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65516" yWindow="0" windowWidth="27700" windowHeight="16500" firstSheet="6" activeTab="11"/>
  </bookViews>
  <sheets>
    <sheet name="UAE Direct Exhibit RR 1.1" sheetId="1" r:id="rId1"/>
    <sheet name="UAE Direct Exhibit RR 1.2, p.1" sheetId="4" r:id="rId2"/>
    <sheet name="UAE Direct Exhibit RR 1.2, p. 2" sheetId="5" r:id="rId3"/>
    <sheet name="UAE Direct Exhibit RR 1.2, p. 3" sheetId="6" r:id="rId4"/>
    <sheet name="UAE Direct Exhibit RR 1.2, p. 4" sheetId="7" r:id="rId5"/>
    <sheet name="UAE Direct Exhibit RR 1.3, p. 1" sheetId="9" r:id="rId6"/>
    <sheet name="UAE Direct Exhibit RR 1.3, p 2" sheetId="8" r:id="rId7"/>
    <sheet name="UAE Direct Exhibit RR 1.4, p. 1" sheetId="10" r:id="rId8"/>
    <sheet name="UAE Direct Exhibit RR 1.4, p. 2" sheetId="12" r:id="rId9"/>
    <sheet name="UAE Direct Exhibit RR 1.4, p. 3" sheetId="13" r:id="rId10"/>
    <sheet name="UAE Direct Exhibit RR 1.4, p. 4" sheetId="15" r:id="rId11"/>
    <sheet name="UAE Direct Exhibit RR 1.4, p. 5" sheetId="16" r:id="rId12"/>
    <sheet name="UAE Direct Exhibit RR 1.4, p. 6" sheetId="51" r:id="rId13"/>
    <sheet name="UAE Direct Exhibit RR 1.6, p. 1" sheetId="48" r:id="rId14"/>
    <sheet name="UAE Direct Exhibit RR 1.6, p. 2" sheetId="49" r:id="rId15"/>
    <sheet name="UAE Direct Exhibit RR 1.6, p. 3" sheetId="50" r:id="rId16"/>
    <sheet name="UAE Direct Exhibit RR 1.7, p. 1" sheetId="11" r:id="rId17"/>
    <sheet name="UAE Direct Exhibit RR 1.7, p. 2" sheetId="17" r:id="rId18"/>
    <sheet name="UAE Direct Exhibit RR 1.7, p. 3" sheetId="20" r:id="rId19"/>
    <sheet name="UAE Direct Exhibit RR 1.7, p. 4" sheetId="21" r:id="rId20"/>
    <sheet name="UAE Direct Exhibit RR 1.7, p. 5" sheetId="24" r:id="rId21"/>
    <sheet name="UAE Direct Exhibit RR 1.7, p. 6" sheetId="25" r:id="rId22"/>
    <sheet name="UAE Direct Exhibit RR 1.7, p. 7" sheetId="28" r:id="rId23"/>
    <sheet name="UAE Direct Exhibit RR 1.7, p. 8" sheetId="29" r:id="rId24"/>
    <sheet name="UAE Direct Exhibit RR 1.7, p. 9" sheetId="30" r:id="rId25"/>
    <sheet name="UAE Direct Exhibit RR 1.7, p.10" sheetId="31" r:id="rId26"/>
    <sheet name="UAE Direct Exhibit RR 1.8, p. 1" sheetId="32" r:id="rId27"/>
    <sheet name="UAE Direct Exhibit RR 1.8, p. 2" sheetId="36" r:id="rId28"/>
    <sheet name="UAE Direct Exhibit RR 1.8, p. 3" sheetId="37" r:id="rId29"/>
    <sheet name="UAE Direct Exhibit RR 1.8, p. 4" sheetId="38" r:id="rId30"/>
    <sheet name="UAE Direct Exhibit RR 1.9, p. 1" sheetId="33" r:id="rId31"/>
    <sheet name="UAE Direct Exhibit RR 1.9, p. 2" sheetId="40" r:id="rId32"/>
    <sheet name="UAE Direct Exhibit RR 1.9, p. 3" sheetId="41" r:id="rId33"/>
    <sheet name="UAE Direct Exhibit RR 1.9, p. 4" sheetId="42" r:id="rId34"/>
    <sheet name="UAE Direct Exhibit RR 1.10, p.1" sheetId="34" r:id="rId35"/>
    <sheet name="UAE Direct Exhibit RR 1.10, p.2" sheetId="46" r:id="rId36"/>
    <sheet name="UAE Direct Exhibit RR 1.10, p.3" sheetId="47" r:id="rId37"/>
    <sheet name="UAE Direct Exhibit RR 1.12, p.1" sheetId="35" r:id="rId38"/>
    <sheet name="UAE Direct Exhibit RR 1.12, p.2" sheetId="43" r:id="rId39"/>
    <sheet name="UAE Direct Exhibit RR 1.12, p.3" sheetId="52" r:id="rId40"/>
    <sheet name="UAE Direct Exhibit RR 1.12, p.4" sheetId="44" r:id="rId41"/>
    <sheet name="UAE Direct Exhibit RR 1.12, p.5" sheetId="45" r:id="rId42"/>
  </sheets>
  <externalReferences>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s>
  <definedNames>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j1" localSheetId="39" hidden="1">{"PRINT",#N/A,TRUE,"APPA";"PRINT",#N/A,TRUE,"APS";"PRINT",#N/A,TRUE,"BHPL";"PRINT",#N/A,TRUE,"BHPL2";"PRINT",#N/A,TRUE,"CDWR";"PRINT",#N/A,TRUE,"EWEB";"PRINT",#N/A,TRUE,"LADWP";"PRINT",#N/A,TRUE,"NEVBASE"}</definedName>
    <definedName name="___j1" localSheetId="8" hidden="1">{"PRINT",#N/A,TRUE,"APPA";"PRINT",#N/A,TRUE,"APS";"PRINT",#N/A,TRUE,"BHPL";"PRINT",#N/A,TRUE,"BHPL2";"PRINT",#N/A,TRUE,"CDWR";"PRINT",#N/A,TRUE,"EWEB";"PRINT",#N/A,TRUE,"LADWP";"PRINT",#N/A,TRUE,"NEVBASE"}</definedName>
    <definedName name="___j1" localSheetId="9" hidden="1">{"PRINT",#N/A,TRUE,"APPA";"PRINT",#N/A,TRUE,"APS";"PRINT",#N/A,TRUE,"BHPL";"PRINT",#N/A,TRUE,"BHPL2";"PRINT",#N/A,TRUE,"CDWR";"PRINT",#N/A,TRUE,"EWEB";"PRINT",#N/A,TRUE,"LADWP";"PRINT",#N/A,TRUE,"NEVBASE"}</definedName>
    <definedName name="___j1" localSheetId="12" hidden="1">{"PRINT",#N/A,TRUE,"APPA";"PRINT",#N/A,TRUE,"APS";"PRINT",#N/A,TRUE,"BHPL";"PRINT",#N/A,TRUE,"BHPL2";"PRINT",#N/A,TRUE,"CDWR";"PRINT",#N/A,TRUE,"EWEB";"PRINT",#N/A,TRUE,"LADWP";"PRINT",#N/A,TRUE,"NEVBASE"}</definedName>
    <definedName name="___j1" localSheetId="14" hidden="1">{"PRINT",#N/A,TRUE,"APPA";"PRINT",#N/A,TRUE,"APS";"PRINT",#N/A,TRUE,"BHPL";"PRINT",#N/A,TRUE,"BHPL2";"PRINT",#N/A,TRUE,"CDWR";"PRINT",#N/A,TRUE,"EWEB";"PRINT",#N/A,TRUE,"LADWP";"PRINT",#N/A,TRUE,"NEVBASE"}</definedName>
    <definedName name="___j1" localSheetId="15"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39" hidden="1">{"PRINT",#N/A,TRUE,"APPA";"PRINT",#N/A,TRUE,"APS";"PRINT",#N/A,TRUE,"BHPL";"PRINT",#N/A,TRUE,"BHPL2";"PRINT",#N/A,TRUE,"CDWR";"PRINT",#N/A,TRUE,"EWEB";"PRINT",#N/A,TRUE,"LADWP";"PRINT",#N/A,TRUE,"NEVBASE"}</definedName>
    <definedName name="___j2" localSheetId="8" hidden="1">{"PRINT",#N/A,TRUE,"APPA";"PRINT",#N/A,TRUE,"APS";"PRINT",#N/A,TRUE,"BHPL";"PRINT",#N/A,TRUE,"BHPL2";"PRINT",#N/A,TRUE,"CDWR";"PRINT",#N/A,TRUE,"EWEB";"PRINT",#N/A,TRUE,"LADWP";"PRINT",#N/A,TRUE,"NEVBASE"}</definedName>
    <definedName name="___j2" localSheetId="9" hidden="1">{"PRINT",#N/A,TRUE,"APPA";"PRINT",#N/A,TRUE,"APS";"PRINT",#N/A,TRUE,"BHPL";"PRINT",#N/A,TRUE,"BHPL2";"PRINT",#N/A,TRUE,"CDWR";"PRINT",#N/A,TRUE,"EWEB";"PRINT",#N/A,TRUE,"LADWP";"PRINT",#N/A,TRUE,"NEVBASE"}</definedName>
    <definedName name="___j2" localSheetId="12" hidden="1">{"PRINT",#N/A,TRUE,"APPA";"PRINT",#N/A,TRUE,"APS";"PRINT",#N/A,TRUE,"BHPL";"PRINT",#N/A,TRUE,"BHPL2";"PRINT",#N/A,TRUE,"CDWR";"PRINT",#N/A,TRUE,"EWEB";"PRINT",#N/A,TRUE,"LADWP";"PRINT",#N/A,TRUE,"NEVBASE"}</definedName>
    <definedName name="___j2" localSheetId="14" hidden="1">{"PRINT",#N/A,TRUE,"APPA";"PRINT",#N/A,TRUE,"APS";"PRINT",#N/A,TRUE,"BHPL";"PRINT",#N/A,TRUE,"BHPL2";"PRINT",#N/A,TRUE,"CDWR";"PRINT",#N/A,TRUE,"EWEB";"PRINT",#N/A,TRUE,"LADWP";"PRINT",#N/A,TRUE,"NEVBASE"}</definedName>
    <definedName name="___j2" localSheetId="15"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39" hidden="1">{"PRINT",#N/A,TRUE,"APPA";"PRINT",#N/A,TRUE,"APS";"PRINT",#N/A,TRUE,"BHPL";"PRINT",#N/A,TRUE,"BHPL2";"PRINT",#N/A,TRUE,"CDWR";"PRINT",#N/A,TRUE,"EWEB";"PRINT",#N/A,TRUE,"LADWP";"PRINT",#N/A,TRUE,"NEVBASE"}</definedName>
    <definedName name="___j3" localSheetId="8" hidden="1">{"PRINT",#N/A,TRUE,"APPA";"PRINT",#N/A,TRUE,"APS";"PRINT",#N/A,TRUE,"BHPL";"PRINT",#N/A,TRUE,"BHPL2";"PRINT",#N/A,TRUE,"CDWR";"PRINT",#N/A,TRUE,"EWEB";"PRINT",#N/A,TRUE,"LADWP";"PRINT",#N/A,TRUE,"NEVBASE"}</definedName>
    <definedName name="___j3" localSheetId="9" hidden="1">{"PRINT",#N/A,TRUE,"APPA";"PRINT",#N/A,TRUE,"APS";"PRINT",#N/A,TRUE,"BHPL";"PRINT",#N/A,TRUE,"BHPL2";"PRINT",#N/A,TRUE,"CDWR";"PRINT",#N/A,TRUE,"EWEB";"PRINT",#N/A,TRUE,"LADWP";"PRINT",#N/A,TRUE,"NEVBASE"}</definedName>
    <definedName name="___j3" localSheetId="12" hidden="1">{"PRINT",#N/A,TRUE,"APPA";"PRINT",#N/A,TRUE,"APS";"PRINT",#N/A,TRUE,"BHPL";"PRINT",#N/A,TRUE,"BHPL2";"PRINT",#N/A,TRUE,"CDWR";"PRINT",#N/A,TRUE,"EWEB";"PRINT",#N/A,TRUE,"LADWP";"PRINT",#N/A,TRUE,"NEVBASE"}</definedName>
    <definedName name="___j3" localSheetId="14" hidden="1">{"PRINT",#N/A,TRUE,"APPA";"PRINT",#N/A,TRUE,"APS";"PRINT",#N/A,TRUE,"BHPL";"PRINT",#N/A,TRUE,"BHPL2";"PRINT",#N/A,TRUE,"CDWR";"PRINT",#N/A,TRUE,"EWEB";"PRINT",#N/A,TRUE,"LADWP";"PRINT",#N/A,TRUE,"NEVBASE"}</definedName>
    <definedName name="___j3" localSheetId="15"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39" hidden="1">{"PRINT",#N/A,TRUE,"APPA";"PRINT",#N/A,TRUE,"APS";"PRINT",#N/A,TRUE,"BHPL";"PRINT",#N/A,TRUE,"BHPL2";"PRINT",#N/A,TRUE,"CDWR";"PRINT",#N/A,TRUE,"EWEB";"PRINT",#N/A,TRUE,"LADWP";"PRINT",#N/A,TRUE,"NEVBASE"}</definedName>
    <definedName name="___j4" localSheetId="8" hidden="1">{"PRINT",#N/A,TRUE,"APPA";"PRINT",#N/A,TRUE,"APS";"PRINT",#N/A,TRUE,"BHPL";"PRINT",#N/A,TRUE,"BHPL2";"PRINT",#N/A,TRUE,"CDWR";"PRINT",#N/A,TRUE,"EWEB";"PRINT",#N/A,TRUE,"LADWP";"PRINT",#N/A,TRUE,"NEVBASE"}</definedName>
    <definedName name="___j4" localSheetId="9" hidden="1">{"PRINT",#N/A,TRUE,"APPA";"PRINT",#N/A,TRUE,"APS";"PRINT",#N/A,TRUE,"BHPL";"PRINT",#N/A,TRUE,"BHPL2";"PRINT",#N/A,TRUE,"CDWR";"PRINT",#N/A,TRUE,"EWEB";"PRINT",#N/A,TRUE,"LADWP";"PRINT",#N/A,TRUE,"NEVBASE"}</definedName>
    <definedName name="___j4" localSheetId="12" hidden="1">{"PRINT",#N/A,TRUE,"APPA";"PRINT",#N/A,TRUE,"APS";"PRINT",#N/A,TRUE,"BHPL";"PRINT",#N/A,TRUE,"BHPL2";"PRINT",#N/A,TRUE,"CDWR";"PRINT",#N/A,TRUE,"EWEB";"PRINT",#N/A,TRUE,"LADWP";"PRINT",#N/A,TRUE,"NEVBASE"}</definedName>
    <definedName name="___j4" localSheetId="14" hidden="1">{"PRINT",#N/A,TRUE,"APPA";"PRINT",#N/A,TRUE,"APS";"PRINT",#N/A,TRUE,"BHPL";"PRINT",#N/A,TRUE,"BHPL2";"PRINT",#N/A,TRUE,"CDWR";"PRINT",#N/A,TRUE,"EWEB";"PRINT",#N/A,TRUE,"LADWP";"PRINT",#N/A,TRUE,"NEVBASE"}</definedName>
    <definedName name="___j4" localSheetId="15"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39" hidden="1">{"PRINT",#N/A,TRUE,"APPA";"PRINT",#N/A,TRUE,"APS";"PRINT",#N/A,TRUE,"BHPL";"PRINT",#N/A,TRUE,"BHPL2";"PRINT",#N/A,TRUE,"CDWR";"PRINT",#N/A,TRUE,"EWEB";"PRINT",#N/A,TRUE,"LADWP";"PRINT",#N/A,TRUE,"NEVBASE"}</definedName>
    <definedName name="___j5" localSheetId="8" hidden="1">{"PRINT",#N/A,TRUE,"APPA";"PRINT",#N/A,TRUE,"APS";"PRINT",#N/A,TRUE,"BHPL";"PRINT",#N/A,TRUE,"BHPL2";"PRINT",#N/A,TRUE,"CDWR";"PRINT",#N/A,TRUE,"EWEB";"PRINT",#N/A,TRUE,"LADWP";"PRINT",#N/A,TRUE,"NEVBASE"}</definedName>
    <definedName name="___j5" localSheetId="9" hidden="1">{"PRINT",#N/A,TRUE,"APPA";"PRINT",#N/A,TRUE,"APS";"PRINT",#N/A,TRUE,"BHPL";"PRINT",#N/A,TRUE,"BHPL2";"PRINT",#N/A,TRUE,"CDWR";"PRINT",#N/A,TRUE,"EWEB";"PRINT",#N/A,TRUE,"LADWP";"PRINT",#N/A,TRUE,"NEVBASE"}</definedName>
    <definedName name="___j5" localSheetId="12" hidden="1">{"PRINT",#N/A,TRUE,"APPA";"PRINT",#N/A,TRUE,"APS";"PRINT",#N/A,TRUE,"BHPL";"PRINT",#N/A,TRUE,"BHPL2";"PRINT",#N/A,TRUE,"CDWR";"PRINT",#N/A,TRUE,"EWEB";"PRINT",#N/A,TRUE,"LADWP";"PRINT",#N/A,TRUE,"NEVBASE"}</definedName>
    <definedName name="___j5" localSheetId="14" hidden="1">{"PRINT",#N/A,TRUE,"APPA";"PRINT",#N/A,TRUE,"APS";"PRINT",#N/A,TRUE,"BHPL";"PRINT",#N/A,TRUE,"BHPL2";"PRINT",#N/A,TRUE,"CDWR";"PRINT",#N/A,TRUE,"EWEB";"PRINT",#N/A,TRUE,"LADWP";"PRINT",#N/A,TRUE,"NEVBASE"}</definedName>
    <definedName name="___j5" localSheetId="15"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39" hidden="1">{#N/A,#N/A,FALSE,"Summary";#N/A,#N/A,FALSE,"SmPlants";#N/A,#N/A,FALSE,"Utah";#N/A,#N/A,FALSE,"Idaho";#N/A,#N/A,FALSE,"Lewis River";#N/A,#N/A,FALSE,"NrthUmpq";#N/A,#N/A,FALSE,"KlamRog"}</definedName>
    <definedName name="___OM1" localSheetId="8" hidden="1">{#N/A,#N/A,FALSE,"Summary";#N/A,#N/A,FALSE,"SmPlants";#N/A,#N/A,FALSE,"Utah";#N/A,#N/A,FALSE,"Idaho";#N/A,#N/A,FALSE,"Lewis River";#N/A,#N/A,FALSE,"NrthUmpq";#N/A,#N/A,FALSE,"KlamRog"}</definedName>
    <definedName name="___OM1" localSheetId="9" hidden="1">{#N/A,#N/A,FALSE,"Summary";#N/A,#N/A,FALSE,"SmPlants";#N/A,#N/A,FALSE,"Utah";#N/A,#N/A,FALSE,"Idaho";#N/A,#N/A,FALSE,"Lewis River";#N/A,#N/A,FALSE,"NrthUmpq";#N/A,#N/A,FALSE,"KlamRog"}</definedName>
    <definedName name="___OM1" localSheetId="12" hidden="1">{#N/A,#N/A,FALSE,"Summary";#N/A,#N/A,FALSE,"SmPlants";#N/A,#N/A,FALSE,"Utah";#N/A,#N/A,FALSE,"Idaho";#N/A,#N/A,FALSE,"Lewis River";#N/A,#N/A,FALSE,"NrthUmpq";#N/A,#N/A,FALSE,"KlamRog"}</definedName>
    <definedName name="___OM1" localSheetId="14"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34" hidden="1">#REF!</definedName>
    <definedName name="__123Graph_A" localSheetId="35" hidden="1">#REF!</definedName>
    <definedName name="__123Graph_A" localSheetId="37" hidden="1">#REF!</definedName>
    <definedName name="__123Graph_A" localSheetId="38" hidden="1">#REF!</definedName>
    <definedName name="__123Graph_A" localSheetId="39" hidden="1">#REF!</definedName>
    <definedName name="__123Graph_A" localSheetId="41" hidden="1">#REF!</definedName>
    <definedName name="__123Graph_A" localSheetId="2" hidden="1">#REF!</definedName>
    <definedName name="__123Graph_A" localSheetId="3" hidden="1">#REF!</definedName>
    <definedName name="__123Graph_A" localSheetId="4" hidden="1">#REF!</definedName>
    <definedName name="__123Graph_A" localSheetId="1" hidden="1">#REF!</definedName>
    <definedName name="__123Graph_A" localSheetId="6" hidden="1">#REF!</definedName>
    <definedName name="__123Graph_A" localSheetId="5" hidden="1">#REF!</definedName>
    <definedName name="__123Graph_A" localSheetId="7" hidden="1">#REF!</definedName>
    <definedName name="__123Graph_A" localSheetId="8" hidden="1">#REF!</definedName>
    <definedName name="__123Graph_A" localSheetId="9" hidden="1">#REF!</definedName>
    <definedName name="__123Graph_A" localSheetId="12" hidden="1">#REF!</definedName>
    <definedName name="__123Graph_A" localSheetId="13" hidden="1">#REF!</definedName>
    <definedName name="__123Graph_A" localSheetId="14" hidden="1">#REF!</definedName>
    <definedName name="__123Graph_A" localSheetId="15" hidden="1">#REF!</definedName>
    <definedName name="__123Graph_A" localSheetId="16" hidden="1">#REF!</definedName>
    <definedName name="__123Graph_A" localSheetId="17" hidden="1">#REF!</definedName>
    <definedName name="__123Graph_A" localSheetId="18" hidden="1">#REF!</definedName>
    <definedName name="__123Graph_A" localSheetId="19" hidden="1">#REF!</definedName>
    <definedName name="__123Graph_A" localSheetId="20" hidden="1">#REF!</definedName>
    <definedName name="__123Graph_A" localSheetId="21" hidden="1">#REF!</definedName>
    <definedName name="__123Graph_A" localSheetId="22" hidden="1">#REF!</definedName>
    <definedName name="__123Graph_A" localSheetId="23" hidden="1">#REF!</definedName>
    <definedName name="__123Graph_A" localSheetId="25" hidden="1">#REF!</definedName>
    <definedName name="__123Graph_A" localSheetId="26" hidden="1">#REF!</definedName>
    <definedName name="__123Graph_A" localSheetId="28" hidden="1">#REF!</definedName>
    <definedName name="__123Graph_A" localSheetId="29" hidden="1">#REF!</definedName>
    <definedName name="__123Graph_A" localSheetId="30" hidden="1">#REF!</definedName>
    <definedName name="__123Graph_A" localSheetId="31" hidden="1">#REF!</definedName>
    <definedName name="__123Graph_A" localSheetId="33" hidden="1">#REF!</definedName>
    <definedName name="__123Graph_A" hidden="1">#REF!</definedName>
    <definedName name="__123Graph_B" localSheetId="34" hidden="1">#REF!</definedName>
    <definedName name="__123Graph_B" localSheetId="35" hidden="1">#REF!</definedName>
    <definedName name="__123Graph_B" localSheetId="37" hidden="1">#REF!</definedName>
    <definedName name="__123Graph_B" localSheetId="38" hidden="1">#REF!</definedName>
    <definedName name="__123Graph_B" localSheetId="39" hidden="1">#REF!</definedName>
    <definedName name="__123Graph_B" localSheetId="41" hidden="1">#REF!</definedName>
    <definedName name="__123Graph_B" localSheetId="2" hidden="1">#REF!</definedName>
    <definedName name="__123Graph_B" localSheetId="3" hidden="1">#REF!</definedName>
    <definedName name="__123Graph_B" localSheetId="4" hidden="1">#REF!</definedName>
    <definedName name="__123Graph_B" localSheetId="1" hidden="1">#REF!</definedName>
    <definedName name="__123Graph_B" localSheetId="6" hidden="1">#REF!</definedName>
    <definedName name="__123Graph_B" localSheetId="5" hidden="1">#REF!</definedName>
    <definedName name="__123Graph_B" localSheetId="7" hidden="1">#REF!</definedName>
    <definedName name="__123Graph_B" localSheetId="8" hidden="1">#REF!</definedName>
    <definedName name="__123Graph_B" localSheetId="9" hidden="1">#REF!</definedName>
    <definedName name="__123Graph_B" localSheetId="12" hidden="1">#REF!</definedName>
    <definedName name="__123Graph_B" localSheetId="13" hidden="1">#REF!</definedName>
    <definedName name="__123Graph_B" localSheetId="14" hidden="1">#REF!</definedName>
    <definedName name="__123Graph_B" localSheetId="15" hidden="1">#REF!</definedName>
    <definedName name="__123Graph_B" localSheetId="16" hidden="1">#REF!</definedName>
    <definedName name="__123Graph_B" localSheetId="17" hidden="1">#REF!</definedName>
    <definedName name="__123Graph_B" localSheetId="18" hidden="1">#REF!</definedName>
    <definedName name="__123Graph_B" localSheetId="19" hidden="1">#REF!</definedName>
    <definedName name="__123Graph_B" localSheetId="20" hidden="1">#REF!</definedName>
    <definedName name="__123Graph_B" localSheetId="21" hidden="1">#REF!</definedName>
    <definedName name="__123Graph_B" localSheetId="22" hidden="1">#REF!</definedName>
    <definedName name="__123Graph_B" localSheetId="23" hidden="1">#REF!</definedName>
    <definedName name="__123Graph_B" localSheetId="25" hidden="1">#REF!</definedName>
    <definedName name="__123Graph_B" localSheetId="26" hidden="1">#REF!</definedName>
    <definedName name="__123Graph_B" localSheetId="28" hidden="1">#REF!</definedName>
    <definedName name="__123Graph_B" localSheetId="29" hidden="1">#REF!</definedName>
    <definedName name="__123Graph_B" localSheetId="30" hidden="1">#REF!</definedName>
    <definedName name="__123Graph_B" localSheetId="31" hidden="1">#REF!</definedName>
    <definedName name="__123Graph_B" localSheetId="33" hidden="1">#REF!</definedName>
    <definedName name="__123Graph_B" hidden="1">#REF!</definedName>
    <definedName name="__123Graph_D" localSheetId="34" hidden="1">#REF!</definedName>
    <definedName name="__123Graph_D" localSheetId="35" hidden="1">#REF!</definedName>
    <definedName name="__123Graph_D" localSheetId="37" hidden="1">#REF!</definedName>
    <definedName name="__123Graph_D" localSheetId="38" hidden="1">#REF!</definedName>
    <definedName name="__123Graph_D" localSheetId="39" hidden="1">#REF!</definedName>
    <definedName name="__123Graph_D" localSheetId="41" hidden="1">#REF!</definedName>
    <definedName name="__123Graph_D" localSheetId="2" hidden="1">#REF!</definedName>
    <definedName name="__123Graph_D" localSheetId="3" hidden="1">#REF!</definedName>
    <definedName name="__123Graph_D" localSheetId="4" hidden="1">#REF!</definedName>
    <definedName name="__123Graph_D" localSheetId="1" hidden="1">#REF!</definedName>
    <definedName name="__123Graph_D" localSheetId="6" hidden="1">#REF!</definedName>
    <definedName name="__123Graph_D" localSheetId="5" hidden="1">#REF!</definedName>
    <definedName name="__123Graph_D" localSheetId="7" hidden="1">#REF!</definedName>
    <definedName name="__123Graph_D" localSheetId="8" hidden="1">#REF!</definedName>
    <definedName name="__123Graph_D" localSheetId="9" hidden="1">#REF!</definedName>
    <definedName name="__123Graph_D" localSheetId="12" hidden="1">#REF!</definedName>
    <definedName name="__123Graph_D" localSheetId="13" hidden="1">#REF!</definedName>
    <definedName name="__123Graph_D" localSheetId="14" hidden="1">#REF!</definedName>
    <definedName name="__123Graph_D" localSheetId="15" hidden="1">#REF!</definedName>
    <definedName name="__123Graph_D" localSheetId="16" hidden="1">#REF!</definedName>
    <definedName name="__123Graph_D" localSheetId="17" hidden="1">#REF!</definedName>
    <definedName name="__123Graph_D" localSheetId="18" hidden="1">#REF!</definedName>
    <definedName name="__123Graph_D" localSheetId="19" hidden="1">#REF!</definedName>
    <definedName name="__123Graph_D" localSheetId="20" hidden="1">#REF!</definedName>
    <definedName name="__123Graph_D" localSheetId="21" hidden="1">#REF!</definedName>
    <definedName name="__123Graph_D" localSheetId="22" hidden="1">#REF!</definedName>
    <definedName name="__123Graph_D" localSheetId="23" hidden="1">#REF!</definedName>
    <definedName name="__123Graph_D" localSheetId="25" hidden="1">#REF!</definedName>
    <definedName name="__123Graph_D" localSheetId="26" hidden="1">#REF!</definedName>
    <definedName name="__123Graph_D" localSheetId="28" hidden="1">#REF!</definedName>
    <definedName name="__123Graph_D" localSheetId="29" hidden="1">#REF!</definedName>
    <definedName name="__123Graph_D" localSheetId="30" hidden="1">#REF!</definedName>
    <definedName name="__123Graph_D" localSheetId="31" hidden="1">#REF!</definedName>
    <definedName name="__123Graph_D" localSheetId="33" hidden="1">#REF!</definedName>
    <definedName name="__123Graph_D" hidden="1">#REF!</definedName>
    <definedName name="__123Graph_E" localSheetId="29" hidden="1">'[9]Input'!$E$22:$E$37</definedName>
    <definedName name="__123Graph_E" hidden="1">'[9]Input'!$E$22:$E$37</definedName>
    <definedName name="__123Graph_F" localSheetId="29" hidden="1">'[9]Input'!$D$22:$D$37</definedName>
    <definedName name="__123Graph_F" hidden="1">'[9]Input'!$D$22:$D$37</definedName>
    <definedName name="__j1" localSheetId="35" hidden="1">{"PRINT",#N/A,TRUE,"APPA";"PRINT",#N/A,TRUE,"APS";"PRINT",#N/A,TRUE,"BHPL";"PRINT",#N/A,TRUE,"BHPL2";"PRINT",#N/A,TRUE,"CDWR";"PRINT",#N/A,TRUE,"EWEB";"PRINT",#N/A,TRUE,"LADWP";"PRINT",#N/A,TRUE,"NEVBASE"}</definedName>
    <definedName name="__j1" localSheetId="38" hidden="1">{"PRINT",#N/A,TRUE,"APPA";"PRINT",#N/A,TRUE,"APS";"PRINT",#N/A,TRUE,"BHPL";"PRINT",#N/A,TRUE,"BHPL2";"PRINT",#N/A,TRUE,"CDWR";"PRINT",#N/A,TRUE,"EWEB";"PRINT",#N/A,TRUE,"LADWP";"PRINT",#N/A,TRUE,"NEVBASE"}</definedName>
    <definedName name="__j1" localSheetId="39" hidden="1">{"PRINT",#N/A,TRUE,"APPA";"PRINT",#N/A,TRUE,"APS";"PRINT",#N/A,TRUE,"BHPL";"PRINT",#N/A,TRUE,"BHPL2";"PRINT",#N/A,TRUE,"CDWR";"PRINT",#N/A,TRUE,"EWEB";"PRINT",#N/A,TRUE,"LADWP";"PRINT",#N/A,TRUE,"NEVBASE"}</definedName>
    <definedName name="__j1" localSheetId="8" hidden="1">{"PRINT",#N/A,TRUE,"APPA";"PRINT",#N/A,TRUE,"APS";"PRINT",#N/A,TRUE,"BHPL";"PRINT",#N/A,TRUE,"BHPL2";"PRINT",#N/A,TRUE,"CDWR";"PRINT",#N/A,TRUE,"EWEB";"PRINT",#N/A,TRUE,"LADWP";"PRINT",#N/A,TRUE,"NEVBASE"}</definedName>
    <definedName name="__j1" localSheetId="9" hidden="1">{"PRINT",#N/A,TRUE,"APPA";"PRINT",#N/A,TRUE,"APS";"PRINT",#N/A,TRUE,"BHPL";"PRINT",#N/A,TRUE,"BHPL2";"PRINT",#N/A,TRUE,"CDWR";"PRINT",#N/A,TRUE,"EWEB";"PRINT",#N/A,TRUE,"LADWP";"PRINT",#N/A,TRUE,"NEVBASE"}</definedName>
    <definedName name="__j1" localSheetId="12" hidden="1">{"PRINT",#N/A,TRUE,"APPA";"PRINT",#N/A,TRUE,"APS";"PRINT",#N/A,TRUE,"BHPL";"PRINT",#N/A,TRUE,"BHPL2";"PRINT",#N/A,TRUE,"CDWR";"PRINT",#N/A,TRUE,"EWEB";"PRINT",#N/A,TRUE,"LADWP";"PRINT",#N/A,TRUE,"NEVBASE"}</definedName>
    <definedName name="__j1" localSheetId="14" hidden="1">{"PRINT",#N/A,TRUE,"APPA";"PRINT",#N/A,TRUE,"APS";"PRINT",#N/A,TRUE,"BHPL";"PRINT",#N/A,TRUE,"BHPL2";"PRINT",#N/A,TRUE,"CDWR";"PRINT",#N/A,TRUE,"EWEB";"PRINT",#N/A,TRUE,"LADWP";"PRINT",#N/A,TRUE,"NEVBASE"}</definedName>
    <definedName name="__j1" localSheetId="15"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35" hidden="1">{"PRINT",#N/A,TRUE,"APPA";"PRINT",#N/A,TRUE,"APS";"PRINT",#N/A,TRUE,"BHPL";"PRINT",#N/A,TRUE,"BHPL2";"PRINT",#N/A,TRUE,"CDWR";"PRINT",#N/A,TRUE,"EWEB";"PRINT",#N/A,TRUE,"LADWP";"PRINT",#N/A,TRUE,"NEVBASE"}</definedName>
    <definedName name="__j2" localSheetId="38" hidden="1">{"PRINT",#N/A,TRUE,"APPA";"PRINT",#N/A,TRUE,"APS";"PRINT",#N/A,TRUE,"BHPL";"PRINT",#N/A,TRUE,"BHPL2";"PRINT",#N/A,TRUE,"CDWR";"PRINT",#N/A,TRUE,"EWEB";"PRINT",#N/A,TRUE,"LADWP";"PRINT",#N/A,TRUE,"NEVBASE"}</definedName>
    <definedName name="__j2" localSheetId="39" hidden="1">{"PRINT",#N/A,TRUE,"APPA";"PRINT",#N/A,TRUE,"APS";"PRINT",#N/A,TRUE,"BHPL";"PRINT",#N/A,TRUE,"BHPL2";"PRINT",#N/A,TRUE,"CDWR";"PRINT",#N/A,TRUE,"EWEB";"PRINT",#N/A,TRUE,"LADWP";"PRINT",#N/A,TRUE,"NEVBASE"}</definedName>
    <definedName name="__j2" localSheetId="8" hidden="1">{"PRINT",#N/A,TRUE,"APPA";"PRINT",#N/A,TRUE,"APS";"PRINT",#N/A,TRUE,"BHPL";"PRINT",#N/A,TRUE,"BHPL2";"PRINT",#N/A,TRUE,"CDWR";"PRINT",#N/A,TRUE,"EWEB";"PRINT",#N/A,TRUE,"LADWP";"PRINT",#N/A,TRUE,"NEVBASE"}</definedName>
    <definedName name="__j2" localSheetId="9" hidden="1">{"PRINT",#N/A,TRUE,"APPA";"PRINT",#N/A,TRUE,"APS";"PRINT",#N/A,TRUE,"BHPL";"PRINT",#N/A,TRUE,"BHPL2";"PRINT",#N/A,TRUE,"CDWR";"PRINT",#N/A,TRUE,"EWEB";"PRINT",#N/A,TRUE,"LADWP";"PRINT",#N/A,TRUE,"NEVBASE"}</definedName>
    <definedName name="__j2" localSheetId="12" hidden="1">{"PRINT",#N/A,TRUE,"APPA";"PRINT",#N/A,TRUE,"APS";"PRINT",#N/A,TRUE,"BHPL";"PRINT",#N/A,TRUE,"BHPL2";"PRINT",#N/A,TRUE,"CDWR";"PRINT",#N/A,TRUE,"EWEB";"PRINT",#N/A,TRUE,"LADWP";"PRINT",#N/A,TRUE,"NEVBASE"}</definedName>
    <definedName name="__j2" localSheetId="14" hidden="1">{"PRINT",#N/A,TRUE,"APPA";"PRINT",#N/A,TRUE,"APS";"PRINT",#N/A,TRUE,"BHPL";"PRINT",#N/A,TRUE,"BHPL2";"PRINT",#N/A,TRUE,"CDWR";"PRINT",#N/A,TRUE,"EWEB";"PRINT",#N/A,TRUE,"LADWP";"PRINT",#N/A,TRUE,"NEVBASE"}</definedName>
    <definedName name="__j2" localSheetId="15"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35" hidden="1">{"PRINT",#N/A,TRUE,"APPA";"PRINT",#N/A,TRUE,"APS";"PRINT",#N/A,TRUE,"BHPL";"PRINT",#N/A,TRUE,"BHPL2";"PRINT",#N/A,TRUE,"CDWR";"PRINT",#N/A,TRUE,"EWEB";"PRINT",#N/A,TRUE,"LADWP";"PRINT",#N/A,TRUE,"NEVBASE"}</definedName>
    <definedName name="__j3" localSheetId="38" hidden="1">{"PRINT",#N/A,TRUE,"APPA";"PRINT",#N/A,TRUE,"APS";"PRINT",#N/A,TRUE,"BHPL";"PRINT",#N/A,TRUE,"BHPL2";"PRINT",#N/A,TRUE,"CDWR";"PRINT",#N/A,TRUE,"EWEB";"PRINT",#N/A,TRUE,"LADWP";"PRINT",#N/A,TRUE,"NEVBASE"}</definedName>
    <definedName name="__j3" localSheetId="39" hidden="1">{"PRINT",#N/A,TRUE,"APPA";"PRINT",#N/A,TRUE,"APS";"PRINT",#N/A,TRUE,"BHPL";"PRINT",#N/A,TRUE,"BHPL2";"PRINT",#N/A,TRUE,"CDWR";"PRINT",#N/A,TRUE,"EWEB";"PRINT",#N/A,TRUE,"LADWP";"PRINT",#N/A,TRUE,"NEVBASE"}</definedName>
    <definedName name="__j3" localSheetId="8" hidden="1">{"PRINT",#N/A,TRUE,"APPA";"PRINT",#N/A,TRUE,"APS";"PRINT",#N/A,TRUE,"BHPL";"PRINT",#N/A,TRUE,"BHPL2";"PRINT",#N/A,TRUE,"CDWR";"PRINT",#N/A,TRUE,"EWEB";"PRINT",#N/A,TRUE,"LADWP";"PRINT",#N/A,TRUE,"NEVBASE"}</definedName>
    <definedName name="__j3" localSheetId="9" hidden="1">{"PRINT",#N/A,TRUE,"APPA";"PRINT",#N/A,TRUE,"APS";"PRINT",#N/A,TRUE,"BHPL";"PRINT",#N/A,TRUE,"BHPL2";"PRINT",#N/A,TRUE,"CDWR";"PRINT",#N/A,TRUE,"EWEB";"PRINT",#N/A,TRUE,"LADWP";"PRINT",#N/A,TRUE,"NEVBASE"}</definedName>
    <definedName name="__j3" localSheetId="12" hidden="1">{"PRINT",#N/A,TRUE,"APPA";"PRINT",#N/A,TRUE,"APS";"PRINT",#N/A,TRUE,"BHPL";"PRINT",#N/A,TRUE,"BHPL2";"PRINT",#N/A,TRUE,"CDWR";"PRINT",#N/A,TRUE,"EWEB";"PRINT",#N/A,TRUE,"LADWP";"PRINT",#N/A,TRUE,"NEVBASE"}</definedName>
    <definedName name="__j3" localSheetId="14" hidden="1">{"PRINT",#N/A,TRUE,"APPA";"PRINT",#N/A,TRUE,"APS";"PRINT",#N/A,TRUE,"BHPL";"PRINT",#N/A,TRUE,"BHPL2";"PRINT",#N/A,TRUE,"CDWR";"PRINT",#N/A,TRUE,"EWEB";"PRINT",#N/A,TRUE,"LADWP";"PRINT",#N/A,TRUE,"NEVBASE"}</definedName>
    <definedName name="__j3" localSheetId="15"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35" hidden="1">{"PRINT",#N/A,TRUE,"APPA";"PRINT",#N/A,TRUE,"APS";"PRINT",#N/A,TRUE,"BHPL";"PRINT",#N/A,TRUE,"BHPL2";"PRINT",#N/A,TRUE,"CDWR";"PRINT",#N/A,TRUE,"EWEB";"PRINT",#N/A,TRUE,"LADWP";"PRINT",#N/A,TRUE,"NEVBASE"}</definedName>
    <definedName name="__j4" localSheetId="38" hidden="1">{"PRINT",#N/A,TRUE,"APPA";"PRINT",#N/A,TRUE,"APS";"PRINT",#N/A,TRUE,"BHPL";"PRINT",#N/A,TRUE,"BHPL2";"PRINT",#N/A,TRUE,"CDWR";"PRINT",#N/A,TRUE,"EWEB";"PRINT",#N/A,TRUE,"LADWP";"PRINT",#N/A,TRUE,"NEVBASE"}</definedName>
    <definedName name="__j4" localSheetId="39" hidden="1">{"PRINT",#N/A,TRUE,"APPA";"PRINT",#N/A,TRUE,"APS";"PRINT",#N/A,TRUE,"BHPL";"PRINT",#N/A,TRUE,"BHPL2";"PRINT",#N/A,TRUE,"CDWR";"PRINT",#N/A,TRUE,"EWEB";"PRINT",#N/A,TRUE,"LADWP";"PRINT",#N/A,TRUE,"NEVBASE"}</definedName>
    <definedName name="__j4" localSheetId="8" hidden="1">{"PRINT",#N/A,TRUE,"APPA";"PRINT",#N/A,TRUE,"APS";"PRINT",#N/A,TRUE,"BHPL";"PRINT",#N/A,TRUE,"BHPL2";"PRINT",#N/A,TRUE,"CDWR";"PRINT",#N/A,TRUE,"EWEB";"PRINT",#N/A,TRUE,"LADWP";"PRINT",#N/A,TRUE,"NEVBASE"}</definedName>
    <definedName name="__j4" localSheetId="9" hidden="1">{"PRINT",#N/A,TRUE,"APPA";"PRINT",#N/A,TRUE,"APS";"PRINT",#N/A,TRUE,"BHPL";"PRINT",#N/A,TRUE,"BHPL2";"PRINT",#N/A,TRUE,"CDWR";"PRINT",#N/A,TRUE,"EWEB";"PRINT",#N/A,TRUE,"LADWP";"PRINT",#N/A,TRUE,"NEVBASE"}</definedName>
    <definedName name="__j4" localSheetId="12" hidden="1">{"PRINT",#N/A,TRUE,"APPA";"PRINT",#N/A,TRUE,"APS";"PRINT",#N/A,TRUE,"BHPL";"PRINT",#N/A,TRUE,"BHPL2";"PRINT",#N/A,TRUE,"CDWR";"PRINT",#N/A,TRUE,"EWEB";"PRINT",#N/A,TRUE,"LADWP";"PRINT",#N/A,TRUE,"NEVBASE"}</definedName>
    <definedName name="__j4" localSheetId="14" hidden="1">{"PRINT",#N/A,TRUE,"APPA";"PRINT",#N/A,TRUE,"APS";"PRINT",#N/A,TRUE,"BHPL";"PRINT",#N/A,TRUE,"BHPL2";"PRINT",#N/A,TRUE,"CDWR";"PRINT",#N/A,TRUE,"EWEB";"PRINT",#N/A,TRUE,"LADWP";"PRINT",#N/A,TRUE,"NEVBASE"}</definedName>
    <definedName name="__j4" localSheetId="15"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35" hidden="1">{"PRINT",#N/A,TRUE,"APPA";"PRINT",#N/A,TRUE,"APS";"PRINT",#N/A,TRUE,"BHPL";"PRINT",#N/A,TRUE,"BHPL2";"PRINT",#N/A,TRUE,"CDWR";"PRINT",#N/A,TRUE,"EWEB";"PRINT",#N/A,TRUE,"LADWP";"PRINT",#N/A,TRUE,"NEVBASE"}</definedName>
    <definedName name="__j5" localSheetId="38" hidden="1">{"PRINT",#N/A,TRUE,"APPA";"PRINT",#N/A,TRUE,"APS";"PRINT",#N/A,TRUE,"BHPL";"PRINT",#N/A,TRUE,"BHPL2";"PRINT",#N/A,TRUE,"CDWR";"PRINT",#N/A,TRUE,"EWEB";"PRINT",#N/A,TRUE,"LADWP";"PRINT",#N/A,TRUE,"NEVBASE"}</definedName>
    <definedName name="__j5" localSheetId="39" hidden="1">{"PRINT",#N/A,TRUE,"APPA";"PRINT",#N/A,TRUE,"APS";"PRINT",#N/A,TRUE,"BHPL";"PRINT",#N/A,TRUE,"BHPL2";"PRINT",#N/A,TRUE,"CDWR";"PRINT",#N/A,TRUE,"EWEB";"PRINT",#N/A,TRUE,"LADWP";"PRINT",#N/A,TRUE,"NEVBASE"}</definedName>
    <definedName name="__j5" localSheetId="8" hidden="1">{"PRINT",#N/A,TRUE,"APPA";"PRINT",#N/A,TRUE,"APS";"PRINT",#N/A,TRUE,"BHPL";"PRINT",#N/A,TRUE,"BHPL2";"PRINT",#N/A,TRUE,"CDWR";"PRINT",#N/A,TRUE,"EWEB";"PRINT",#N/A,TRUE,"LADWP";"PRINT",#N/A,TRUE,"NEVBASE"}</definedName>
    <definedName name="__j5" localSheetId="9" hidden="1">{"PRINT",#N/A,TRUE,"APPA";"PRINT",#N/A,TRUE,"APS";"PRINT",#N/A,TRUE,"BHPL";"PRINT",#N/A,TRUE,"BHPL2";"PRINT",#N/A,TRUE,"CDWR";"PRINT",#N/A,TRUE,"EWEB";"PRINT",#N/A,TRUE,"LADWP";"PRINT",#N/A,TRUE,"NEVBASE"}</definedName>
    <definedName name="__j5" localSheetId="12" hidden="1">{"PRINT",#N/A,TRUE,"APPA";"PRINT",#N/A,TRUE,"APS";"PRINT",#N/A,TRUE,"BHPL";"PRINT",#N/A,TRUE,"BHPL2";"PRINT",#N/A,TRUE,"CDWR";"PRINT",#N/A,TRUE,"EWEB";"PRINT",#N/A,TRUE,"LADWP";"PRINT",#N/A,TRUE,"NEVBASE"}</definedName>
    <definedName name="__j5" localSheetId="14" hidden="1">{"PRINT",#N/A,TRUE,"APPA";"PRINT",#N/A,TRUE,"APS";"PRINT",#N/A,TRUE,"BHPL";"PRINT",#N/A,TRUE,"BHPL2";"PRINT",#N/A,TRUE,"CDWR";"PRINT",#N/A,TRUE,"EWEB";"PRINT",#N/A,TRUE,"LADWP";"PRINT",#N/A,TRUE,"NEVBASE"}</definedName>
    <definedName name="__j5" localSheetId="15"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1_0Price_Ta">#REF!</definedName>
    <definedName name="_100_SUM">#REF!</definedName>
    <definedName name="_2Price_Ta">#REF!</definedName>
    <definedName name="_att3">#REF!</definedName>
    <definedName name="_att7">#REF!</definedName>
    <definedName name="_B">#REF!</definedName>
    <definedName name="_DAT1">#REF!</definedName>
    <definedName name="_DAT11">#REF!</definedName>
    <definedName name="_DAT12">#REF!</definedName>
    <definedName name="_DAT2">#REF!</definedName>
    <definedName name="_DAT3">#REF!</definedName>
    <definedName name="_DAT4">#REF!</definedName>
    <definedName name="_DAT5">#REF!</definedName>
    <definedName name="_DAT6">#REF!</definedName>
    <definedName name="_Fill" localSheetId="34" hidden="1">#REF!</definedName>
    <definedName name="_Fill" localSheetId="35" hidden="1">#REF!</definedName>
    <definedName name="_Fill" localSheetId="37" hidden="1">#REF!</definedName>
    <definedName name="_Fill" localSheetId="38" hidden="1">#REF!</definedName>
    <definedName name="_Fill" localSheetId="39" hidden="1">#REF!</definedName>
    <definedName name="_Fill" localSheetId="41" hidden="1">#REF!</definedName>
    <definedName name="_Fill" localSheetId="2" hidden="1">#REF!</definedName>
    <definedName name="_Fill" localSheetId="3" hidden="1">#REF!</definedName>
    <definedName name="_Fill" localSheetId="4" hidden="1">#REF!</definedName>
    <definedName name="_Fill" localSheetId="1" hidden="1">#REF!</definedName>
    <definedName name="_Fill" localSheetId="6" hidden="1">#REF!</definedName>
    <definedName name="_Fill" localSheetId="5" hidden="1">#REF!</definedName>
    <definedName name="_Fill" localSheetId="7" hidden="1">#REF!</definedName>
    <definedName name="_Fill" localSheetId="8" hidden="1">#REF!</definedName>
    <definedName name="_Fill" localSheetId="9"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8" hidden="1">#REF!</definedName>
    <definedName name="_Fill" localSheetId="20" hidden="1">#REF!</definedName>
    <definedName name="_Fill" localSheetId="22" hidden="1">#REF!</definedName>
    <definedName name="_Fill" localSheetId="26" hidden="1">#REF!</definedName>
    <definedName name="_Fill" localSheetId="28" hidden="1">#REF!</definedName>
    <definedName name="_Fill" localSheetId="29" hidden="1">#REF!</definedName>
    <definedName name="_Fill" localSheetId="30" hidden="1">#REF!</definedName>
    <definedName name="_Fill" localSheetId="31" hidden="1">#REF!</definedName>
    <definedName name="_Fill" localSheetId="32" hidden="1">#REF!</definedName>
    <definedName name="_Fill" localSheetId="33" hidden="1">#REF!</definedName>
    <definedName name="_Fill" hidden="1">#REF!</definedName>
    <definedName name="_idahoshr">#REF!</definedName>
    <definedName name="_j1" localSheetId="35" hidden="1">{"PRINT",#N/A,TRUE,"APPA";"PRINT",#N/A,TRUE,"APS";"PRINT",#N/A,TRUE,"BHPL";"PRINT",#N/A,TRUE,"BHPL2";"PRINT",#N/A,TRUE,"CDWR";"PRINT",#N/A,TRUE,"EWEB";"PRINT",#N/A,TRUE,"LADWP";"PRINT",#N/A,TRUE,"NEVBASE"}</definedName>
    <definedName name="_j1" localSheetId="38" hidden="1">{"PRINT",#N/A,TRUE,"APPA";"PRINT",#N/A,TRUE,"APS";"PRINT",#N/A,TRUE,"BHPL";"PRINT",#N/A,TRUE,"BHPL2";"PRINT",#N/A,TRUE,"CDWR";"PRINT",#N/A,TRUE,"EWEB";"PRINT",#N/A,TRUE,"LADWP";"PRINT",#N/A,TRUE,"NEVBASE"}</definedName>
    <definedName name="_j1" localSheetId="39"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localSheetId="4" hidden="1">{"PRINT",#N/A,TRUE,"APPA";"PRINT",#N/A,TRUE,"APS";"PRINT",#N/A,TRUE,"BHPL";"PRINT",#N/A,TRUE,"BHPL2";"PRINT",#N/A,TRUE,"CDWR";"PRINT",#N/A,TRUE,"EWEB";"PRINT",#N/A,TRUE,"LADWP";"PRINT",#N/A,TRUE,"NEVBASE"}</definedName>
    <definedName name="_j1" localSheetId="8" hidden="1">{"PRINT",#N/A,TRUE,"APPA";"PRINT",#N/A,TRUE,"APS";"PRINT",#N/A,TRUE,"BHPL";"PRINT",#N/A,TRUE,"BHPL2";"PRINT",#N/A,TRUE,"CDWR";"PRINT",#N/A,TRUE,"EWEB";"PRINT",#N/A,TRUE,"LADWP";"PRINT",#N/A,TRUE,"NEVBASE"}</definedName>
    <definedName name="_j1" localSheetId="9" hidden="1">{"PRINT",#N/A,TRUE,"APPA";"PRINT",#N/A,TRUE,"APS";"PRINT",#N/A,TRUE,"BHPL";"PRINT",#N/A,TRUE,"BHPL2";"PRINT",#N/A,TRUE,"CDWR";"PRINT",#N/A,TRUE,"EWEB";"PRINT",#N/A,TRUE,"LADWP";"PRINT",#N/A,TRUE,"NEVBASE"}</definedName>
    <definedName name="_j1" localSheetId="12" hidden="1">{"PRINT",#N/A,TRUE,"APPA";"PRINT",#N/A,TRUE,"APS";"PRINT",#N/A,TRUE,"BHPL";"PRINT",#N/A,TRUE,"BHPL2";"PRINT",#N/A,TRUE,"CDWR";"PRINT",#N/A,TRUE,"EWEB";"PRINT",#N/A,TRUE,"LADWP";"PRINT",#N/A,TRUE,"NEVBASE"}</definedName>
    <definedName name="_j1" localSheetId="14" hidden="1">{"PRINT",#N/A,TRUE,"APPA";"PRINT",#N/A,TRUE,"APS";"PRINT",#N/A,TRUE,"BHPL";"PRINT",#N/A,TRUE,"BHPL2";"PRINT",#N/A,TRUE,"CDWR";"PRINT",#N/A,TRUE,"EWEB";"PRINT",#N/A,TRUE,"LADWP";"PRINT",#N/A,TRUE,"NEVBASE"}</definedName>
    <definedName name="_j1" localSheetId="15"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35" hidden="1">{"PRINT",#N/A,TRUE,"APPA";"PRINT",#N/A,TRUE,"APS";"PRINT",#N/A,TRUE,"BHPL";"PRINT",#N/A,TRUE,"BHPL2";"PRINT",#N/A,TRUE,"CDWR";"PRINT",#N/A,TRUE,"EWEB";"PRINT",#N/A,TRUE,"LADWP";"PRINT",#N/A,TRUE,"NEVBASE"}</definedName>
    <definedName name="_j2" localSheetId="38" hidden="1">{"PRINT",#N/A,TRUE,"APPA";"PRINT",#N/A,TRUE,"APS";"PRINT",#N/A,TRUE,"BHPL";"PRINT",#N/A,TRUE,"BHPL2";"PRINT",#N/A,TRUE,"CDWR";"PRINT",#N/A,TRUE,"EWEB";"PRINT",#N/A,TRUE,"LADWP";"PRINT",#N/A,TRUE,"NEVBASE"}</definedName>
    <definedName name="_j2" localSheetId="39"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localSheetId="4" hidden="1">{"PRINT",#N/A,TRUE,"APPA";"PRINT",#N/A,TRUE,"APS";"PRINT",#N/A,TRUE,"BHPL";"PRINT",#N/A,TRUE,"BHPL2";"PRINT",#N/A,TRUE,"CDWR";"PRINT",#N/A,TRUE,"EWEB";"PRINT",#N/A,TRUE,"LADWP";"PRINT",#N/A,TRUE,"NEVBASE"}</definedName>
    <definedName name="_j2" localSheetId="8" hidden="1">{"PRINT",#N/A,TRUE,"APPA";"PRINT",#N/A,TRUE,"APS";"PRINT",#N/A,TRUE,"BHPL";"PRINT",#N/A,TRUE,"BHPL2";"PRINT",#N/A,TRUE,"CDWR";"PRINT",#N/A,TRUE,"EWEB";"PRINT",#N/A,TRUE,"LADWP";"PRINT",#N/A,TRUE,"NEVBASE"}</definedName>
    <definedName name="_j2" localSheetId="9" hidden="1">{"PRINT",#N/A,TRUE,"APPA";"PRINT",#N/A,TRUE,"APS";"PRINT",#N/A,TRUE,"BHPL";"PRINT",#N/A,TRUE,"BHPL2";"PRINT",#N/A,TRUE,"CDWR";"PRINT",#N/A,TRUE,"EWEB";"PRINT",#N/A,TRUE,"LADWP";"PRINT",#N/A,TRUE,"NEVBASE"}</definedName>
    <definedName name="_j2" localSheetId="12" hidden="1">{"PRINT",#N/A,TRUE,"APPA";"PRINT",#N/A,TRUE,"APS";"PRINT",#N/A,TRUE,"BHPL";"PRINT",#N/A,TRUE,"BHPL2";"PRINT",#N/A,TRUE,"CDWR";"PRINT",#N/A,TRUE,"EWEB";"PRINT",#N/A,TRUE,"LADWP";"PRINT",#N/A,TRUE,"NEVBASE"}</definedName>
    <definedName name="_j2" localSheetId="14" hidden="1">{"PRINT",#N/A,TRUE,"APPA";"PRINT",#N/A,TRUE,"APS";"PRINT",#N/A,TRUE,"BHPL";"PRINT",#N/A,TRUE,"BHPL2";"PRINT",#N/A,TRUE,"CDWR";"PRINT",#N/A,TRUE,"EWEB";"PRINT",#N/A,TRUE,"LADWP";"PRINT",#N/A,TRUE,"NEVBASE"}</definedName>
    <definedName name="_j2" localSheetId="15"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35" hidden="1">{"PRINT",#N/A,TRUE,"APPA";"PRINT",#N/A,TRUE,"APS";"PRINT",#N/A,TRUE,"BHPL";"PRINT",#N/A,TRUE,"BHPL2";"PRINT",#N/A,TRUE,"CDWR";"PRINT",#N/A,TRUE,"EWEB";"PRINT",#N/A,TRUE,"LADWP";"PRINT",#N/A,TRUE,"NEVBASE"}</definedName>
    <definedName name="_j3" localSheetId="38" hidden="1">{"PRINT",#N/A,TRUE,"APPA";"PRINT",#N/A,TRUE,"APS";"PRINT",#N/A,TRUE,"BHPL";"PRINT",#N/A,TRUE,"BHPL2";"PRINT",#N/A,TRUE,"CDWR";"PRINT",#N/A,TRUE,"EWEB";"PRINT",#N/A,TRUE,"LADWP";"PRINT",#N/A,TRUE,"NEVBASE"}</definedName>
    <definedName name="_j3" localSheetId="39"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localSheetId="4" hidden="1">{"PRINT",#N/A,TRUE,"APPA";"PRINT",#N/A,TRUE,"APS";"PRINT",#N/A,TRUE,"BHPL";"PRINT",#N/A,TRUE,"BHPL2";"PRINT",#N/A,TRUE,"CDWR";"PRINT",#N/A,TRUE,"EWEB";"PRINT",#N/A,TRUE,"LADWP";"PRINT",#N/A,TRUE,"NEVBASE"}</definedName>
    <definedName name="_j3" localSheetId="8" hidden="1">{"PRINT",#N/A,TRUE,"APPA";"PRINT",#N/A,TRUE,"APS";"PRINT",#N/A,TRUE,"BHPL";"PRINT",#N/A,TRUE,"BHPL2";"PRINT",#N/A,TRUE,"CDWR";"PRINT",#N/A,TRUE,"EWEB";"PRINT",#N/A,TRUE,"LADWP";"PRINT",#N/A,TRUE,"NEVBASE"}</definedName>
    <definedName name="_j3" localSheetId="9" hidden="1">{"PRINT",#N/A,TRUE,"APPA";"PRINT",#N/A,TRUE,"APS";"PRINT",#N/A,TRUE,"BHPL";"PRINT",#N/A,TRUE,"BHPL2";"PRINT",#N/A,TRUE,"CDWR";"PRINT",#N/A,TRUE,"EWEB";"PRINT",#N/A,TRUE,"LADWP";"PRINT",#N/A,TRUE,"NEVBASE"}</definedName>
    <definedName name="_j3" localSheetId="12" hidden="1">{"PRINT",#N/A,TRUE,"APPA";"PRINT",#N/A,TRUE,"APS";"PRINT",#N/A,TRUE,"BHPL";"PRINT",#N/A,TRUE,"BHPL2";"PRINT",#N/A,TRUE,"CDWR";"PRINT",#N/A,TRUE,"EWEB";"PRINT",#N/A,TRUE,"LADWP";"PRINT",#N/A,TRUE,"NEVBASE"}</definedName>
    <definedName name="_j3" localSheetId="14" hidden="1">{"PRINT",#N/A,TRUE,"APPA";"PRINT",#N/A,TRUE,"APS";"PRINT",#N/A,TRUE,"BHPL";"PRINT",#N/A,TRUE,"BHPL2";"PRINT",#N/A,TRUE,"CDWR";"PRINT",#N/A,TRUE,"EWEB";"PRINT",#N/A,TRUE,"LADWP";"PRINT",#N/A,TRUE,"NEVBASE"}</definedName>
    <definedName name="_j3" localSheetId="15"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35" hidden="1">{"PRINT",#N/A,TRUE,"APPA";"PRINT",#N/A,TRUE,"APS";"PRINT",#N/A,TRUE,"BHPL";"PRINT",#N/A,TRUE,"BHPL2";"PRINT",#N/A,TRUE,"CDWR";"PRINT",#N/A,TRUE,"EWEB";"PRINT",#N/A,TRUE,"LADWP";"PRINT",#N/A,TRUE,"NEVBASE"}</definedName>
    <definedName name="_j4" localSheetId="38" hidden="1">{"PRINT",#N/A,TRUE,"APPA";"PRINT",#N/A,TRUE,"APS";"PRINT",#N/A,TRUE,"BHPL";"PRINT",#N/A,TRUE,"BHPL2";"PRINT",#N/A,TRUE,"CDWR";"PRINT",#N/A,TRUE,"EWEB";"PRINT",#N/A,TRUE,"LADWP";"PRINT",#N/A,TRUE,"NEVBASE"}</definedName>
    <definedName name="_j4" localSheetId="39"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localSheetId="4" hidden="1">{"PRINT",#N/A,TRUE,"APPA";"PRINT",#N/A,TRUE,"APS";"PRINT",#N/A,TRUE,"BHPL";"PRINT",#N/A,TRUE,"BHPL2";"PRINT",#N/A,TRUE,"CDWR";"PRINT",#N/A,TRUE,"EWEB";"PRINT",#N/A,TRUE,"LADWP";"PRINT",#N/A,TRUE,"NEVBASE"}</definedName>
    <definedName name="_j4" localSheetId="8" hidden="1">{"PRINT",#N/A,TRUE,"APPA";"PRINT",#N/A,TRUE,"APS";"PRINT",#N/A,TRUE,"BHPL";"PRINT",#N/A,TRUE,"BHPL2";"PRINT",#N/A,TRUE,"CDWR";"PRINT",#N/A,TRUE,"EWEB";"PRINT",#N/A,TRUE,"LADWP";"PRINT",#N/A,TRUE,"NEVBASE"}</definedName>
    <definedName name="_j4" localSheetId="9" hidden="1">{"PRINT",#N/A,TRUE,"APPA";"PRINT",#N/A,TRUE,"APS";"PRINT",#N/A,TRUE,"BHPL";"PRINT",#N/A,TRUE,"BHPL2";"PRINT",#N/A,TRUE,"CDWR";"PRINT",#N/A,TRUE,"EWEB";"PRINT",#N/A,TRUE,"LADWP";"PRINT",#N/A,TRUE,"NEVBASE"}</definedName>
    <definedName name="_j4" localSheetId="12" hidden="1">{"PRINT",#N/A,TRUE,"APPA";"PRINT",#N/A,TRUE,"APS";"PRINT",#N/A,TRUE,"BHPL";"PRINT",#N/A,TRUE,"BHPL2";"PRINT",#N/A,TRUE,"CDWR";"PRINT",#N/A,TRUE,"EWEB";"PRINT",#N/A,TRUE,"LADWP";"PRINT",#N/A,TRUE,"NEVBASE"}</definedName>
    <definedName name="_j4" localSheetId="14" hidden="1">{"PRINT",#N/A,TRUE,"APPA";"PRINT",#N/A,TRUE,"APS";"PRINT",#N/A,TRUE,"BHPL";"PRINT",#N/A,TRUE,"BHPL2";"PRINT",#N/A,TRUE,"CDWR";"PRINT",#N/A,TRUE,"EWEB";"PRINT",#N/A,TRUE,"LADWP";"PRINT",#N/A,TRUE,"NEVBASE"}</definedName>
    <definedName name="_j4" localSheetId="15"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35" hidden="1">{"PRINT",#N/A,TRUE,"APPA";"PRINT",#N/A,TRUE,"APS";"PRINT",#N/A,TRUE,"BHPL";"PRINT",#N/A,TRUE,"BHPL2";"PRINT",#N/A,TRUE,"CDWR";"PRINT",#N/A,TRUE,"EWEB";"PRINT",#N/A,TRUE,"LADWP";"PRINT",#N/A,TRUE,"NEVBASE"}</definedName>
    <definedName name="_j5" localSheetId="38" hidden="1">{"PRINT",#N/A,TRUE,"APPA";"PRINT",#N/A,TRUE,"APS";"PRINT",#N/A,TRUE,"BHPL";"PRINT",#N/A,TRUE,"BHPL2";"PRINT",#N/A,TRUE,"CDWR";"PRINT",#N/A,TRUE,"EWEB";"PRINT",#N/A,TRUE,"LADWP";"PRINT",#N/A,TRUE,"NEVBASE"}</definedName>
    <definedName name="_j5" localSheetId="39"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localSheetId="4" hidden="1">{"PRINT",#N/A,TRUE,"APPA";"PRINT",#N/A,TRUE,"APS";"PRINT",#N/A,TRUE,"BHPL";"PRINT",#N/A,TRUE,"BHPL2";"PRINT",#N/A,TRUE,"CDWR";"PRINT",#N/A,TRUE,"EWEB";"PRINT",#N/A,TRUE,"LADWP";"PRINT",#N/A,TRUE,"NEVBASE"}</definedName>
    <definedName name="_j5" localSheetId="8" hidden="1">{"PRINT",#N/A,TRUE,"APPA";"PRINT",#N/A,TRUE,"APS";"PRINT",#N/A,TRUE,"BHPL";"PRINT",#N/A,TRUE,"BHPL2";"PRINT",#N/A,TRUE,"CDWR";"PRINT",#N/A,TRUE,"EWEB";"PRINT",#N/A,TRUE,"LADWP";"PRINT",#N/A,TRUE,"NEVBASE"}</definedName>
    <definedName name="_j5" localSheetId="9" hidden="1">{"PRINT",#N/A,TRUE,"APPA";"PRINT",#N/A,TRUE,"APS";"PRINT",#N/A,TRUE,"BHPL";"PRINT",#N/A,TRUE,"BHPL2";"PRINT",#N/A,TRUE,"CDWR";"PRINT",#N/A,TRUE,"EWEB";"PRINT",#N/A,TRUE,"LADWP";"PRINT",#N/A,TRUE,"NEVBASE"}</definedName>
    <definedName name="_j5" localSheetId="12" hidden="1">{"PRINT",#N/A,TRUE,"APPA";"PRINT",#N/A,TRUE,"APS";"PRINT",#N/A,TRUE,"BHPL";"PRINT",#N/A,TRUE,"BHPL2";"PRINT",#N/A,TRUE,"CDWR";"PRINT",#N/A,TRUE,"EWEB";"PRINT",#N/A,TRUE,"LADWP";"PRINT",#N/A,TRUE,"NEVBASE"}</definedName>
    <definedName name="_j5" localSheetId="14" hidden="1">{"PRINT",#N/A,TRUE,"APPA";"PRINT",#N/A,TRUE,"APS";"PRINT",#N/A,TRUE,"BHPL";"PRINT",#N/A,TRUE,"BHPL2";"PRINT",#N/A,TRUE,"CDWR";"PRINT",#N/A,TRUE,"EWEB";"PRINT",#N/A,TRUE,"LADWP";"PRINT",#N/A,TRUE,"NEVBASE"}</definedName>
    <definedName name="_j5" localSheetId="15"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34" hidden="1">#REF!</definedName>
    <definedName name="_Key1" localSheetId="35" hidden="1">#REF!</definedName>
    <definedName name="_Key1" localSheetId="37" hidden="1">#REF!</definedName>
    <definedName name="_Key1" localSheetId="38" hidden="1">#REF!</definedName>
    <definedName name="_Key1" localSheetId="39" hidden="1">#REF!</definedName>
    <definedName name="_Key1" localSheetId="41" hidden="1">#REF!</definedName>
    <definedName name="_Key1" localSheetId="2" hidden="1">#REF!</definedName>
    <definedName name="_Key1" localSheetId="3" hidden="1">#REF!</definedName>
    <definedName name="_Key1" localSheetId="4" hidden="1">#REF!</definedName>
    <definedName name="_Key1" localSheetId="1" hidden="1">#REF!</definedName>
    <definedName name="_Key1" localSheetId="6" hidden="1">#REF!</definedName>
    <definedName name="_Key1" localSheetId="5" hidden="1">#REF!</definedName>
    <definedName name="_Key1" localSheetId="7" hidden="1">#REF!</definedName>
    <definedName name="_Key1" localSheetId="8" hidden="1">#REF!</definedName>
    <definedName name="_Key1" localSheetId="9"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8" hidden="1">#REF!</definedName>
    <definedName name="_Key1" localSheetId="20" hidden="1">#REF!</definedName>
    <definedName name="_Key1" localSheetId="22" hidden="1">#REF!</definedName>
    <definedName name="_Key1" localSheetId="26" hidden="1">#REF!</definedName>
    <definedName name="_Key1" localSheetId="28" hidden="1">#REF!</definedName>
    <definedName name="_Key1" localSheetId="29" hidden="1">#REF!</definedName>
    <definedName name="_Key1" localSheetId="30" hidden="1">#REF!</definedName>
    <definedName name="_Key1" localSheetId="31" hidden="1">#REF!</definedName>
    <definedName name="_Key1" localSheetId="32" hidden="1">#REF!</definedName>
    <definedName name="_Key1" localSheetId="33" hidden="1">#REF!</definedName>
    <definedName name="_Key1" hidden="1">#REF!</definedName>
    <definedName name="_Key2" localSheetId="34" hidden="1">#REF!</definedName>
    <definedName name="_Key2" localSheetId="35" hidden="1">#REF!</definedName>
    <definedName name="_Key2" localSheetId="37" hidden="1">#REF!</definedName>
    <definedName name="_Key2" localSheetId="38" hidden="1">#REF!</definedName>
    <definedName name="_Key2" localSheetId="39" hidden="1">#REF!</definedName>
    <definedName name="_Key2" localSheetId="41" hidden="1">#REF!</definedName>
    <definedName name="_Key2" localSheetId="2" hidden="1">#REF!</definedName>
    <definedName name="_Key2" localSheetId="3" hidden="1">#REF!</definedName>
    <definedName name="_Key2" localSheetId="4" hidden="1">#REF!</definedName>
    <definedName name="_Key2" localSheetId="1" hidden="1">#REF!</definedName>
    <definedName name="_Key2" localSheetId="6" hidden="1">#REF!</definedName>
    <definedName name="_Key2" localSheetId="5" hidden="1">#REF!</definedName>
    <definedName name="_Key2" localSheetId="7" hidden="1">#REF!</definedName>
    <definedName name="_Key2" localSheetId="8" hidden="1">#REF!</definedName>
    <definedName name="_Key2" localSheetId="9"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8" hidden="1">#REF!</definedName>
    <definedName name="_Key2" localSheetId="20" hidden="1">#REF!</definedName>
    <definedName name="_Key2" localSheetId="22" hidden="1">#REF!</definedName>
    <definedName name="_Key2" localSheetId="26" hidden="1">#REF!</definedName>
    <definedName name="_Key2" localSheetId="28" hidden="1">#REF!</definedName>
    <definedName name="_Key2" localSheetId="29" hidden="1">#REF!</definedName>
    <definedName name="_Key2" localSheetId="30" hidden="1">#REF!</definedName>
    <definedName name="_Key2" localSheetId="31" hidden="1">#REF!</definedName>
    <definedName name="_Key2" localSheetId="32" hidden="1">#REF!</definedName>
    <definedName name="_Key2" localSheetId="33" hidden="1">#REF!</definedName>
    <definedName name="_Key2" hidden="1">#REF!</definedName>
    <definedName name="_MEN2">#REF!</definedName>
    <definedName name="_MEN3">#REF!</definedName>
    <definedName name="_OM1" localSheetId="39"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localSheetId="4" hidden="1">{#N/A,#N/A,FALSE,"Summary";#N/A,#N/A,FALSE,"SmPlants";#N/A,#N/A,FALSE,"Utah";#N/A,#N/A,FALSE,"Idaho";#N/A,#N/A,FALSE,"Lewis River";#N/A,#N/A,FALSE,"NrthUmpq";#N/A,#N/A,FALSE,"KlamRog"}</definedName>
    <definedName name="_OM1" localSheetId="8" hidden="1">{#N/A,#N/A,FALSE,"Summary";#N/A,#N/A,FALSE,"SmPlants";#N/A,#N/A,FALSE,"Utah";#N/A,#N/A,FALSE,"Idaho";#N/A,#N/A,FALSE,"Lewis River";#N/A,#N/A,FALSE,"NrthUmpq";#N/A,#N/A,FALSE,"KlamRog"}</definedName>
    <definedName name="_OM1" localSheetId="9" hidden="1">{#N/A,#N/A,FALSE,"Summary";#N/A,#N/A,FALSE,"SmPlants";#N/A,#N/A,FALSE,"Utah";#N/A,#N/A,FALSE,"Idaho";#N/A,#N/A,FALSE,"Lewis River";#N/A,#N/A,FALSE,"NrthUmpq";#N/A,#N/A,FALSE,"KlamRog"}</definedName>
    <definedName name="_OM1" localSheetId="12" hidden="1">{#N/A,#N/A,FALSE,"Summary";#N/A,#N/A,FALSE,"SmPlants";#N/A,#N/A,FALSE,"Utah";#N/A,#N/A,FALSE,"Idaho";#N/A,#N/A,FALSE,"Lewis River";#N/A,#N/A,FALSE,"NrthUmpq";#N/A,#N/A,FALSE,"KlamRog"}</definedName>
    <definedName name="_OM1" localSheetId="14"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localSheetId="39" hidden="1">255</definedName>
    <definedName name="_Order1" localSheetId="2" hidden="1">255</definedName>
    <definedName name="_Order1" localSheetId="3" hidden="1">255</definedName>
    <definedName name="_Order1" localSheetId="4" hidden="1">255</definedName>
    <definedName name="_Order1" localSheetId="6" hidden="1">255</definedName>
    <definedName name="_Order1" localSheetId="12" hidden="1">255</definedName>
    <definedName name="_Order1" hidden="1">0</definedName>
    <definedName name="_Order2" localSheetId="35" hidden="1">0</definedName>
    <definedName name="_Order2" localSheetId="38" hidden="1">0</definedName>
    <definedName name="_Order2" localSheetId="39" hidden="1">255</definedName>
    <definedName name="_Order2" hidden="1">0</definedName>
    <definedName name="_P">#REF!</definedName>
    <definedName name="_Sort" localSheetId="34" hidden="1">#REF!</definedName>
    <definedName name="_Sort" localSheetId="35" hidden="1">#REF!</definedName>
    <definedName name="_Sort" localSheetId="37" hidden="1">#REF!</definedName>
    <definedName name="_Sort" localSheetId="38" hidden="1">#REF!</definedName>
    <definedName name="_Sort" localSheetId="39" hidden="1">#REF!</definedName>
    <definedName name="_Sort" localSheetId="41" hidden="1">#REF!</definedName>
    <definedName name="_Sort" localSheetId="2" hidden="1">#REF!</definedName>
    <definedName name="_Sort" localSheetId="3" hidden="1">#REF!</definedName>
    <definedName name="_Sort" localSheetId="4" hidden="1">#REF!</definedName>
    <definedName name="_Sort" localSheetId="1" hidden="1">#REF!</definedName>
    <definedName name="_Sort" localSheetId="6" hidden="1">#REF!</definedName>
    <definedName name="_Sort" localSheetId="5" hidden="1">#REF!</definedName>
    <definedName name="_Sort" localSheetId="7" hidden="1">#REF!</definedName>
    <definedName name="_Sort" localSheetId="8" hidden="1">#REF!</definedName>
    <definedName name="_Sort" localSheetId="9"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8" hidden="1">#REF!</definedName>
    <definedName name="_Sort" localSheetId="20" hidden="1">#REF!</definedName>
    <definedName name="_Sort" localSheetId="22" hidden="1">#REF!</definedName>
    <definedName name="_Sort" localSheetId="26" hidden="1">#REF!</definedName>
    <definedName name="_Sort" localSheetId="28" hidden="1">#REF!</definedName>
    <definedName name="_Sort" localSheetId="29" hidden="1">#REF!</definedName>
    <definedName name="_Sort" localSheetId="30" hidden="1">#REF!</definedName>
    <definedName name="_Sort" localSheetId="31" hidden="1">#REF!</definedName>
    <definedName name="_Sort" localSheetId="32" hidden="1">#REF!</definedName>
    <definedName name="_Sort" localSheetId="33" hidden="1">#REF!</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#REF!</definedName>
    <definedName name="_WO800">#REF!</definedName>
    <definedName name="_WO800802">#REF!</definedName>
    <definedName name="\0">#REF!</definedName>
    <definedName name="\A">#REF!</definedName>
    <definedName name="\B">#REF!</definedName>
    <definedName name="\BACK1">#REF!</definedName>
    <definedName name="\BLOCK">#REF!</definedName>
    <definedName name="\BLOCKT">#REF!</definedName>
    <definedName name="\C">#REF!</definedName>
    <definedName name="\COMP">#REF!</definedName>
    <definedName name="\COMPT">#REF!</definedName>
    <definedName name="\G">#REF!</definedName>
    <definedName name="\I">#REF!</definedName>
    <definedName name="\K">#REF!</definedName>
    <definedName name="\L">#REF!</definedName>
    <definedName name="\M">#REF!</definedName>
    <definedName name="\P">#REF!</definedName>
    <definedName name="\Q">#REF!</definedName>
    <definedName name="\R">#REF!</definedName>
    <definedName name="\S">#REF!</definedName>
    <definedName name="\TABLE1">#REF!</definedName>
    <definedName name="\TABLE2">#REF!</definedName>
    <definedName name="\TABLEA">#REF!</definedName>
    <definedName name="\TBL1">#REF!</definedName>
    <definedName name="\TBL2">#REF!</definedName>
    <definedName name="\TBL3">#REF!</definedName>
    <definedName name="\TBL4">#REF!</definedName>
    <definedName name="\TBL5">#REF!</definedName>
    <definedName name="\W">#REF!</definedName>
    <definedName name="\WORK1">#REF!</definedName>
    <definedName name="\X">#REF!</definedName>
    <definedName name="\Z">#REF!</definedName>
    <definedName name="a" localSheetId="34" hidden="1">#REF!</definedName>
    <definedName name="a" localSheetId="37" hidden="1">#REF!</definedName>
    <definedName name="a" localSheetId="39" hidden="1">#REF!</definedName>
    <definedName name="a" localSheetId="41" hidden="1">#REF!</definedName>
    <definedName name="a" localSheetId="2" hidden="1">'[4]DSM Output'!$J$21:$J$23</definedName>
    <definedName name="a" localSheetId="3" hidden="1">'[4]DSM Output'!$J$21:$J$23</definedName>
    <definedName name="a" localSheetId="4" hidden="1">'[4]DSM Output'!$J$21:$J$23</definedName>
    <definedName name="a" localSheetId="1" hidden="1">#REF!</definedName>
    <definedName name="a" localSheetId="6" hidden="1">'[4]DSM Output'!$J$21:$J$23</definedName>
    <definedName name="a" localSheetId="5" hidden="1">#REF!</definedName>
    <definedName name="a" localSheetId="7" hidden="1">#REF!</definedName>
    <definedName name="a" localSheetId="12">'[4]DSM Output'!$J$21:$J$23</definedName>
    <definedName name="a" localSheetId="13" hidden="1">#REF!</definedName>
    <definedName name="a" localSheetId="14" hidden="1">#REF!</definedName>
    <definedName name="a" localSheetId="15" hidden="1">'[4]DSM Output'!$J$21:$J$23</definedName>
    <definedName name="a" localSheetId="16" hidden="1">#REF!</definedName>
    <definedName name="a" localSheetId="18" hidden="1">#REF!</definedName>
    <definedName name="a" localSheetId="20" hidden="1">#REF!</definedName>
    <definedName name="a" localSheetId="22" hidden="1">#REF!</definedName>
    <definedName name="a" localSheetId="26" hidden="1">#REF!</definedName>
    <definedName name="a" localSheetId="30" hidden="1">#REF!</definedName>
    <definedName name="a" localSheetId="31" hidden="1">#REF!</definedName>
    <definedName name="a" localSheetId="32" hidden="1">#REF!</definedName>
    <definedName name="a" localSheetId="33" hidden="1">#REF!</definedName>
    <definedName name="a" hidden="1">#REF!</definedName>
    <definedName name="A_36">#REF!</definedName>
    <definedName name="Access_Button1" hidden="1">"Headcount_Workbook_Schedules_List"</definedName>
    <definedName name="AccessDatabase" hidden="1">"P:\HR\SharonPlummer\Headcount Workbook.mdb"</definedName>
    <definedName name="Acct228.42TROJD">#REF!</definedName>
    <definedName name="Acct22842TROJD">#REF!</definedName>
    <definedName name="Acct447DGU">#REF!</definedName>
    <definedName name="AcctTable">'[12]Variables'!$AK$42:$AK$396</definedName>
    <definedName name="actualror">'[13]WorkArea'!$F$86</definedName>
    <definedName name="Additions_by_Function_Project_State_Month">#REF!</definedName>
    <definedName name="Adjs2avg">'[15]Inputs'!$L$255:'[15]Inputs'!$T$505</definedName>
    <definedName name="aftertax_ror">#REF!</definedName>
    <definedName name="ALL">#REF!</definedName>
    <definedName name="all_months">#REF!</definedName>
    <definedName name="AllocationMethod">'[17]Variables'!$AP$33</definedName>
    <definedName name="annual.hours">#REF!</definedName>
    <definedName name="APR">#REF!</definedName>
    <definedName name="APRT">#REF!</definedName>
    <definedName name="asa" localSheetId="39"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localSheetId="4" hidden="1">{"Factors Pages 1-2",#N/A,FALSE,"Factors";"Factors Page 3",#N/A,FALSE,"Factors";"Factors Page 4",#N/A,FALSE,"Factors";"Factors Page 5",#N/A,FALSE,"Factors";"Factors Pages 8-27",#N/A,FALSE,"Factors"}</definedName>
    <definedName name="asa" localSheetId="8" hidden="1">{"Factors Pages 1-2",#N/A,FALSE,"Factors";"Factors Page 3",#N/A,FALSE,"Factors";"Factors Page 4",#N/A,FALSE,"Factors";"Factors Page 5",#N/A,FALSE,"Factors";"Factors Pages 8-27",#N/A,FALSE,"Factors"}</definedName>
    <definedName name="asa" localSheetId="9" hidden="1">{"Factors Pages 1-2",#N/A,FALSE,"Factors";"Factors Page 3",#N/A,FALSE,"Factors";"Factors Page 4",#N/A,FALSE,"Factors";"Factors Page 5",#N/A,FALSE,"Factors";"Factors Pages 8-27",#N/A,FALSE,"Factors"}</definedName>
    <definedName name="asa" localSheetId="12" hidden="1">{"Factors Pages 1-2",#N/A,FALSE,"Factors";"Factors Page 3",#N/A,FALSE,"Factors";"Factors Page 4",#N/A,FALSE,"Factors";"Factors Page 5",#N/A,FALSE,"Factors";"Factors Pages 8-27",#N/A,FALSE,"Factors"}</definedName>
    <definedName name="asa" localSheetId="14"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9"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sk_Mid_Bid1">#REF!</definedName>
    <definedName name="Ask_Mid_Bid2">#REF!</definedName>
    <definedName name="AT_48">#REF!</definedName>
    <definedName name="AUG">#REF!</definedName>
    <definedName name="AUGT">#REF!</definedName>
    <definedName name="average.price">#REF!</definedName>
    <definedName name="AverageFactors">'[15]UTCR'!$AC$22:$AQ$108</definedName>
    <definedName name="AverageFuelCost">#REF!</definedName>
    <definedName name="AverageInput">'[15]Inputs'!$F$3:$I$1722</definedName>
    <definedName name="AvgFactorCopy">#REF!</definedName>
    <definedName name="AvgFactors">'[18]Factors'!$B$3:$P$99</definedName>
    <definedName name="b">'[19]Variables'!$AL$29</definedName>
    <definedName name="B1_Print">#REF!</definedName>
    <definedName name="BACK1">#REF!</definedName>
    <definedName name="BACK2">#REF!</definedName>
    <definedName name="BACK3">#REF!</definedName>
    <definedName name="BACKUP1">#REF!</definedName>
    <definedName name="Baseline">#REF!</definedName>
    <definedName name="BLOCK">#REF!</definedName>
    <definedName name="BLOCKTOP">#REF!</definedName>
    <definedName name="BOOKADJ">#REF!</definedName>
    <definedName name="budsum2">#REF!</definedName>
    <definedName name="bump">#REF!</definedName>
    <definedName name="Burn">#REF!</definedName>
    <definedName name="burn.rate">#REF!</definedName>
    <definedName name="calcoutput">'[21]Calcoutput (futures)'!$B$7:$J$128</definedName>
    <definedName name="Canadian__for_USexchangerate">'[21]OTC Gas Quotes'!$M$2</definedName>
    <definedName name="cap">'[22]Readings'!$B$2</definedName>
    <definedName name="cgf" localSheetId="35" hidden="1">{"PRINT",#N/A,TRUE,"APPA";"PRINT",#N/A,TRUE,"APS";"PRINT",#N/A,TRUE,"BHPL";"PRINT",#N/A,TRUE,"BHPL2";"PRINT",#N/A,TRUE,"CDWR";"PRINT",#N/A,TRUE,"EWEB";"PRINT",#N/A,TRUE,"LADWP";"PRINT",#N/A,TRUE,"NEVBASE"}</definedName>
    <definedName name="cgf" localSheetId="38" hidden="1">{"PRINT",#N/A,TRUE,"APPA";"PRINT",#N/A,TRUE,"APS";"PRINT",#N/A,TRUE,"BHPL";"PRINT",#N/A,TRUE,"BHPL2";"PRINT",#N/A,TRUE,"CDWR";"PRINT",#N/A,TRUE,"EWEB";"PRINT",#N/A,TRUE,"LADWP";"PRINT",#N/A,TRUE,"NEVBASE"}</definedName>
    <definedName name="cgf" localSheetId="39"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localSheetId="4" hidden="1">{"PRINT",#N/A,TRUE,"APPA";"PRINT",#N/A,TRUE,"APS";"PRINT",#N/A,TRUE,"BHPL";"PRINT",#N/A,TRUE,"BHPL2";"PRINT",#N/A,TRUE,"CDWR";"PRINT",#N/A,TRUE,"EWEB";"PRINT",#N/A,TRUE,"LADWP";"PRINT",#N/A,TRUE,"NEVBASE"}</definedName>
    <definedName name="cgf" localSheetId="8" hidden="1">{"PRINT",#N/A,TRUE,"APPA";"PRINT",#N/A,TRUE,"APS";"PRINT",#N/A,TRUE,"BHPL";"PRINT",#N/A,TRUE,"BHPL2";"PRINT",#N/A,TRUE,"CDWR";"PRINT",#N/A,TRUE,"EWEB";"PRINT",#N/A,TRUE,"LADWP";"PRINT",#N/A,TRUE,"NEVBASE"}</definedName>
    <definedName name="cgf" localSheetId="9" hidden="1">{"PRINT",#N/A,TRUE,"APPA";"PRINT",#N/A,TRUE,"APS";"PRINT",#N/A,TRUE,"BHPL";"PRINT",#N/A,TRUE,"BHPL2";"PRINT",#N/A,TRUE,"CDWR";"PRINT",#N/A,TRUE,"EWEB";"PRINT",#N/A,TRUE,"LADWP";"PRINT",#N/A,TRUE,"NEVBASE"}</definedName>
    <definedName name="cgf" localSheetId="12" hidden="1">{"PRINT",#N/A,TRUE,"APPA";"PRINT",#N/A,TRUE,"APS";"PRINT",#N/A,TRUE,"BHPL";"PRINT",#N/A,TRUE,"BHPL2";"PRINT",#N/A,TRUE,"CDWR";"PRINT",#N/A,TRUE,"EWEB";"PRINT",#N/A,TRUE,"LADWP";"PRINT",#N/A,TRUE,"NEVBASE"}</definedName>
    <definedName name="cgf" localSheetId="14" hidden="1">{"PRINT",#N/A,TRUE,"APPA";"PRINT",#N/A,TRUE,"APS";"PRINT",#N/A,TRUE,"BHPL";"PRINT",#N/A,TRUE,"BHPL2";"PRINT",#N/A,TRUE,"CDWR";"PRINT",#N/A,TRUE,"EWEB";"PRINT",#N/A,TRUE,"LADWP";"PRINT",#N/A,TRUE,"NEVBASE"}</definedName>
    <definedName name="cgf" localSheetId="29"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heck">#REF!</definedName>
    <definedName name="COBAsk">#REF!</definedName>
    <definedName name="COBAskHist">#REF!</definedName>
    <definedName name="COBAskOff">#REF!</definedName>
    <definedName name="COBAskToday">#REF!</definedName>
    <definedName name="COBBid">#REF!</definedName>
    <definedName name="COBBidHist">#REF!</definedName>
    <definedName name="COBBidOff">#REF!</definedName>
    <definedName name="COBBidToday">#REF!</definedName>
    <definedName name="cobhlhask">#REF!</definedName>
    <definedName name="cobhlhbid">#REF!</definedName>
    <definedName name="COMADJ">#REF!</definedName>
    <definedName name="combined1" localSheetId="35" hidden="1">{"YTD-Total",#N/A,TRUE,"Provision";"YTD-Utility",#N/A,TRUE,"Prov Utility";"YTD-NonUtility",#N/A,TRUE,"Prov NonUtility"}</definedName>
    <definedName name="combined1" localSheetId="38" hidden="1">{"YTD-Total",#N/A,TRUE,"Provision";"YTD-Utility",#N/A,TRUE,"Prov Utility";"YTD-NonUtility",#N/A,TRUE,"Prov NonUtility"}</definedName>
    <definedName name="combined1" localSheetId="39" hidden="1">{"YTD-Total",#N/A,TRUE,"Provision";"YTD-Utility",#N/A,TRUE,"Prov Utility";"YTD-NonUtility",#N/A,TRUE,"Prov NonUtility"}</definedName>
    <definedName name="combined1" localSheetId="3" hidden="1">{"YTD-Total",#N/A,TRUE,"Provision";"YTD-Utility",#N/A,TRUE,"Prov Utility";"YTD-NonUtility",#N/A,TRUE,"Prov NonUtility"}</definedName>
    <definedName name="combined1" localSheetId="4" hidden="1">{"YTD-Total",#N/A,TRUE,"Provision";"YTD-Utility",#N/A,TRUE,"Prov Utility";"YTD-NonUtility",#N/A,TRUE,"Prov NonUtility"}</definedName>
    <definedName name="combined1" localSheetId="8" hidden="1">{"YTD-Total",#N/A,TRUE,"Provision";"YTD-Utility",#N/A,TRUE,"Prov Utility";"YTD-NonUtility",#N/A,TRUE,"Prov NonUtility"}</definedName>
    <definedName name="combined1" localSheetId="9" hidden="1">{"YTD-Total",#N/A,TRUE,"Provision";"YTD-Utility",#N/A,TRUE,"Prov Utility";"YTD-NonUtility",#N/A,TRUE,"Prov NonUtility"}</definedName>
    <definedName name="combined1" localSheetId="12" hidden="1">{"YTD-Total",#N/A,TRUE,"Provision";"YTD-Utility",#N/A,TRUE,"Prov Utility";"YTD-NonUtility",#N/A,TRUE,"Prov NonUtility"}</definedName>
    <definedName name="combined1" localSheetId="14" hidden="1">{"YTD-Total",#N/A,TRUE,"Provision";"YTD-Utility",#N/A,TRUE,"Prov Utility";"YTD-NonUtility",#N/A,TRUE,"Prov NonUtility"}</definedName>
    <definedName name="combined1" localSheetId="15" hidden="1">{"YTD-Total",#N/A,TRUE,"Provision";"YTD-Utility",#N/A,TRUE,"Prov Utility";"YTD-NonUtility",#N/A,TRUE,"Prov NonUtility"}</definedName>
    <definedName name="combined1" localSheetId="29" hidden="1">{"YTD-Total",#N/A,TRUE,"Provision";"YTD-Utility",#N/A,TRUE,"Prov Utility";"YTD-NonUtility",#N/A,TRUE,"Prov NonUtility"}</definedName>
    <definedName name="combined1" localSheetId="32" hidden="1">{"YTD-Total",#N/A,TRUE,"Provision";"YTD-Utility",#N/A,TRUE,"Prov Utility";"YTD-NonUtility",#N/A,TRUE,"Prov NonUtility"}</definedName>
    <definedName name="combined1" localSheetId="33" hidden="1">{"YTD-Total",#N/A,TRUE,"Provision";"YTD-Utility",#N/A,TRUE,"Prov Utility";"YTD-NonUtility",#N/A,TRUE,"Prov NonUtility"}</definedName>
    <definedName name="combined1" hidden="1">{"YTD-Total",#N/A,TRUE,"Provision";"YTD-Utility",#N/A,TRUE,"Prov Utility";"YTD-NonUtility",#N/A,TRUE,"Prov NonUtility"}</definedName>
    <definedName name="comm">#REF!</definedName>
    <definedName name="comm_cost">#REF!</definedName>
    <definedName name="COMP">#REF!</definedName>
    <definedName name="COMPACTUAL">#REF!</definedName>
    <definedName name="COMPT">#REF!</definedName>
    <definedName name="COMPWEATHER">#REF!</definedName>
    <definedName name="CONTRACTDATA">#REF!</definedName>
    <definedName name="contractsymbol">'[21]Futures'!$B$2:$B$500</definedName>
    <definedName name="ContractTypeDol">'[23]Check Dollars'!$R$245:$S$515</definedName>
    <definedName name="ContractTypeMWh">'[23]Check MWh'!$R$246:$S$522</definedName>
    <definedName name="Conversion">'[24]Conversion'!$A$2:$E$1253</definedName>
    <definedName name="Cost">#REF!</definedName>
    <definedName name="Cost.Load">#REF!</definedName>
    <definedName name="D_TWKSHT">#REF!</definedName>
    <definedName name="DATA1">#REF!</definedName>
    <definedName name="DATA10">#REF!</definedName>
    <definedName name="DATA100">#REF!</definedName>
    <definedName name="DATA101">#REF!</definedName>
    <definedName name="DATA102">#REF!</definedName>
    <definedName name="DATA103">#REF!</definedName>
    <definedName name="DATA104">#REF!</definedName>
    <definedName name="DATA105">#REF!</definedName>
    <definedName name="DATA106">#REF!</definedName>
    <definedName name="DATA107">#REF!</definedName>
    <definedName name="DATA108">#REF!</definedName>
    <definedName name="DATA109">#REF!</definedName>
    <definedName name="DATA11">#REF!</definedName>
    <definedName name="DATA110">#REF!</definedName>
    <definedName name="DATA111">#REF!</definedName>
    <definedName name="DATA112">#REF!</definedName>
    <definedName name="DATA113">#REF!</definedName>
    <definedName name="DATA114">#REF!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29">#REF!</definedName>
    <definedName name="DATA3">#REF!</definedName>
    <definedName name="DATA30">#REF!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TA4">#REF!</definedName>
    <definedName name="DATA40">#REF!</definedName>
    <definedName name="DATA41">#REF!</definedName>
    <definedName name="DATA42">#REF!</definedName>
    <definedName name="DATA43">#REF!</definedName>
    <definedName name="DATA44">#REF!</definedName>
    <definedName name="DATA45">#REF!</definedName>
    <definedName name="DATA46">#REF!</definedName>
    <definedName name="DATA47">#REF!</definedName>
    <definedName name="DATA48">#REF!</definedName>
    <definedName name="DATA49">#REF!</definedName>
    <definedName name="DATA5">#REF!</definedName>
    <definedName name="DATA50">#REF!</definedName>
    <definedName name="DATA51">#REF!</definedName>
    <definedName name="DATA52">#REF!</definedName>
    <definedName name="DATA53">#REF!</definedName>
    <definedName name="DATA54">#REF!</definedName>
    <definedName name="DATA55">#REF!</definedName>
    <definedName name="DATA56">#REF!</definedName>
    <definedName name="DATA57">#REF!</definedName>
    <definedName name="DATA58">#REF!</definedName>
    <definedName name="DATA59">#REF!</definedName>
    <definedName name="DATA6">#REF!</definedName>
    <definedName name="DATA60">#REF!</definedName>
    <definedName name="DATA61">#REF!</definedName>
    <definedName name="DATA62">#REF!</definedName>
    <definedName name="DATA63">#REF!</definedName>
    <definedName name="DATA64">#REF!</definedName>
    <definedName name="DATA65">#REF!</definedName>
    <definedName name="DATA66">#REF!</definedName>
    <definedName name="DATA67">#REF!</definedName>
    <definedName name="DATA68">#REF!</definedName>
    <definedName name="DATA69">#REF!</definedName>
    <definedName name="DATA7">#REF!</definedName>
    <definedName name="DATA70">#REF!</definedName>
    <definedName name="DATA71">#REF!</definedName>
    <definedName name="DATA72">#REF!</definedName>
    <definedName name="DATA73">#REF!</definedName>
    <definedName name="DATA74">#REF!</definedName>
    <definedName name="DATA75">#REF!</definedName>
    <definedName name="DATA76">#REF!</definedName>
    <definedName name="DATA77">#REF!</definedName>
    <definedName name="DATA78">#REF!</definedName>
    <definedName name="DATA79">#REF!</definedName>
    <definedName name="DATA8">#REF!</definedName>
    <definedName name="DATA80">#REF!</definedName>
    <definedName name="DATA81">#REF!</definedName>
    <definedName name="DATA82">#REF!</definedName>
    <definedName name="DATA83">#REF!</definedName>
    <definedName name="DATA84">#REF!</definedName>
    <definedName name="DATA85">#REF!</definedName>
    <definedName name="DATA86">#REF!</definedName>
    <definedName name="DATA87">#REF!</definedName>
    <definedName name="DATA88">#REF!</definedName>
    <definedName name="DATA89">#REF!</definedName>
    <definedName name="DATA9">#REF!</definedName>
    <definedName name="DATA90">#REF!</definedName>
    <definedName name="DATA91">#REF!</definedName>
    <definedName name="DATA92">#REF!</definedName>
    <definedName name="DATA93">#REF!</definedName>
    <definedName name="DATA94">#REF!</definedName>
    <definedName name="DATA95">#REF!</definedName>
    <definedName name="DATA96">#REF!</definedName>
    <definedName name="DATA97">#REF!</definedName>
    <definedName name="DATA98">#REF!</definedName>
    <definedName name="DATA99">#REF!</definedName>
    <definedName name="DataCheck">#REF!</definedName>
    <definedName name="DataCheck_Base">#REF!</definedName>
    <definedName name="DataCheck_Delta">#REF!</definedName>
    <definedName name="DataCheck_NPC">#REF!</definedName>
    <definedName name="Date">#REF!</definedName>
    <definedName name="dateTable">'[27]on off peak hours'!$C$15:$Z$15</definedName>
    <definedName name="daysMonth">'[27]on off peak hours'!$C$3:$Z$3</definedName>
    <definedName name="debt">#REF!</definedName>
    <definedName name="debt_cost">#REF!</definedName>
    <definedName name="DebtCost">#REF!</definedName>
    <definedName name="DEC">#REF!</definedName>
    <definedName name="DECT">#REF!</definedName>
    <definedName name="Demand">'[11]Inputs'!$D$8</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FactorCheck">#REF!</definedName>
    <definedName name="DeprNumberSort">#REF!</definedName>
    <definedName name="DeprTypeCheck">#REF!</definedName>
    <definedName name="Directory">'[27]ImportData'!$D$7</definedName>
    <definedName name="DispatchSum">"GRID Thermal Generation!R2C1:R4C2"</definedName>
    <definedName name="Dist_factor">#REF!</definedName>
    <definedName name="DUDE" localSheetId="34" hidden="1">#REF!</definedName>
    <definedName name="DUDE" localSheetId="35" hidden="1">#REF!</definedName>
    <definedName name="DUDE" localSheetId="37" hidden="1">#REF!</definedName>
    <definedName name="DUDE" localSheetId="38" hidden="1">#REF!</definedName>
    <definedName name="DUDE" localSheetId="39" hidden="1">#REF!</definedName>
    <definedName name="DUDE" localSheetId="41" hidden="1">#REF!</definedName>
    <definedName name="DUDE" localSheetId="2" hidden="1">#REF!</definedName>
    <definedName name="DUDE" localSheetId="3" hidden="1">#REF!</definedName>
    <definedName name="DUDE" localSheetId="4" hidden="1">#REF!</definedName>
    <definedName name="DUDE" localSheetId="1" hidden="1">#REF!</definedName>
    <definedName name="DUDE" localSheetId="6" hidden="1">#REF!</definedName>
    <definedName name="DUDE" localSheetId="5" hidden="1">#REF!</definedName>
    <definedName name="DUDE" localSheetId="7" hidden="1">#REF!</definedName>
    <definedName name="DUDE" localSheetId="8" hidden="1">#REF!</definedName>
    <definedName name="DUDE" localSheetId="9" hidden="1">#REF!</definedName>
    <definedName name="DUDE" localSheetId="12" hidden="1">#REF!</definedName>
    <definedName name="DUDE" localSheetId="13" hidden="1">#REF!</definedName>
    <definedName name="DUDE" localSheetId="14" hidden="1">#REF!</definedName>
    <definedName name="DUDE" localSheetId="15" hidden="1">#REF!</definedName>
    <definedName name="DUDE" localSheetId="16" hidden="1">#REF!</definedName>
    <definedName name="DUDE" localSheetId="18" hidden="1">#REF!</definedName>
    <definedName name="DUDE" localSheetId="20" hidden="1">#REF!</definedName>
    <definedName name="DUDE" localSheetId="22" hidden="1">#REF!</definedName>
    <definedName name="DUDE" localSheetId="26" hidden="1">#REF!</definedName>
    <definedName name="DUDE" localSheetId="28" hidden="1">#REF!</definedName>
    <definedName name="DUDE" localSheetId="29" hidden="1">#REF!</definedName>
    <definedName name="DUDE" localSheetId="30" hidden="1">#REF!</definedName>
    <definedName name="DUDE" localSheetId="31" hidden="1">#REF!</definedName>
    <definedName name="DUDE" localSheetId="32" hidden="1">#REF!</definedName>
    <definedName name="DUDE" localSheetId="33" hidden="1">#REF!</definedName>
    <definedName name="DUDE" hidden="1">#REF!</definedName>
    <definedName name="ECDQF_Exp">#REF!</definedName>
    <definedName name="ECDQF_MWh">#REF!</definedName>
    <definedName name="EffectiveTaxRate">#REF!</definedName>
    <definedName name="EmbeddedCapCost">#REF!</definedName>
    <definedName name="End_month">#REF!</definedName>
    <definedName name="energy" localSheetId="39" hidden="1">{#N/A,#N/A,FALSE,"Bgt";#N/A,#N/A,FALSE,"Act";#N/A,#N/A,FALSE,"Chrt Data";#N/A,#N/A,FALSE,"Bus Result";#N/A,#N/A,FALSE,"Main Charts";#N/A,#N/A,FALSE,"P&amp;L Ttl";#N/A,#N/A,FALSE,"P&amp;L C_Ttl";#N/A,#N/A,FALSE,"P&amp;L C_Oct";#N/A,#N/A,FALSE,"P&amp;L C_Sep";#N/A,#N/A,FALSE,"1996";#N/A,#N/A,FALSE,"Data"}</definedName>
    <definedName name="energy" localSheetId="29" hidden="1">{#N/A,#N/A,FALSE,"Bgt";#N/A,#N/A,FALSE,"Act";#N/A,#N/A,FALSE,"Chrt Data";#N/A,#N/A,FALSE,"Bus Result";#N/A,#N/A,FALSE,"Main Charts";#N/A,#N/A,FALSE,"P&amp;L Ttl";#N/A,#N/A,FALSE,"P&amp;L C_Ttl";#N/A,#N/A,FALSE,"P&amp;L C_Oct";#N/A,#N/A,FALSE,"P&amp;L C_Sep";#N/A,#N/A,FALSE,"1996";#N/A,#N/A,FALSE,"Data"}</definedName>
    <definedName name="energy">'[22]Readings'!$B$3</definedName>
    <definedName name="Engy">'[11]Inputs'!$D$9</definedName>
    <definedName name="enrgy" localSheetId="35" hidden="1">{#N/A,#N/A,FALSE,"Bgt";#N/A,#N/A,FALSE,"Act";#N/A,#N/A,FALSE,"Chrt Data";#N/A,#N/A,FALSE,"Bus Result";#N/A,#N/A,FALSE,"Main Charts";#N/A,#N/A,FALSE,"P&amp;L Ttl";#N/A,#N/A,FALSE,"P&amp;L C_Ttl";#N/A,#N/A,FALSE,"P&amp;L C_Oct";#N/A,#N/A,FALSE,"P&amp;L C_Sep";#N/A,#N/A,FALSE,"1996";#N/A,#N/A,FALSE,"Data"}</definedName>
    <definedName name="enrgy" localSheetId="38" hidden="1">{#N/A,#N/A,FALSE,"Bgt";#N/A,#N/A,FALSE,"Act";#N/A,#N/A,FALSE,"Chrt Data";#N/A,#N/A,FALSE,"Bus Result";#N/A,#N/A,FALSE,"Main Charts";#N/A,#N/A,FALSE,"P&amp;L Ttl";#N/A,#N/A,FALSE,"P&amp;L C_Ttl";#N/A,#N/A,FALSE,"P&amp;L C_Oct";#N/A,#N/A,FALSE,"P&amp;L C_Sep";#N/A,#N/A,FALSE,"1996";#N/A,#N/A,FALSE,"Data"}</definedName>
    <definedName name="enrgy" localSheetId="39"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localSheetId="4" hidden="1">{#N/A,#N/A,FALSE,"Bgt";#N/A,#N/A,FALSE,"Act";#N/A,#N/A,FALSE,"Chrt Data";#N/A,#N/A,FALSE,"Bus Result";#N/A,#N/A,FALSE,"Main Charts";#N/A,#N/A,FALSE,"P&amp;L Ttl";#N/A,#N/A,FALSE,"P&amp;L C_Ttl";#N/A,#N/A,FALSE,"P&amp;L C_Oct";#N/A,#N/A,FALSE,"P&amp;L C_Sep";#N/A,#N/A,FALSE,"1996";#N/A,#N/A,FALSE,"Data"}</definedName>
    <definedName name="enrgy" localSheetId="8" hidden="1">{#N/A,#N/A,FALSE,"Bgt";#N/A,#N/A,FALSE,"Act";#N/A,#N/A,FALSE,"Chrt Data";#N/A,#N/A,FALSE,"Bus Result";#N/A,#N/A,FALSE,"Main Charts";#N/A,#N/A,FALSE,"P&amp;L Ttl";#N/A,#N/A,FALSE,"P&amp;L C_Ttl";#N/A,#N/A,FALSE,"P&amp;L C_Oct";#N/A,#N/A,FALSE,"P&amp;L C_Sep";#N/A,#N/A,FALSE,"1996";#N/A,#N/A,FALSE,"Data"}</definedName>
    <definedName name="enrgy" localSheetId="9" hidden="1">{#N/A,#N/A,FALSE,"Bgt";#N/A,#N/A,FALSE,"Act";#N/A,#N/A,FALSE,"Chrt Data";#N/A,#N/A,FALSE,"Bus Result";#N/A,#N/A,FALSE,"Main Charts";#N/A,#N/A,FALSE,"P&amp;L Ttl";#N/A,#N/A,FALSE,"P&amp;L C_Ttl";#N/A,#N/A,FALSE,"P&amp;L C_Oct";#N/A,#N/A,FALSE,"P&amp;L C_Sep";#N/A,#N/A,FALSE,"1996";#N/A,#N/A,FALSE,"Data"}</definedName>
    <definedName name="enrgy" localSheetId="12" hidden="1">{#N/A,#N/A,FALSE,"Bgt";#N/A,#N/A,FALSE,"Act";#N/A,#N/A,FALSE,"Chrt Data";#N/A,#N/A,FALSE,"Bus Result";#N/A,#N/A,FALSE,"Main Charts";#N/A,#N/A,FALSE,"P&amp;L Ttl";#N/A,#N/A,FALSE,"P&amp;L C_Ttl";#N/A,#N/A,FALSE,"P&amp;L C_Oct";#N/A,#N/A,FALSE,"P&amp;L C_Sep";#N/A,#N/A,FALSE,"1996";#N/A,#N/A,FALSE,"Data"}</definedName>
    <definedName name="enrgy" localSheetId="14" hidden="1">{#N/A,#N/A,FALSE,"Bgt";#N/A,#N/A,FALSE,"Act";#N/A,#N/A,FALSE,"Chrt Data";#N/A,#N/A,FALSE,"Bus Result";#N/A,#N/A,FALSE,"Main Charts";#N/A,#N/A,FALSE,"P&amp;L Ttl";#N/A,#N/A,FALSE,"P&amp;L C_Ttl";#N/A,#N/A,FALSE,"P&amp;L C_Oct";#N/A,#N/A,FALSE,"P&amp;L C_Sep";#N/A,#N/A,FALSE,"1996";#N/A,#N/A,FALSE,"Data"}</definedName>
    <definedName name="enrgy" localSheetId="15" hidden="1">{#N/A,#N/A,FALSE,"Bgt";#N/A,#N/A,FALSE,"Act";#N/A,#N/A,FALSE,"Chrt Data";#N/A,#N/A,FALSE,"Bus Result";#N/A,#N/A,FALSE,"Main Charts";#N/A,#N/A,FALSE,"P&amp;L Ttl";#N/A,#N/A,FALSE,"P&amp;L C_Ttl";#N/A,#N/A,FALSE,"P&amp;L C_Oct";#N/A,#N/A,FALSE,"P&amp;L C_Sep";#N/A,#N/A,FALSE,"1996";#N/A,#N/A,FALSE,"Data"}</definedName>
    <definedName name="enrgy" localSheetId="29" hidden="1">{#N/A,#N/A,FALSE,"Bgt";#N/A,#N/A,FALSE,"Act";#N/A,#N/A,FALSE,"Chrt Data";#N/A,#N/A,FALSE,"Bus Result";#N/A,#N/A,FALSE,"Main Charts";#N/A,#N/A,FALSE,"P&amp;L Ttl";#N/A,#N/A,FALSE,"P&amp;L C_Ttl";#N/A,#N/A,FALSE,"P&amp;L C_Oct";#N/A,#N/A,FALSE,"P&amp;L C_Sep";#N/A,#N/A,FALSE,"1996";#N/A,#N/A,FALSE,"Data"}</definedName>
    <definedName name="enrgy" localSheetId="32" hidden="1">{#N/A,#N/A,FALSE,"Bgt";#N/A,#N/A,FALSE,"Act";#N/A,#N/A,FALSE,"Chrt Data";#N/A,#N/A,FALSE,"Bus Result";#N/A,#N/A,FALSE,"Main Charts";#N/A,#N/A,FALSE,"P&amp;L Ttl";#N/A,#N/A,FALSE,"P&amp;L C_Ttl";#N/A,#N/A,FALSE,"P&amp;L C_Oct";#N/A,#N/A,FALSE,"P&amp;L C_Sep";#N/A,#N/A,FALSE,"1996";#N/A,#N/A,FALSE,"Data"}</definedName>
    <definedName name="enrgy" localSheetId="3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_Rates___Bloomberg">'[21]MarketData'!$J$1</definedName>
    <definedName name="ExchangeMWh">#REF!</definedName>
    <definedName name="ExtractDates">'[27]ImportData'!$H$14:$I$32</definedName>
    <definedName name="ExtractTable">'[28]ImportData'!$B$14:$I$33</definedName>
    <definedName name="f101top">#REF!</definedName>
    <definedName name="f104top">#REF!</definedName>
    <definedName name="f138top">#REF!</definedName>
    <definedName name="f140top">#REF!</definedName>
    <definedName name="Factor">#REF!</definedName>
    <definedName name="FactorMethod">'[15]Variables'!$AB$2</definedName>
    <definedName name="FactorType">'[18]Variables'!$AK$2:$AL$12</definedName>
    <definedName name="FACTP">#REF!</definedName>
    <definedName name="FEB">#REF!</definedName>
    <definedName name="FEBT">#REF!</definedName>
    <definedName name="Fed_Funds___Bloomberg">'[21]MarketData'!$A$14</definedName>
    <definedName name="FedTax">#REF!</definedName>
    <definedName name="FIT">#REF!</definedName>
    <definedName name="Flat.Ask">#REF!</definedName>
    <definedName name="Flat.Bid">#REF!</definedName>
    <definedName name="FlatMonth">#REF!</definedName>
    <definedName name="foo" localSheetId="35" hidden="1">{#N/A,#N/A,FALSE,"Bgt";#N/A,#N/A,FALSE,"Act";#N/A,#N/A,FALSE,"Chrt Data";#N/A,#N/A,FALSE,"Bus Result";#N/A,#N/A,FALSE,"Main Charts";#N/A,#N/A,FALSE,"P&amp;L Ttl";#N/A,#N/A,FALSE,"P&amp;L C_Ttl";#N/A,#N/A,FALSE,"P&amp;L C_Oct";#N/A,#N/A,FALSE,"P&amp;L C_Sep";#N/A,#N/A,FALSE,"1996";#N/A,#N/A,FALSE,"Data"}</definedName>
    <definedName name="foo" localSheetId="38" hidden="1">{#N/A,#N/A,FALSE,"Bgt";#N/A,#N/A,FALSE,"Act";#N/A,#N/A,FALSE,"Chrt Data";#N/A,#N/A,FALSE,"Bus Result";#N/A,#N/A,FALSE,"Main Charts";#N/A,#N/A,FALSE,"P&amp;L Ttl";#N/A,#N/A,FALSE,"P&amp;L C_Ttl";#N/A,#N/A,FALSE,"P&amp;L C_Oct";#N/A,#N/A,FALSE,"P&amp;L C_Sep";#N/A,#N/A,FALSE,"1996";#N/A,#N/A,FALSE,"Data"}</definedName>
    <definedName name="foo" localSheetId="39"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localSheetId="4" hidden="1">{#N/A,#N/A,FALSE,"Bgt";#N/A,#N/A,FALSE,"Act";#N/A,#N/A,FALSE,"Chrt Data";#N/A,#N/A,FALSE,"Bus Result";#N/A,#N/A,FALSE,"Main Charts";#N/A,#N/A,FALSE,"P&amp;L Ttl";#N/A,#N/A,FALSE,"P&amp;L C_Ttl";#N/A,#N/A,FALSE,"P&amp;L C_Oct";#N/A,#N/A,FALSE,"P&amp;L C_Sep";#N/A,#N/A,FALSE,"1996";#N/A,#N/A,FALSE,"Data"}</definedName>
    <definedName name="foo" localSheetId="8" hidden="1">{#N/A,#N/A,FALSE,"Bgt";#N/A,#N/A,FALSE,"Act";#N/A,#N/A,FALSE,"Chrt Data";#N/A,#N/A,FALSE,"Bus Result";#N/A,#N/A,FALSE,"Main Charts";#N/A,#N/A,FALSE,"P&amp;L Ttl";#N/A,#N/A,FALSE,"P&amp;L C_Ttl";#N/A,#N/A,FALSE,"P&amp;L C_Oct";#N/A,#N/A,FALSE,"P&amp;L C_Sep";#N/A,#N/A,FALSE,"1996";#N/A,#N/A,FALSE,"Data"}</definedName>
    <definedName name="foo" localSheetId="9" hidden="1">{#N/A,#N/A,FALSE,"Bgt";#N/A,#N/A,FALSE,"Act";#N/A,#N/A,FALSE,"Chrt Data";#N/A,#N/A,FALSE,"Bus Result";#N/A,#N/A,FALSE,"Main Charts";#N/A,#N/A,FALSE,"P&amp;L Ttl";#N/A,#N/A,FALSE,"P&amp;L C_Ttl";#N/A,#N/A,FALSE,"P&amp;L C_Oct";#N/A,#N/A,FALSE,"P&amp;L C_Sep";#N/A,#N/A,FALSE,"1996";#N/A,#N/A,FALSE,"Data"}</definedName>
    <definedName name="foo" localSheetId="12" hidden="1">{#N/A,#N/A,FALSE,"Bgt";#N/A,#N/A,FALSE,"Act";#N/A,#N/A,FALSE,"Chrt Data";#N/A,#N/A,FALSE,"Bus Result";#N/A,#N/A,FALSE,"Main Charts";#N/A,#N/A,FALSE,"P&amp;L Ttl";#N/A,#N/A,FALSE,"P&amp;L C_Ttl";#N/A,#N/A,FALSE,"P&amp;L C_Oct";#N/A,#N/A,FALSE,"P&amp;L C_Sep";#N/A,#N/A,FALSE,"1996";#N/A,#N/A,FALSE,"Data"}</definedName>
    <definedName name="foo" localSheetId="14" hidden="1">{#N/A,#N/A,FALSE,"Bgt";#N/A,#N/A,FALSE,"Act";#N/A,#N/A,FALSE,"Chrt Data";#N/A,#N/A,FALSE,"Bus Result";#N/A,#N/A,FALSE,"Main Charts";#N/A,#N/A,FALSE,"P&amp;L Ttl";#N/A,#N/A,FALSE,"P&amp;L C_Ttl";#N/A,#N/A,FALSE,"P&amp;L C_Oct";#N/A,#N/A,FALSE,"P&amp;L C_Sep";#N/A,#N/A,FALSE,"1996";#N/A,#N/A,FALSE,"Data"}</definedName>
    <definedName name="foo" localSheetId="15" hidden="1">{#N/A,#N/A,FALSE,"Bgt";#N/A,#N/A,FALSE,"Act";#N/A,#N/A,FALSE,"Chrt Data";#N/A,#N/A,FALSE,"Bus Result";#N/A,#N/A,FALSE,"Main Charts";#N/A,#N/A,FALSE,"P&amp;L Ttl";#N/A,#N/A,FALSE,"P&amp;L C_Ttl";#N/A,#N/A,FALSE,"P&amp;L C_Oct";#N/A,#N/A,FALSE,"P&amp;L C_Sep";#N/A,#N/A,FALSE,"1996";#N/A,#N/A,FALSE,"Data"}</definedName>
    <definedName name="foo" localSheetId="29" hidden="1">{#N/A,#N/A,FALSE,"Bgt";#N/A,#N/A,FALSE,"Act";#N/A,#N/A,FALSE,"Chrt Data";#N/A,#N/A,FALSE,"Bus Result";#N/A,#N/A,FALSE,"Main Charts";#N/A,#N/A,FALSE,"P&amp;L Ttl";#N/A,#N/A,FALSE,"P&amp;L C_Ttl";#N/A,#N/A,FALSE,"P&amp;L C_Oct";#N/A,#N/A,FALSE,"P&amp;L C_Sep";#N/A,#N/A,FALSE,"1996";#N/A,#N/A,FALSE,"Data"}</definedName>
    <definedName name="foo" localSheetId="32" hidden="1">{#N/A,#N/A,FALSE,"Bgt";#N/A,#N/A,FALSE,"Act";#N/A,#N/A,FALSE,"Chrt Data";#N/A,#N/A,FALSE,"Bus Result";#N/A,#N/A,FALSE,"Main Charts";#N/A,#N/A,FALSE,"P&amp;L Ttl";#N/A,#N/A,FALSE,"P&amp;L C_Ttl";#N/A,#N/A,FALSE,"P&amp;L C_Oct";#N/A,#N/A,FALSE,"P&amp;L C_Sep";#N/A,#N/A,FALSE,"1996";#N/A,#N/A,FALSE,"Data"}</definedName>
    <definedName name="foo" localSheetId="3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riend" localSheetId="35" hidden="1">{"PRINT",#N/A,TRUE,"APPA";"PRINT",#N/A,TRUE,"APS";"PRINT",#N/A,TRUE,"BHPL";"PRINT",#N/A,TRUE,"BHPL2";"PRINT",#N/A,TRUE,"CDWR";"PRINT",#N/A,TRUE,"EWEB";"PRINT",#N/A,TRUE,"LADWP";"PRINT",#N/A,TRUE,"NEVBASE"}</definedName>
    <definedName name="friend" localSheetId="38" hidden="1">{"PRINT",#N/A,TRUE,"APPA";"PRINT",#N/A,TRUE,"APS";"PRINT",#N/A,TRUE,"BHPL";"PRINT",#N/A,TRUE,"BHPL2";"PRINT",#N/A,TRUE,"CDWR";"PRINT",#N/A,TRUE,"EWEB";"PRINT",#N/A,TRUE,"LADWP";"PRINT",#N/A,TRUE,"NEVBASE"}</definedName>
    <definedName name="friend" localSheetId="39"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localSheetId="4" hidden="1">{"PRINT",#N/A,TRUE,"APPA";"PRINT",#N/A,TRUE,"APS";"PRINT",#N/A,TRUE,"BHPL";"PRINT",#N/A,TRUE,"BHPL2";"PRINT",#N/A,TRUE,"CDWR";"PRINT",#N/A,TRUE,"EWEB";"PRINT",#N/A,TRUE,"LADWP";"PRINT",#N/A,TRUE,"NEVBASE"}</definedName>
    <definedName name="friend" localSheetId="8" hidden="1">{"PRINT",#N/A,TRUE,"APPA";"PRINT",#N/A,TRUE,"APS";"PRINT",#N/A,TRUE,"BHPL";"PRINT",#N/A,TRUE,"BHPL2";"PRINT",#N/A,TRUE,"CDWR";"PRINT",#N/A,TRUE,"EWEB";"PRINT",#N/A,TRUE,"LADWP";"PRINT",#N/A,TRUE,"NEVBASE"}</definedName>
    <definedName name="friend" localSheetId="9" hidden="1">{"PRINT",#N/A,TRUE,"APPA";"PRINT",#N/A,TRUE,"APS";"PRINT",#N/A,TRUE,"BHPL";"PRINT",#N/A,TRUE,"BHPL2";"PRINT",#N/A,TRUE,"CDWR";"PRINT",#N/A,TRUE,"EWEB";"PRINT",#N/A,TRUE,"LADWP";"PRINT",#N/A,TRUE,"NEVBASE"}</definedName>
    <definedName name="friend" localSheetId="12" hidden="1">{"PRINT",#N/A,TRUE,"APPA";"PRINT",#N/A,TRUE,"APS";"PRINT",#N/A,TRUE,"BHPL";"PRINT",#N/A,TRUE,"BHPL2";"PRINT",#N/A,TRUE,"CDWR";"PRINT",#N/A,TRUE,"EWEB";"PRINT",#N/A,TRUE,"LADWP";"PRINT",#N/A,TRUE,"NEVBASE"}</definedName>
    <definedName name="friend" localSheetId="14" hidden="1">{"PRINT",#N/A,TRUE,"APPA";"PRINT",#N/A,TRUE,"APS";"PRINT",#N/A,TRUE,"BHPL";"PRINT",#N/A,TRUE,"BHPL2";"PRINT",#N/A,TRUE,"CDWR";"PRINT",#N/A,TRUE,"EWEB";"PRINT",#N/A,TRUE,"LADWP";"PRINT",#N/A,TRUE,"NEVBASE"}</definedName>
    <definedName name="friend" localSheetId="29"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fuel.bucks">#REF!</definedName>
    <definedName name="fuel.bucks.name">#REF!</definedName>
    <definedName name="fuel.energy">#REF!</definedName>
    <definedName name="fuel.energy.name">#REF!</definedName>
    <definedName name="fuel.mill">#REF!</definedName>
    <definedName name="fuel.mill.name">#REF!</definedName>
    <definedName name="fuel.tons">#REF!</definedName>
    <definedName name="fuel.tons.name">#REF!</definedName>
    <definedName name="Func_Ftrs">#REF!</definedName>
    <definedName name="Func_GTD_Percents">#REF!</definedName>
    <definedName name="Func_MC">#REF!</definedName>
    <definedName name="Func_Percents">#REF!</definedName>
    <definedName name="Func_Rev_Req1">#REF!</definedName>
    <definedName name="Func_Rev_Req2">#REF!</definedName>
    <definedName name="Func_Revenue">#REF!</definedName>
    <definedName name="Gas_Forward_Price_Curve_copy_Instructions_List">#REF!</definedName>
    <definedName name="gassummarytable">#REF!</definedName>
    <definedName name="GREATER10MW">#REF!</definedName>
    <definedName name="Green_Res">#REF!</definedName>
    <definedName name="GResIDX">#REF!</definedName>
    <definedName name="GTD_Percents">#REF!</definedName>
    <definedName name="GWI_Annualized">#REF!</definedName>
    <definedName name="GWI_Proforma">#REF!</definedName>
    <definedName name="HEIGHT">#REF!</definedName>
    <definedName name="HenryHub___Nymex">#REF!</definedName>
    <definedName name="Hide_Rows">#REF!</definedName>
    <definedName name="Hide_Rows_Recon">#REF!</definedName>
    <definedName name="High_Plan">#REF!</definedName>
    <definedName name="HLHMonth">#REF!</definedName>
    <definedName name="HolidayObserved">'[27]on off peak hours'!$C$21:$Z$21</definedName>
    <definedName name="Holidays">'[27]on off peak hours'!$C$7:$Z$7</definedName>
    <definedName name="Hours5by16">'[27]on off peak hours'!$C$26:$Z$29</definedName>
    <definedName name="HoursHoliday">'[27]on off peak hours'!$C$16:$Z$20</definedName>
    <definedName name="HoursNoHoliday">'[27]on off peak hours'!$C$10:$Z$13</definedName>
    <definedName name="HROptim" localSheetId="39"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localSheetId="4" hidden="1">{#N/A,#N/A,FALSE,"Summary";#N/A,#N/A,FALSE,"SmPlants";#N/A,#N/A,FALSE,"Utah";#N/A,#N/A,FALSE,"Idaho";#N/A,#N/A,FALSE,"Lewis River";#N/A,#N/A,FALSE,"NrthUmpq";#N/A,#N/A,FALSE,"KlamRog"}</definedName>
    <definedName name="HROptim" localSheetId="8" hidden="1">{#N/A,#N/A,FALSE,"Summary";#N/A,#N/A,FALSE,"SmPlants";#N/A,#N/A,FALSE,"Utah";#N/A,#N/A,FALSE,"Idaho";#N/A,#N/A,FALSE,"Lewis River";#N/A,#N/A,FALSE,"NrthUmpq";#N/A,#N/A,FALSE,"KlamRog"}</definedName>
    <definedName name="HROptim" localSheetId="9" hidden="1">{#N/A,#N/A,FALSE,"Summary";#N/A,#N/A,FALSE,"SmPlants";#N/A,#N/A,FALSE,"Utah";#N/A,#N/A,FALSE,"Idaho";#N/A,#N/A,FALSE,"Lewis River";#N/A,#N/A,FALSE,"NrthUmpq";#N/A,#N/A,FALSE,"KlamRog"}</definedName>
    <definedName name="HROptim" localSheetId="12" hidden="1">{#N/A,#N/A,FALSE,"Summary";#N/A,#N/A,FALSE,"SmPlants";#N/A,#N/A,FALSE,"Utah";#N/A,#N/A,FALSE,"Idaho";#N/A,#N/A,FALSE,"Lewis River";#N/A,#N/A,FALSE,"NrthUmpq";#N/A,#N/A,FALSE,"KlamRog"}</definedName>
    <definedName name="HROptim" localSheetId="14" hidden="1">{#N/A,#N/A,FALSE,"Summary";#N/A,#N/A,FALSE,"SmPlants";#N/A,#N/A,FALSE,"Utah";#N/A,#N/A,FALSE,"Idaho";#N/A,#N/A,FALSE,"Lewis River";#N/A,#N/A,FALSE,"NrthUmpq";#N/A,#N/A,FALSE,"KlamRog"}</definedName>
    <definedName name="HROptim" localSheetId="29"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ydro.energy">#REF!</definedName>
    <definedName name="hydro.energy.name">#REF!</definedName>
    <definedName name="ID_0303_RVN_data">#REF!</definedName>
    <definedName name="IDAHOSHR">#REF!</definedName>
    <definedName name="IDAllocMethod">#REF!</definedName>
    <definedName name="IDcontractsRVN">#REF!</definedName>
    <definedName name="IDRateBase">#REF!</definedName>
    <definedName name="INDADJ">#REF!</definedName>
    <definedName name="INPUT">#REF!</definedName>
    <definedName name="Instructions">#REF!</definedName>
    <definedName name="Interest_Rates___Bloomberg">'[21]MarketData'!$A$1</definedName>
    <definedName name="inventory" localSheetId="39"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localSheetId="4" hidden="1">{#N/A,#N/A,FALSE,"Summary";#N/A,#N/A,FALSE,"SmPlants";#N/A,#N/A,FALSE,"Utah";#N/A,#N/A,FALSE,"Idaho";#N/A,#N/A,FALSE,"Lewis River";#N/A,#N/A,FALSE,"NrthUmpq";#N/A,#N/A,FALSE,"KlamRog"}</definedName>
    <definedName name="inventory" localSheetId="8" hidden="1">{#N/A,#N/A,FALSE,"Summary";#N/A,#N/A,FALSE,"SmPlants";#N/A,#N/A,FALSE,"Utah";#N/A,#N/A,FALSE,"Idaho";#N/A,#N/A,FALSE,"Lewis River";#N/A,#N/A,FALSE,"NrthUmpq";#N/A,#N/A,FALSE,"KlamRog"}</definedName>
    <definedName name="inventory" localSheetId="9" hidden="1">{#N/A,#N/A,FALSE,"Summary";#N/A,#N/A,FALSE,"SmPlants";#N/A,#N/A,FALSE,"Utah";#N/A,#N/A,FALSE,"Idaho";#N/A,#N/A,FALSE,"Lewis River";#N/A,#N/A,FALSE,"NrthUmpq";#N/A,#N/A,FALSE,"KlamRog"}</definedName>
    <definedName name="inventory" localSheetId="12" hidden="1">{#N/A,#N/A,FALSE,"Summary";#N/A,#N/A,FALSE,"SmPlants";#N/A,#N/A,FALSE,"Utah";#N/A,#N/A,FALSE,"Idaho";#N/A,#N/A,FALSE,"Lewis River";#N/A,#N/A,FALSE,"NrthUmpq";#N/A,#N/A,FALSE,"KlamRog"}</definedName>
    <definedName name="inventory" localSheetId="14" hidden="1">{#N/A,#N/A,FALSE,"Summary";#N/A,#N/A,FALSE,"SmPlants";#N/A,#N/A,FALSE,"Utah";#N/A,#N/A,FALSE,"Idaho";#N/A,#N/A,FALSE,"Lewis River";#N/A,#N/A,FALSE,"NrthUmpq";#N/A,#N/A,FALSE,"KlamRog"}</definedName>
    <definedName name="inventory" localSheetId="29"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RR">#REF!</definedName>
    <definedName name="JAN">#REF!</definedName>
    <definedName name="JANT">#REF!</definedName>
    <definedName name="JUL">#REF!</definedName>
    <definedName name="JULT">#REF!</definedName>
    <definedName name="JUN">#REF!</definedName>
    <definedName name="junk" localSheetId="35" hidden="1">{"PRINT",#N/A,TRUE,"APPA";"PRINT",#N/A,TRUE,"APS";"PRINT",#N/A,TRUE,"BHPL";"PRINT",#N/A,TRUE,"BHPL2";"PRINT",#N/A,TRUE,"CDWR";"PRINT",#N/A,TRUE,"EWEB";"PRINT",#N/A,TRUE,"LADWP";"PRINT",#N/A,TRUE,"NEVBASE"}</definedName>
    <definedName name="junk" localSheetId="38" hidden="1">{"PRINT",#N/A,TRUE,"APPA";"PRINT",#N/A,TRUE,"APS";"PRINT",#N/A,TRUE,"BHPL";"PRINT",#N/A,TRUE,"BHPL2";"PRINT",#N/A,TRUE,"CDWR";"PRINT",#N/A,TRUE,"EWEB";"PRINT",#N/A,TRUE,"LADWP";"PRINT",#N/A,TRUE,"NEVBASE"}</definedName>
    <definedName name="junk" localSheetId="39"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localSheetId="4" hidden="1">{"PRINT",#N/A,TRUE,"APPA";"PRINT",#N/A,TRUE,"APS";"PRINT",#N/A,TRUE,"BHPL";"PRINT",#N/A,TRUE,"BHPL2";"PRINT",#N/A,TRUE,"CDWR";"PRINT",#N/A,TRUE,"EWEB";"PRINT",#N/A,TRUE,"LADWP";"PRINT",#N/A,TRUE,"NEVBASE"}</definedName>
    <definedName name="junk" localSheetId="8" hidden="1">{"PRINT",#N/A,TRUE,"APPA";"PRINT",#N/A,TRUE,"APS";"PRINT",#N/A,TRUE,"BHPL";"PRINT",#N/A,TRUE,"BHPL2";"PRINT",#N/A,TRUE,"CDWR";"PRINT",#N/A,TRUE,"EWEB";"PRINT",#N/A,TRUE,"LADWP";"PRINT",#N/A,TRUE,"NEVBASE"}</definedName>
    <definedName name="junk" localSheetId="9" hidden="1">{"PRINT",#N/A,TRUE,"APPA";"PRINT",#N/A,TRUE,"APS";"PRINT",#N/A,TRUE,"BHPL";"PRINT",#N/A,TRUE,"BHPL2";"PRINT",#N/A,TRUE,"CDWR";"PRINT",#N/A,TRUE,"EWEB";"PRINT",#N/A,TRUE,"LADWP";"PRINT",#N/A,TRUE,"NEVBASE"}</definedName>
    <definedName name="junk" localSheetId="12" hidden="1">{"PRINT",#N/A,TRUE,"APPA";"PRINT",#N/A,TRUE,"APS";"PRINT",#N/A,TRUE,"BHPL";"PRINT",#N/A,TRUE,"BHPL2";"PRINT",#N/A,TRUE,"CDWR";"PRINT",#N/A,TRUE,"EWEB";"PRINT",#N/A,TRUE,"LADWP";"PRINT",#N/A,TRUE,"NEVBASE"}</definedName>
    <definedName name="junk" localSheetId="14" hidden="1">{"PRINT",#N/A,TRUE,"APPA";"PRINT",#N/A,TRUE,"APS";"PRINT",#N/A,TRUE,"BHPL";"PRINT",#N/A,TRUE,"BHPL2";"PRINT",#N/A,TRUE,"CDWR";"PRINT",#N/A,TRUE,"EWEB";"PRINT",#N/A,TRUE,"LADWP";"PRINT",#N/A,TRUE,"NEVBASE"}</definedName>
    <definedName name="junk" localSheetId="29"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2" localSheetId="35" hidden="1">{"PRINT",#N/A,TRUE,"APPA";"PRINT",#N/A,TRUE,"APS";"PRINT",#N/A,TRUE,"BHPL";"PRINT",#N/A,TRUE,"BHPL2";"PRINT",#N/A,TRUE,"CDWR";"PRINT",#N/A,TRUE,"EWEB";"PRINT",#N/A,TRUE,"LADWP";"PRINT",#N/A,TRUE,"NEVBASE"}</definedName>
    <definedName name="junk2" localSheetId="38" hidden="1">{"PRINT",#N/A,TRUE,"APPA";"PRINT",#N/A,TRUE,"APS";"PRINT",#N/A,TRUE,"BHPL";"PRINT",#N/A,TRUE,"BHPL2";"PRINT",#N/A,TRUE,"CDWR";"PRINT",#N/A,TRUE,"EWEB";"PRINT",#N/A,TRUE,"LADWP";"PRINT",#N/A,TRUE,"NEVBASE"}</definedName>
    <definedName name="junk2" localSheetId="39"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localSheetId="4" hidden="1">{"PRINT",#N/A,TRUE,"APPA";"PRINT",#N/A,TRUE,"APS";"PRINT",#N/A,TRUE,"BHPL";"PRINT",#N/A,TRUE,"BHPL2";"PRINT",#N/A,TRUE,"CDWR";"PRINT",#N/A,TRUE,"EWEB";"PRINT",#N/A,TRUE,"LADWP";"PRINT",#N/A,TRUE,"NEVBASE"}</definedName>
    <definedName name="junk2" localSheetId="8" hidden="1">{"PRINT",#N/A,TRUE,"APPA";"PRINT",#N/A,TRUE,"APS";"PRINT",#N/A,TRUE,"BHPL";"PRINT",#N/A,TRUE,"BHPL2";"PRINT",#N/A,TRUE,"CDWR";"PRINT",#N/A,TRUE,"EWEB";"PRINT",#N/A,TRUE,"LADWP";"PRINT",#N/A,TRUE,"NEVBASE"}</definedName>
    <definedName name="junk2" localSheetId="9" hidden="1">{"PRINT",#N/A,TRUE,"APPA";"PRINT",#N/A,TRUE,"APS";"PRINT",#N/A,TRUE,"BHPL";"PRINT",#N/A,TRUE,"BHPL2";"PRINT",#N/A,TRUE,"CDWR";"PRINT",#N/A,TRUE,"EWEB";"PRINT",#N/A,TRUE,"LADWP";"PRINT",#N/A,TRUE,"NEVBASE"}</definedName>
    <definedName name="junk2" localSheetId="12" hidden="1">{"PRINT",#N/A,TRUE,"APPA";"PRINT",#N/A,TRUE,"APS";"PRINT",#N/A,TRUE,"BHPL";"PRINT",#N/A,TRUE,"BHPL2";"PRINT",#N/A,TRUE,"CDWR";"PRINT",#N/A,TRUE,"EWEB";"PRINT",#N/A,TRUE,"LADWP";"PRINT",#N/A,TRUE,"NEVBASE"}</definedName>
    <definedName name="junk2" localSheetId="14" hidden="1">{"PRINT",#N/A,TRUE,"APPA";"PRINT",#N/A,TRUE,"APS";"PRINT",#N/A,TRUE,"BHPL";"PRINT",#N/A,TRUE,"BHPL2";"PRINT",#N/A,TRUE,"CDWR";"PRINT",#N/A,TRUE,"EWEB";"PRINT",#N/A,TRUE,"LADWP";"PRINT",#N/A,TRUE,"NEVBASE"}</definedName>
    <definedName name="junk2" localSheetId="29"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35" hidden="1">{"PRINT",#N/A,TRUE,"APPA";"PRINT",#N/A,TRUE,"APS";"PRINT",#N/A,TRUE,"BHPL";"PRINT",#N/A,TRUE,"BHPL2";"PRINT",#N/A,TRUE,"CDWR";"PRINT",#N/A,TRUE,"EWEB";"PRINT",#N/A,TRUE,"LADWP";"PRINT",#N/A,TRUE,"NEVBASE"}</definedName>
    <definedName name="junk3" localSheetId="38" hidden="1">{"PRINT",#N/A,TRUE,"APPA";"PRINT",#N/A,TRUE,"APS";"PRINT",#N/A,TRUE,"BHPL";"PRINT",#N/A,TRUE,"BHPL2";"PRINT",#N/A,TRUE,"CDWR";"PRINT",#N/A,TRUE,"EWEB";"PRINT",#N/A,TRUE,"LADWP";"PRINT",#N/A,TRUE,"NEVBASE"}</definedName>
    <definedName name="junk3" localSheetId="39"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localSheetId="4" hidden="1">{"PRINT",#N/A,TRUE,"APPA";"PRINT",#N/A,TRUE,"APS";"PRINT",#N/A,TRUE,"BHPL";"PRINT",#N/A,TRUE,"BHPL2";"PRINT",#N/A,TRUE,"CDWR";"PRINT",#N/A,TRUE,"EWEB";"PRINT",#N/A,TRUE,"LADWP";"PRINT",#N/A,TRUE,"NEVBASE"}</definedName>
    <definedName name="junk3" localSheetId="8" hidden="1">{"PRINT",#N/A,TRUE,"APPA";"PRINT",#N/A,TRUE,"APS";"PRINT",#N/A,TRUE,"BHPL";"PRINT",#N/A,TRUE,"BHPL2";"PRINT",#N/A,TRUE,"CDWR";"PRINT",#N/A,TRUE,"EWEB";"PRINT",#N/A,TRUE,"LADWP";"PRINT",#N/A,TRUE,"NEVBASE"}</definedName>
    <definedName name="junk3" localSheetId="9" hidden="1">{"PRINT",#N/A,TRUE,"APPA";"PRINT",#N/A,TRUE,"APS";"PRINT",#N/A,TRUE,"BHPL";"PRINT",#N/A,TRUE,"BHPL2";"PRINT",#N/A,TRUE,"CDWR";"PRINT",#N/A,TRUE,"EWEB";"PRINT",#N/A,TRUE,"LADWP";"PRINT",#N/A,TRUE,"NEVBASE"}</definedName>
    <definedName name="junk3" localSheetId="12" hidden="1">{"PRINT",#N/A,TRUE,"APPA";"PRINT",#N/A,TRUE,"APS";"PRINT",#N/A,TRUE,"BHPL";"PRINT",#N/A,TRUE,"BHPL2";"PRINT",#N/A,TRUE,"CDWR";"PRINT",#N/A,TRUE,"EWEB";"PRINT",#N/A,TRUE,"LADWP";"PRINT",#N/A,TRUE,"NEVBASE"}</definedName>
    <definedName name="junk3" localSheetId="14" hidden="1">{"PRINT",#N/A,TRUE,"APPA";"PRINT",#N/A,TRUE,"APS";"PRINT",#N/A,TRUE,"BHPL";"PRINT",#N/A,TRUE,"BHPL2";"PRINT",#N/A,TRUE,"CDWR";"PRINT",#N/A,TRUE,"EWEB";"PRINT",#N/A,TRUE,"LADWP";"PRINT",#N/A,TRUE,"NEVBASE"}</definedName>
    <definedName name="junk3" localSheetId="29"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35" hidden="1">{"PRINT",#N/A,TRUE,"APPA";"PRINT",#N/A,TRUE,"APS";"PRINT",#N/A,TRUE,"BHPL";"PRINT",#N/A,TRUE,"BHPL2";"PRINT",#N/A,TRUE,"CDWR";"PRINT",#N/A,TRUE,"EWEB";"PRINT",#N/A,TRUE,"LADWP";"PRINT",#N/A,TRUE,"NEVBASE"}</definedName>
    <definedName name="junk4" localSheetId="38" hidden="1">{"PRINT",#N/A,TRUE,"APPA";"PRINT",#N/A,TRUE,"APS";"PRINT",#N/A,TRUE,"BHPL";"PRINT",#N/A,TRUE,"BHPL2";"PRINT",#N/A,TRUE,"CDWR";"PRINT",#N/A,TRUE,"EWEB";"PRINT",#N/A,TRUE,"LADWP";"PRINT",#N/A,TRUE,"NEVBASE"}</definedName>
    <definedName name="junk4" localSheetId="39"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localSheetId="4" hidden="1">{"PRINT",#N/A,TRUE,"APPA";"PRINT",#N/A,TRUE,"APS";"PRINT",#N/A,TRUE,"BHPL";"PRINT",#N/A,TRUE,"BHPL2";"PRINT",#N/A,TRUE,"CDWR";"PRINT",#N/A,TRUE,"EWEB";"PRINT",#N/A,TRUE,"LADWP";"PRINT",#N/A,TRUE,"NEVBASE"}</definedName>
    <definedName name="junk4" localSheetId="8" hidden="1">{"PRINT",#N/A,TRUE,"APPA";"PRINT",#N/A,TRUE,"APS";"PRINT",#N/A,TRUE,"BHPL";"PRINT",#N/A,TRUE,"BHPL2";"PRINT",#N/A,TRUE,"CDWR";"PRINT",#N/A,TRUE,"EWEB";"PRINT",#N/A,TRUE,"LADWP";"PRINT",#N/A,TRUE,"NEVBASE"}</definedName>
    <definedName name="junk4" localSheetId="9" hidden="1">{"PRINT",#N/A,TRUE,"APPA";"PRINT",#N/A,TRUE,"APS";"PRINT",#N/A,TRUE,"BHPL";"PRINT",#N/A,TRUE,"BHPL2";"PRINT",#N/A,TRUE,"CDWR";"PRINT",#N/A,TRUE,"EWEB";"PRINT",#N/A,TRUE,"LADWP";"PRINT",#N/A,TRUE,"NEVBASE"}</definedName>
    <definedName name="junk4" localSheetId="12" hidden="1">{"PRINT",#N/A,TRUE,"APPA";"PRINT",#N/A,TRUE,"APS";"PRINT",#N/A,TRUE,"BHPL";"PRINT",#N/A,TRUE,"BHPL2";"PRINT",#N/A,TRUE,"CDWR";"PRINT",#N/A,TRUE,"EWEB";"PRINT",#N/A,TRUE,"LADWP";"PRINT",#N/A,TRUE,"NEVBASE"}</definedName>
    <definedName name="junk4" localSheetId="14" hidden="1">{"PRINT",#N/A,TRUE,"APPA";"PRINT",#N/A,TRUE,"APS";"PRINT",#N/A,TRUE,"BHPL";"PRINT",#N/A,TRUE,"BHPL2";"PRINT",#N/A,TRUE,"CDWR";"PRINT",#N/A,TRUE,"EWEB";"PRINT",#N/A,TRUE,"LADWP";"PRINT",#N/A,TRUE,"NEVBASE"}</definedName>
    <definedName name="junk4" localSheetId="29"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T">#REF!</definedName>
    <definedName name="Jurisdiction">'[18]Variables'!$AK$15</definedName>
    <definedName name="JurisNumber">'[18]Variables'!$AL$15</definedName>
    <definedName name="JurisTitle">#REF!</definedName>
    <definedName name="JVENTRY">#REF!</definedName>
    <definedName name="Keep" localSheetId="35" hidden="1">{"PRINT",#N/A,TRUE,"APPA";"PRINT",#N/A,TRUE,"APS";"PRINT",#N/A,TRUE,"BHPL";"PRINT",#N/A,TRUE,"BHPL2";"PRINT",#N/A,TRUE,"CDWR";"PRINT",#N/A,TRUE,"EWEB";"PRINT",#N/A,TRUE,"LADWP";"PRINT",#N/A,TRUE,"NEVBASE"}</definedName>
    <definedName name="Keep" localSheetId="38" hidden="1">{"PRINT",#N/A,TRUE,"APPA";"PRINT",#N/A,TRUE,"APS";"PRINT",#N/A,TRUE,"BHPL";"PRINT",#N/A,TRUE,"BHPL2";"PRINT",#N/A,TRUE,"CDWR";"PRINT",#N/A,TRUE,"EWEB";"PRINT",#N/A,TRUE,"LADWP";"PRINT",#N/A,TRUE,"NEVBASE"}</definedName>
    <definedName name="Keep" localSheetId="39"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localSheetId="8" hidden="1">{"PRINT",#N/A,TRUE,"APPA";"PRINT",#N/A,TRUE,"APS";"PRINT",#N/A,TRUE,"BHPL";"PRINT",#N/A,TRUE,"BHPL2";"PRINT",#N/A,TRUE,"CDWR";"PRINT",#N/A,TRUE,"EWEB";"PRINT",#N/A,TRUE,"LADWP";"PRINT",#N/A,TRUE,"NEVBASE"}</definedName>
    <definedName name="Keep" localSheetId="9" hidden="1">{"PRINT",#N/A,TRUE,"APPA";"PRINT",#N/A,TRUE,"APS";"PRINT",#N/A,TRUE,"BHPL";"PRINT",#N/A,TRUE,"BHPL2";"PRINT",#N/A,TRUE,"CDWR";"PRINT",#N/A,TRUE,"EWEB";"PRINT",#N/A,TRUE,"LADWP";"PRINT",#N/A,TRUE,"NEVBASE"}</definedName>
    <definedName name="Keep" localSheetId="12" hidden="1">{"PRINT",#N/A,TRUE,"APPA";"PRINT",#N/A,TRUE,"APS";"PRINT",#N/A,TRUE,"BHPL";"PRINT",#N/A,TRUE,"BHPL2";"PRINT",#N/A,TRUE,"CDWR";"PRINT",#N/A,TRUE,"EWEB";"PRINT",#N/A,TRUE,"LADWP";"PRINT",#N/A,TRUE,"NEVBASE"}</definedName>
    <definedName name="Keep" localSheetId="14" hidden="1">{"PRINT",#N/A,TRUE,"APPA";"PRINT",#N/A,TRUE,"APS";"PRINT",#N/A,TRUE,"BHPL";"PRINT",#N/A,TRUE,"BHPL2";"PRINT",#N/A,TRUE,"CDWR";"PRINT",#N/A,TRUE,"EWEB";"PRINT",#N/A,TRUE,"LADWP";"PRINT",#N/A,TRUE,"NEVBASE"}</definedName>
    <definedName name="Keep" localSheetId="15" hidden="1">{"PRINT",#N/A,TRUE,"APPA";"PRINT",#N/A,TRUE,"APS";"PRINT",#N/A,TRUE,"BHPL";"PRINT",#N/A,TRUE,"BHPL2";"PRINT",#N/A,TRUE,"CDWR";"PRINT",#N/A,TRUE,"EWEB";"PRINT",#N/A,TRUE,"LADWP";"PRINT",#N/A,TRUE,"NEVBASE"}</definedName>
    <definedName name="Keep" localSheetId="17" hidden="1">{"PRINT",#N/A,TRUE,"APPA";"PRINT",#N/A,TRUE,"APS";"PRINT",#N/A,TRUE,"BHPL";"PRINT",#N/A,TRUE,"BHPL2";"PRINT",#N/A,TRUE,"CDWR";"PRINT",#N/A,TRUE,"EWEB";"PRINT",#N/A,TRUE,"LADWP";"PRINT",#N/A,TRUE,"NEVBASE"}</definedName>
    <definedName name="Keep" localSheetId="19" hidden="1">{"PRINT",#N/A,TRUE,"APPA";"PRINT",#N/A,TRUE,"APS";"PRINT",#N/A,TRUE,"BHPL";"PRINT",#N/A,TRUE,"BHPL2";"PRINT",#N/A,TRUE,"CDWR";"PRINT",#N/A,TRUE,"EWEB";"PRINT",#N/A,TRUE,"LADWP";"PRINT",#N/A,TRUE,"NEVBASE"}</definedName>
    <definedName name="Keep" localSheetId="21" hidden="1">{"PRINT",#N/A,TRUE,"APPA";"PRINT",#N/A,TRUE,"APS";"PRINT",#N/A,TRUE,"BHPL";"PRINT",#N/A,TRUE,"BHPL2";"PRINT",#N/A,TRUE,"CDWR";"PRINT",#N/A,TRUE,"EWEB";"PRINT",#N/A,TRUE,"LADWP";"PRINT",#N/A,TRUE,"NEVBASE"}</definedName>
    <definedName name="Keep" localSheetId="23" hidden="1">{"PRINT",#N/A,TRUE,"APPA";"PRINT",#N/A,TRUE,"APS";"PRINT",#N/A,TRUE,"BHPL";"PRINT",#N/A,TRUE,"BHPL2";"PRINT",#N/A,TRUE,"CDWR";"PRINT",#N/A,TRUE,"EWEB";"PRINT",#N/A,TRUE,"LADWP";"PRINT",#N/A,TRUE,"NEVBASE"}</definedName>
    <definedName name="Keep" localSheetId="25" hidden="1">{"PRINT",#N/A,TRUE,"APPA";"PRINT",#N/A,TRUE,"APS";"PRINT",#N/A,TRUE,"BHPL";"PRINT",#N/A,TRUE,"BHPL2";"PRINT",#N/A,TRUE,"CDWR";"PRINT",#N/A,TRUE,"EWEB";"PRINT",#N/A,TRUE,"LADWP";"PRINT",#N/A,TRUE,"NEVBASE"}</definedName>
    <definedName name="Keep" localSheetId="29" hidden="1">{"PRINT",#N/A,TRUE,"APPA";"PRINT",#N/A,TRUE,"APS";"PRINT",#N/A,TRUE,"BHPL";"PRINT",#N/A,TRUE,"BHPL2";"PRINT",#N/A,TRUE,"CDWR";"PRINT",#N/A,TRUE,"EWEB";"PRINT",#N/A,TRUE,"LADWP";"PRINT",#N/A,TRUE,"NEVBASE"}</definedName>
    <definedName name="Keep" localSheetId="32" hidden="1">{"PRINT",#N/A,TRUE,"APPA";"PRINT",#N/A,TRUE,"APS";"PRINT",#N/A,TRUE,"BHPL";"PRINT",#N/A,TRUE,"BHPL2";"PRINT",#N/A,TRUE,"CDWR";"PRINT",#N/A,TRUE,"EWEB";"PRINT",#N/A,TRUE,"LADWP";"PRINT",#N/A,TRUE,"NEVBASE"}</definedName>
    <definedName name="Keep" localSheetId="3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35" hidden="1">{"PRINT",#N/A,TRUE,"APPA";"PRINT",#N/A,TRUE,"APS";"PRINT",#N/A,TRUE,"BHPL";"PRINT",#N/A,TRUE,"BHPL2";"PRINT",#N/A,TRUE,"CDWR";"PRINT",#N/A,TRUE,"EWEB";"PRINT",#N/A,TRUE,"LADWP";"PRINT",#N/A,TRUE,"NEVBASE"}</definedName>
    <definedName name="keep2" localSheetId="38" hidden="1">{"PRINT",#N/A,TRUE,"APPA";"PRINT",#N/A,TRUE,"APS";"PRINT",#N/A,TRUE,"BHPL";"PRINT",#N/A,TRUE,"BHPL2";"PRINT",#N/A,TRUE,"CDWR";"PRINT",#N/A,TRUE,"EWEB";"PRINT",#N/A,TRUE,"LADWP";"PRINT",#N/A,TRUE,"NEVBASE"}</definedName>
    <definedName name="keep2" localSheetId="39"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localSheetId="8" hidden="1">{"PRINT",#N/A,TRUE,"APPA";"PRINT",#N/A,TRUE,"APS";"PRINT",#N/A,TRUE,"BHPL";"PRINT",#N/A,TRUE,"BHPL2";"PRINT",#N/A,TRUE,"CDWR";"PRINT",#N/A,TRUE,"EWEB";"PRINT",#N/A,TRUE,"LADWP";"PRINT",#N/A,TRUE,"NEVBASE"}</definedName>
    <definedName name="keep2" localSheetId="9" hidden="1">{"PRINT",#N/A,TRUE,"APPA";"PRINT",#N/A,TRUE,"APS";"PRINT",#N/A,TRUE,"BHPL";"PRINT",#N/A,TRUE,"BHPL2";"PRINT",#N/A,TRUE,"CDWR";"PRINT",#N/A,TRUE,"EWEB";"PRINT",#N/A,TRUE,"LADWP";"PRINT",#N/A,TRUE,"NEVBASE"}</definedName>
    <definedName name="keep2" localSheetId="12" hidden="1">{"PRINT",#N/A,TRUE,"APPA";"PRINT",#N/A,TRUE,"APS";"PRINT",#N/A,TRUE,"BHPL";"PRINT",#N/A,TRUE,"BHPL2";"PRINT",#N/A,TRUE,"CDWR";"PRINT",#N/A,TRUE,"EWEB";"PRINT",#N/A,TRUE,"LADWP";"PRINT",#N/A,TRUE,"NEVBASE"}</definedName>
    <definedName name="keep2" localSheetId="14" hidden="1">{"PRINT",#N/A,TRUE,"APPA";"PRINT",#N/A,TRUE,"APS";"PRINT",#N/A,TRUE,"BHPL";"PRINT",#N/A,TRUE,"BHPL2";"PRINT",#N/A,TRUE,"CDWR";"PRINT",#N/A,TRUE,"EWEB";"PRINT",#N/A,TRUE,"LADWP";"PRINT",#N/A,TRUE,"NEVBASE"}</definedName>
    <definedName name="keep2" localSheetId="15" hidden="1">{"PRINT",#N/A,TRUE,"APPA";"PRINT",#N/A,TRUE,"APS";"PRINT",#N/A,TRUE,"BHPL";"PRINT",#N/A,TRUE,"BHPL2";"PRINT",#N/A,TRUE,"CDWR";"PRINT",#N/A,TRUE,"EWEB";"PRINT",#N/A,TRUE,"LADWP";"PRINT",#N/A,TRUE,"NEVBASE"}</definedName>
    <definedName name="keep2" localSheetId="17" hidden="1">{"PRINT",#N/A,TRUE,"APPA";"PRINT",#N/A,TRUE,"APS";"PRINT",#N/A,TRUE,"BHPL";"PRINT",#N/A,TRUE,"BHPL2";"PRINT",#N/A,TRUE,"CDWR";"PRINT",#N/A,TRUE,"EWEB";"PRINT",#N/A,TRUE,"LADWP";"PRINT",#N/A,TRUE,"NEVBASE"}</definedName>
    <definedName name="keep2" localSheetId="19" hidden="1">{"PRINT",#N/A,TRUE,"APPA";"PRINT",#N/A,TRUE,"APS";"PRINT",#N/A,TRUE,"BHPL";"PRINT",#N/A,TRUE,"BHPL2";"PRINT",#N/A,TRUE,"CDWR";"PRINT",#N/A,TRUE,"EWEB";"PRINT",#N/A,TRUE,"LADWP";"PRINT",#N/A,TRUE,"NEVBASE"}</definedName>
    <definedName name="keep2" localSheetId="21" hidden="1">{"PRINT",#N/A,TRUE,"APPA";"PRINT",#N/A,TRUE,"APS";"PRINT",#N/A,TRUE,"BHPL";"PRINT",#N/A,TRUE,"BHPL2";"PRINT",#N/A,TRUE,"CDWR";"PRINT",#N/A,TRUE,"EWEB";"PRINT",#N/A,TRUE,"LADWP";"PRINT",#N/A,TRUE,"NEVBASE"}</definedName>
    <definedName name="keep2" localSheetId="23" hidden="1">{"PRINT",#N/A,TRUE,"APPA";"PRINT",#N/A,TRUE,"APS";"PRINT",#N/A,TRUE,"BHPL";"PRINT",#N/A,TRUE,"BHPL2";"PRINT",#N/A,TRUE,"CDWR";"PRINT",#N/A,TRUE,"EWEB";"PRINT",#N/A,TRUE,"LADWP";"PRINT",#N/A,TRUE,"NEVBASE"}</definedName>
    <definedName name="keep2" localSheetId="25" hidden="1">{"PRINT",#N/A,TRUE,"APPA";"PRINT",#N/A,TRUE,"APS";"PRINT",#N/A,TRUE,"BHPL";"PRINT",#N/A,TRUE,"BHPL2";"PRINT",#N/A,TRUE,"CDWR";"PRINT",#N/A,TRUE,"EWEB";"PRINT",#N/A,TRUE,"LADWP";"PRINT",#N/A,TRUE,"NEVBASE"}</definedName>
    <definedName name="keep2" localSheetId="29" hidden="1">{"PRINT",#N/A,TRUE,"APPA";"PRINT",#N/A,TRUE,"APS";"PRINT",#N/A,TRUE,"BHPL";"PRINT",#N/A,TRUE,"BHPL2";"PRINT",#N/A,TRUE,"CDWR";"PRINT",#N/A,TRUE,"EWEB";"PRINT",#N/A,TRUE,"LADWP";"PRINT",#N/A,TRUE,"NEVBASE"}</definedName>
    <definedName name="keep2" localSheetId="32" hidden="1">{"PRINT",#N/A,TRUE,"APPA";"PRINT",#N/A,TRUE,"APS";"PRINT",#N/A,TRUE,"BHPL";"PRINT",#N/A,TRUE,"BHPL2";"PRINT",#N/A,TRUE,"CDWR";"PRINT",#N/A,TRUE,"EWEB";"PRINT",#N/A,TRUE,"LADWP";"PRINT",#N/A,TRUE,"NEVBASE"}</definedName>
    <definedName name="keep2" localSheetId="3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BORMOD">#REF!</definedName>
    <definedName name="LABORROLL">#REF!</definedName>
    <definedName name="Last_Actual_Year">'[30]Variables'!$B$7</definedName>
    <definedName name="last.row">#REF!</definedName>
    <definedName name="LastCell">#REF!</definedName>
    <definedName name="limcount" hidden="1">1</definedName>
    <definedName name="Line_Ext_Credit">#REF!</definedName>
    <definedName name="ListOffset" hidden="1">1</definedName>
    <definedName name="LOG">#REF!</definedName>
    <definedName name="LOSS">#REF!</definedName>
    <definedName name="Low_Plan">#REF!</definedName>
    <definedName name="MACTIT">#REF!</definedName>
    <definedName name="MAR">#REF!</definedName>
    <definedName name="Market1">#REF!</definedName>
    <definedName name="Market2">#REF!</definedName>
    <definedName name="market3">'[21]OTC Gas Quotes'!$G$5</definedName>
    <definedName name="market4">'[21]OTC Gas Quotes'!$H$5</definedName>
    <definedName name="market5">'[21]OTC Gas Quotes'!$I$5</definedName>
    <definedName name="market6">'[21]OTC Gas Quotes'!$J$5</definedName>
    <definedName name="market7">'[21]OTC Gas Quotes'!$K$5</definedName>
    <definedName name="MART">#REF!</definedName>
    <definedName name="Master" localSheetId="35" hidden="1">{#N/A,#N/A,FALSE,"Actual";#N/A,#N/A,FALSE,"Normalized";#N/A,#N/A,FALSE,"Electric Actual";#N/A,#N/A,FALSE,"Electric Normalized"}</definedName>
    <definedName name="Master" localSheetId="38" hidden="1">{#N/A,#N/A,FALSE,"Actual";#N/A,#N/A,FALSE,"Normalized";#N/A,#N/A,FALSE,"Electric Actual";#N/A,#N/A,FALSE,"Electric Normalized"}</definedName>
    <definedName name="Master" localSheetId="39" hidden="1">{#N/A,#N/A,FALSE,"Actual";#N/A,#N/A,FALSE,"Normalized";#N/A,#N/A,FALSE,"Electric Actual";#N/A,#N/A,FALSE,"Electric Normalized"}</definedName>
    <definedName name="Master" localSheetId="3" hidden="1">{#N/A,#N/A,FALSE,"Actual";#N/A,#N/A,FALSE,"Normalized";#N/A,#N/A,FALSE,"Electric Actual";#N/A,#N/A,FALSE,"Electric Normalized"}</definedName>
    <definedName name="Master" localSheetId="4" hidden="1">{#N/A,#N/A,FALSE,"Actual";#N/A,#N/A,FALSE,"Normalized";#N/A,#N/A,FALSE,"Electric Actual";#N/A,#N/A,FALSE,"Electric Normalized"}</definedName>
    <definedName name="Master" localSheetId="8" hidden="1">{#N/A,#N/A,FALSE,"Actual";#N/A,#N/A,FALSE,"Normalized";#N/A,#N/A,FALSE,"Electric Actual";#N/A,#N/A,FALSE,"Electric Normalized"}</definedName>
    <definedName name="Master" localSheetId="9" hidden="1">{#N/A,#N/A,FALSE,"Actual";#N/A,#N/A,FALSE,"Normalized";#N/A,#N/A,FALSE,"Electric Actual";#N/A,#N/A,FALSE,"Electric Normalized"}</definedName>
    <definedName name="Master" localSheetId="12" hidden="1">{#N/A,#N/A,FALSE,"Actual";#N/A,#N/A,FALSE,"Normalized";#N/A,#N/A,FALSE,"Electric Actual";#N/A,#N/A,FALSE,"Electric Normalized"}</definedName>
    <definedName name="Master" localSheetId="14" hidden="1">{#N/A,#N/A,FALSE,"Actual";#N/A,#N/A,FALSE,"Normalized";#N/A,#N/A,FALSE,"Electric Actual";#N/A,#N/A,FALSE,"Electric Normalized"}</definedName>
    <definedName name="Master" localSheetId="15" hidden="1">{#N/A,#N/A,FALSE,"Actual";#N/A,#N/A,FALSE,"Normalized";#N/A,#N/A,FALSE,"Electric Actual";#N/A,#N/A,FALSE,"Electric Normalized"}</definedName>
    <definedName name="Master" localSheetId="29" hidden="1">{#N/A,#N/A,FALSE,"Actual";#N/A,#N/A,FALSE,"Normalized";#N/A,#N/A,FALSE,"Electric Actual";#N/A,#N/A,FALSE,"Electric Normalized"}</definedName>
    <definedName name="Master" localSheetId="32" hidden="1">{#N/A,#N/A,FALSE,"Actual";#N/A,#N/A,FALSE,"Normalized";#N/A,#N/A,FALSE,"Electric Actual";#N/A,#N/A,FALSE,"Electric Normalized"}</definedName>
    <definedName name="Master" localSheetId="33" hidden="1">{#N/A,#N/A,FALSE,"Actual";#N/A,#N/A,FALSE,"Normalized";#N/A,#N/A,FALSE,"Electric Actual";#N/A,#N/A,FALSE,"Electric Normalized"}</definedName>
    <definedName name="Master" hidden="1">{#N/A,#N/A,FALSE,"Actual";#N/A,#N/A,FALSE,"Normalized";#N/A,#N/A,FALSE,"Electric Actual";#N/A,#N/A,FALSE,"Electric Normalized"}</definedName>
    <definedName name="MAY">#REF!</definedName>
    <definedName name="MAYT">#REF!</definedName>
    <definedName name="MCAsk">#REF!</definedName>
    <definedName name="MCAskOff">#REF!</definedName>
    <definedName name="MCAskToday">#REF!</definedName>
    <definedName name="MCBid">#REF!</definedName>
    <definedName name="MCBidOff">#REF!</definedName>
    <definedName name="MCBidToday">#REF!</definedName>
    <definedName name="mchlhask">#REF!</definedName>
    <definedName name="mchlhbid">#REF!</definedName>
    <definedName name="MCtoREV">#REF!</definedName>
    <definedName name="MD_High1">'[31]Master Data'!$A$2</definedName>
    <definedName name="MD_Low1">'[31]Master Data'!$D$28</definedName>
    <definedName name="MEN">#REF!</definedName>
    <definedName name="Menu_Begin">#REF!</definedName>
    <definedName name="Menu_Caption">#REF!</definedName>
    <definedName name="Menu_Large">#REF!</definedName>
    <definedName name="Menu_Name">#REF!</definedName>
    <definedName name="Menu_OnAction">#REF!</definedName>
    <definedName name="Menu_Parent">#REF!</definedName>
    <definedName name="Menu_Small">#REF!</definedName>
    <definedName name="Method">'[11]Inputs'!$C$6</definedName>
    <definedName name="MidC">'[34]lookup'!$C$108:$D$116</definedName>
    <definedName name="MidColAskHist">#REF!</definedName>
    <definedName name="MidColBidHist">#REF!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39"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localSheetId="4" hidden="1">{"PRINT",#N/A,TRUE,"APPA";"PRINT",#N/A,TRUE,"APS";"PRINT",#N/A,TRUE,"BHPL";"PRINT",#N/A,TRUE,"BHPL2";"PRINT",#N/A,TRUE,"CDWR";"PRINT",#N/A,TRUE,"EWEB";"PRINT",#N/A,TRUE,"LADWP";"PRINT",#N/A,TRUE,"NEVBASE"}</definedName>
    <definedName name="mmm" localSheetId="8" hidden="1">{"PRINT",#N/A,TRUE,"APPA";"PRINT",#N/A,TRUE,"APS";"PRINT",#N/A,TRUE,"BHPL";"PRINT",#N/A,TRUE,"BHPL2";"PRINT",#N/A,TRUE,"CDWR";"PRINT",#N/A,TRUE,"EWEB";"PRINT",#N/A,TRUE,"LADWP";"PRINT",#N/A,TRUE,"NEVBASE"}</definedName>
    <definedName name="mmm" localSheetId="9" hidden="1">{"PRINT",#N/A,TRUE,"APPA";"PRINT",#N/A,TRUE,"APS";"PRINT",#N/A,TRUE,"BHPL";"PRINT",#N/A,TRUE,"BHPL2";"PRINT",#N/A,TRUE,"CDWR";"PRINT",#N/A,TRUE,"EWEB";"PRINT",#N/A,TRUE,"LADWP";"PRINT",#N/A,TRUE,"NEVBASE"}</definedName>
    <definedName name="mmm" localSheetId="12" hidden="1">{"PRINT",#N/A,TRUE,"APPA";"PRINT",#N/A,TRUE,"APS";"PRINT",#N/A,TRUE,"BHPL";"PRINT",#N/A,TRUE,"BHPL2";"PRINT",#N/A,TRUE,"CDWR";"PRINT",#N/A,TRUE,"EWEB";"PRINT",#N/A,TRUE,"LADWP";"PRINT",#N/A,TRUE,"NEVBASE"}</definedName>
    <definedName name="mmm" localSheetId="14" hidden="1">{"PRINT",#N/A,TRUE,"APPA";"PRINT",#N/A,TRUE,"APS";"PRINT",#N/A,TRUE,"BHPL";"PRINT",#N/A,TRUE,"BHPL2";"PRINT",#N/A,TRUE,"CDWR";"PRINT",#N/A,TRUE,"EWEB";"PRINT",#N/A,TRUE,"LADWP";"PRINT",#N/A,TRUE,"NEVBASE"}</definedName>
    <definedName name="mmm" localSheetId="29" hidden="1">{"PRINT",#N/A,TRUE,"APPA";"PRINT",#N/A,TRUE,"APS";"PRINT",#N/A,TRUE,"BHPL";"PRINT",#N/A,TRUE,"BHPL2";"PRINT",#N/A,TRUE,"CDWR";"PRINT",#N/A,TRUE,"EWEB";"PRINT",#N/A,TRUE,"LADWP";"PRINT",#N/A,TRUE,"NEVBASE"}</definedName>
    <definedName name="mmm" localSheetId="32" hidden="1">{"PRINT",#N/A,TRUE,"APPA";"PRINT",#N/A,TRUE,"APS";"PRINT",#N/A,TRUE,"BHPL";"PRINT",#N/A,TRUE,"BHPL2";"PRINT",#N/A,TRUE,"CDWR";"PRINT",#N/A,TRUE,"EWEB";"PRINT",#N/A,TRUE,"LADWP";"PRINT",#N/A,TRUE,"NEVBASE"}</definedName>
    <definedName name="mmm" localSheetId="3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#REF!</definedName>
    <definedName name="Monthdate">#REF!</definedName>
    <definedName name="monthlist">'[35]Table'!$R$2:$S$13</definedName>
    <definedName name="Months">#REF!</definedName>
    <definedName name="monthtotals">'[35]WA SBC'!$D$40:$O$40</definedName>
    <definedName name="MSP_Factor">#REF!</definedName>
    <definedName name="MSPAverageInput">#REF!</definedName>
    <definedName name="MSPYearEndInput">#REF!</definedName>
    <definedName name="MTAllocMethod">#REF!</definedName>
    <definedName name="MTKWH">#REF!</definedName>
    <definedName name="MTR_YR3">'[36]Variables'!$E$14</definedName>
    <definedName name="MTRateBase">#REF!</definedName>
    <definedName name="MTREV">#REF!</definedName>
    <definedName name="MULT">#REF!</definedName>
    <definedName name="MWh">#REF!</definedName>
    <definedName name="NameAverageFuelCost">#REF!</definedName>
    <definedName name="NameBurn">#REF!</definedName>
    <definedName name="NameCost">#REF!</definedName>
    <definedName name="NameECDQF_Exp">#REF!</definedName>
    <definedName name="NameECDQF_MWh">#REF!</definedName>
    <definedName name="NameFactor">#REF!</definedName>
    <definedName name="NameMill">#REF!</definedName>
    <definedName name="NameMMBtu">#REF!</definedName>
    <definedName name="NameMWh">#REF!</definedName>
    <definedName name="NamePeak">#REF!</definedName>
    <definedName name="Net.System.Load">#REF!</definedName>
    <definedName name="NetPowerCost">#REF!</definedName>
    <definedName name="NetToGross">#REF!</definedName>
    <definedName name="NEWMO1">#REF!</definedName>
    <definedName name="NEWMO2">#REF!</definedName>
    <definedName name="NEWMONTH">#REF!</definedName>
    <definedName name="NONRES">#REF!</definedName>
    <definedName name="NORMALIZE">#REF!</definedName>
    <definedName name="NormalizedFedTaxExp">#REF!</definedName>
    <definedName name="NormalizedOMExp">#REF!</definedName>
    <definedName name="NormalizedState">#REF!</definedName>
    <definedName name="NormalizedStateTaxExp">#REF!</definedName>
    <definedName name="NormalizedTOIExp">#REF!</definedName>
    <definedName name="NOV">#REF!</definedName>
    <definedName name="NOVT">#REF!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NUM">#REF!</definedName>
    <definedName name="NymexFutures">'[21]Futures'!$A$2:$J$500</definedName>
    <definedName name="NymexOptions">'[21]Options'!$A$2:$K$3000</definedName>
    <definedName name="O_MLIST">#REF!</definedName>
    <definedName name="OCT">#REF!</definedName>
    <definedName name="OCTT">#REF!</definedName>
    <definedName name="Off.Peak.Ask">#REF!</definedName>
    <definedName name="Off.Peak.Bid">#REF!</definedName>
    <definedName name="OHSch10YR" localSheetId="39"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localSheetId="4" hidden="1">{#N/A,#N/A,FALSE,"Summary";#N/A,#N/A,FALSE,"SmPlants";#N/A,#N/A,FALSE,"Utah";#N/A,#N/A,FALSE,"Idaho";#N/A,#N/A,FALSE,"Lewis River";#N/A,#N/A,FALSE,"NrthUmpq";#N/A,#N/A,FALSE,"KlamRog"}</definedName>
    <definedName name="OHSch10YR" localSheetId="8" hidden="1">{#N/A,#N/A,FALSE,"Summary";#N/A,#N/A,FALSE,"SmPlants";#N/A,#N/A,FALSE,"Utah";#N/A,#N/A,FALSE,"Idaho";#N/A,#N/A,FALSE,"Lewis River";#N/A,#N/A,FALSE,"NrthUmpq";#N/A,#N/A,FALSE,"KlamRog"}</definedName>
    <definedName name="OHSch10YR" localSheetId="9" hidden="1">{#N/A,#N/A,FALSE,"Summary";#N/A,#N/A,FALSE,"SmPlants";#N/A,#N/A,FALSE,"Utah";#N/A,#N/A,FALSE,"Idaho";#N/A,#N/A,FALSE,"Lewis River";#N/A,#N/A,FALSE,"NrthUmpq";#N/A,#N/A,FALSE,"KlamRog"}</definedName>
    <definedName name="OHSch10YR" localSheetId="12" hidden="1">{#N/A,#N/A,FALSE,"Summary";#N/A,#N/A,FALSE,"SmPlants";#N/A,#N/A,FALSE,"Utah";#N/A,#N/A,FALSE,"Idaho";#N/A,#N/A,FALSE,"Lewis River";#N/A,#N/A,FALSE,"NrthUmpq";#N/A,#N/A,FALSE,"KlamRog"}</definedName>
    <definedName name="OHSch10YR" localSheetId="14" hidden="1">{#N/A,#N/A,FALSE,"Summary";#N/A,#N/A,FALSE,"SmPlants";#N/A,#N/A,FALSE,"Utah";#N/A,#N/A,FALSE,"Idaho";#N/A,#N/A,FALSE,"Lewis River";#N/A,#N/A,FALSE,"NrthUmpq";#N/A,#N/A,FALSE,"KlamRog"}</definedName>
    <definedName name="OHSch10YR" localSheetId="29"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39"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localSheetId="4" hidden="1">{#N/A,#N/A,FALSE,"Summary";#N/A,#N/A,FALSE,"SmPlants";#N/A,#N/A,FALSE,"Utah";#N/A,#N/A,FALSE,"Idaho";#N/A,#N/A,FALSE,"Lewis River";#N/A,#N/A,FALSE,"NrthUmpq";#N/A,#N/A,FALSE,"KlamRog"}</definedName>
    <definedName name="om" localSheetId="8" hidden="1">{#N/A,#N/A,FALSE,"Summary";#N/A,#N/A,FALSE,"SmPlants";#N/A,#N/A,FALSE,"Utah";#N/A,#N/A,FALSE,"Idaho";#N/A,#N/A,FALSE,"Lewis River";#N/A,#N/A,FALSE,"NrthUmpq";#N/A,#N/A,FALSE,"KlamRog"}</definedName>
    <definedName name="om" localSheetId="9" hidden="1">{#N/A,#N/A,FALSE,"Summary";#N/A,#N/A,FALSE,"SmPlants";#N/A,#N/A,FALSE,"Utah";#N/A,#N/A,FALSE,"Idaho";#N/A,#N/A,FALSE,"Lewis River";#N/A,#N/A,FALSE,"NrthUmpq";#N/A,#N/A,FALSE,"KlamRog"}</definedName>
    <definedName name="om" localSheetId="12" hidden="1">{#N/A,#N/A,FALSE,"Summary";#N/A,#N/A,FALSE,"SmPlants";#N/A,#N/A,FALSE,"Utah";#N/A,#N/A,FALSE,"Idaho";#N/A,#N/A,FALSE,"Lewis River";#N/A,#N/A,FALSE,"NrthUmpq";#N/A,#N/A,FALSE,"KlamRog"}</definedName>
    <definedName name="om" localSheetId="14" hidden="1">{#N/A,#N/A,FALSE,"Summary";#N/A,#N/A,FALSE,"SmPlants";#N/A,#N/A,FALSE,"Utah";#N/A,#N/A,FALSE,"Idaho";#N/A,#N/A,FALSE,"Lewis River";#N/A,#N/A,FALSE,"NrthUmpq";#N/A,#N/A,FALSE,"KlamRog"}</definedName>
    <definedName name="om" localSheetId="29"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FactorCheck">#REF!</definedName>
    <definedName name="OMNumberSort">#REF!</definedName>
    <definedName name="OMTypeCheck">#REF!</definedName>
    <definedName name="On.Peak.Ask">#REF!</definedName>
    <definedName name="On.Peak.Bid">#REF!</definedName>
    <definedName name="ONE">#REF!</definedName>
    <definedName name="OpRevReturn">#REF!</definedName>
    <definedName name="option">'[13]Dist Misc'!$F$120</definedName>
    <definedName name="OptionsTable">'[21]Options'!$A$1:$P$3000</definedName>
    <definedName name="OR_305_12mo_endg_200203">#REF!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35" hidden="1">{"Factors Pages 1-2",#N/A,FALSE,"Factors";"Factors Page 3",#N/A,FALSE,"Factors";"Factors Page 4",#N/A,FALSE,"Factors";"Factors Page 5",#N/A,FALSE,"Factors";"Factors Pages 8-27",#N/A,FALSE,"Factors"}</definedName>
    <definedName name="others" localSheetId="38" hidden="1">{"Factors Pages 1-2",#N/A,FALSE,"Factors";"Factors Page 3",#N/A,FALSE,"Factors";"Factors Page 4",#N/A,FALSE,"Factors";"Factors Page 5",#N/A,FALSE,"Factors";"Factors Pages 8-27",#N/A,FALSE,"Factors"}</definedName>
    <definedName name="others" localSheetId="39"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localSheetId="4" hidden="1">{"Factors Pages 1-2",#N/A,FALSE,"Factors";"Factors Page 3",#N/A,FALSE,"Factors";"Factors Page 4",#N/A,FALSE,"Factors";"Factors Page 5",#N/A,FALSE,"Factors";"Factors Pages 8-27",#N/A,FALSE,"Factors"}</definedName>
    <definedName name="others" localSheetId="8" hidden="1">{"Factors Pages 1-2",#N/A,FALSE,"Factors";"Factors Page 3",#N/A,FALSE,"Factors";"Factors Page 4",#N/A,FALSE,"Factors";"Factors Page 5",#N/A,FALSE,"Factors";"Factors Pages 8-27",#N/A,FALSE,"Factors"}</definedName>
    <definedName name="others" localSheetId="9" hidden="1">{"Factors Pages 1-2",#N/A,FALSE,"Factors";"Factors Page 3",#N/A,FALSE,"Factors";"Factors Page 4",#N/A,FALSE,"Factors";"Factors Page 5",#N/A,FALSE,"Factors";"Factors Pages 8-27",#N/A,FALSE,"Factors"}</definedName>
    <definedName name="others" localSheetId="12" hidden="1">{"Factors Pages 1-2",#N/A,FALSE,"Factors";"Factors Page 3",#N/A,FALSE,"Factors";"Factors Page 4",#N/A,FALSE,"Factors";"Factors Page 5",#N/A,FALSE,"Factors";"Factors Pages 8-27",#N/A,FALSE,"Factors"}</definedName>
    <definedName name="others" localSheetId="14" hidden="1">{"Factors Pages 1-2",#N/A,FALSE,"Factors";"Factors Page 3",#N/A,FALSE,"Factors";"Factors Page 4",#N/A,FALSE,"Factors";"Factors Page 5",#N/A,FALSE,"Factors";"Factors Pages 8-27",#N/A,FALSE,"Factors"}</definedName>
    <definedName name="others" localSheetId="15" hidden="1">{"Factors Pages 1-2",#N/A,FALSE,"Factors";"Factors Page 3",#N/A,FALSE,"Factors";"Factors Page 4",#N/A,FALSE,"Factors";"Factors Page 5",#N/A,FALSE,"Factors";"Factors Pages 8-27",#N/A,FALSE,"Factors"}</definedName>
    <definedName name="others" localSheetId="29" hidden="1">{"Factors Pages 1-2",#N/A,FALSE,"Factors";"Factors Page 3",#N/A,FALSE,"Factors";"Factors Page 4",#N/A,FALSE,"Factors";"Factors Page 5",#N/A,FALSE,"Factors";"Factors Pages 8-27",#N/A,FALSE,"Factors"}</definedName>
    <definedName name="others" localSheetId="32" hidden="1">{"Factors Pages 1-2",#N/A,FALSE,"Factors";"Factors Page 3",#N/A,FALSE,"Factors";"Factors Page 4",#N/A,FALSE,"Factors";"Factors Page 5",#N/A,FALSE,"Factors";"Factors Pages 8-27",#N/A,FALSE,"Factors"}</definedName>
    <definedName name="others" localSheetId="3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ge1">#REF!</definedName>
    <definedName name="Page2">#REF!</definedName>
    <definedName name="PAGE3">#REF!</definedName>
    <definedName name="Page4">#REF!</definedName>
    <definedName name="Page5">#REF!</definedName>
    <definedName name="Page62">#REF!</definedName>
    <definedName name="page65">#REF!</definedName>
    <definedName name="page66">#REF!</definedName>
    <definedName name="page67">#REF!</definedName>
    <definedName name="page68">#REF!</definedName>
    <definedName name="page69">#REF!</definedName>
    <definedName name="Page7">#REF!</definedName>
    <definedName name="page8">#REF!</definedName>
    <definedName name="PALL">#REF!</definedName>
    <definedName name="paste.cell">#REF!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BLOCK">#REF!</definedName>
    <definedName name="PBLOCKWZ">#REF!</definedName>
    <definedName name="PCOMP">#REF!</definedName>
    <definedName name="PCOMPOSITES">#REF!</definedName>
    <definedName name="PCOMPWZ">#REF!</definedName>
    <definedName name="Peak">#REF!</definedName>
    <definedName name="peak.capacity">#REF!</definedName>
    <definedName name="PeakMethod">'[11]Inputs'!$T$5</definedName>
    <definedName name="Period">#REF!</definedName>
    <definedName name="pete" localSheetId="35" hidden="1">{#N/A,#N/A,FALSE,"Bgt";#N/A,#N/A,FALSE,"Act";#N/A,#N/A,FALSE,"Chrt Data";#N/A,#N/A,FALSE,"Bus Result";#N/A,#N/A,FALSE,"Main Charts";#N/A,#N/A,FALSE,"P&amp;L Ttl";#N/A,#N/A,FALSE,"P&amp;L C_Ttl";#N/A,#N/A,FALSE,"P&amp;L C_Oct";#N/A,#N/A,FALSE,"P&amp;L C_Sep";#N/A,#N/A,FALSE,"1996";#N/A,#N/A,FALSE,"Data"}</definedName>
    <definedName name="pete" localSheetId="38" hidden="1">{#N/A,#N/A,FALSE,"Bgt";#N/A,#N/A,FALSE,"Act";#N/A,#N/A,FALSE,"Chrt Data";#N/A,#N/A,FALSE,"Bus Result";#N/A,#N/A,FALSE,"Main Charts";#N/A,#N/A,FALSE,"P&amp;L Ttl";#N/A,#N/A,FALSE,"P&amp;L C_Ttl";#N/A,#N/A,FALSE,"P&amp;L C_Oct";#N/A,#N/A,FALSE,"P&amp;L C_Sep";#N/A,#N/A,FALSE,"1996";#N/A,#N/A,FALSE,"Data"}</definedName>
    <definedName name="pete" localSheetId="39"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localSheetId="4" hidden="1">{#N/A,#N/A,FALSE,"Bgt";#N/A,#N/A,FALSE,"Act";#N/A,#N/A,FALSE,"Chrt Data";#N/A,#N/A,FALSE,"Bus Result";#N/A,#N/A,FALSE,"Main Charts";#N/A,#N/A,FALSE,"P&amp;L Ttl";#N/A,#N/A,FALSE,"P&amp;L C_Ttl";#N/A,#N/A,FALSE,"P&amp;L C_Oct";#N/A,#N/A,FALSE,"P&amp;L C_Sep";#N/A,#N/A,FALSE,"1996";#N/A,#N/A,FALSE,"Data"}</definedName>
    <definedName name="pete" localSheetId="8" hidden="1">{#N/A,#N/A,FALSE,"Bgt";#N/A,#N/A,FALSE,"Act";#N/A,#N/A,FALSE,"Chrt Data";#N/A,#N/A,FALSE,"Bus Result";#N/A,#N/A,FALSE,"Main Charts";#N/A,#N/A,FALSE,"P&amp;L Ttl";#N/A,#N/A,FALSE,"P&amp;L C_Ttl";#N/A,#N/A,FALSE,"P&amp;L C_Oct";#N/A,#N/A,FALSE,"P&amp;L C_Sep";#N/A,#N/A,FALSE,"1996";#N/A,#N/A,FALSE,"Data"}</definedName>
    <definedName name="pete" localSheetId="9" hidden="1">{#N/A,#N/A,FALSE,"Bgt";#N/A,#N/A,FALSE,"Act";#N/A,#N/A,FALSE,"Chrt Data";#N/A,#N/A,FALSE,"Bus Result";#N/A,#N/A,FALSE,"Main Charts";#N/A,#N/A,FALSE,"P&amp;L Ttl";#N/A,#N/A,FALSE,"P&amp;L C_Ttl";#N/A,#N/A,FALSE,"P&amp;L C_Oct";#N/A,#N/A,FALSE,"P&amp;L C_Sep";#N/A,#N/A,FALSE,"1996";#N/A,#N/A,FALSE,"Data"}</definedName>
    <definedName name="pete" localSheetId="12" hidden="1">{#N/A,#N/A,FALSE,"Bgt";#N/A,#N/A,FALSE,"Act";#N/A,#N/A,FALSE,"Chrt Data";#N/A,#N/A,FALSE,"Bus Result";#N/A,#N/A,FALSE,"Main Charts";#N/A,#N/A,FALSE,"P&amp;L Ttl";#N/A,#N/A,FALSE,"P&amp;L C_Ttl";#N/A,#N/A,FALSE,"P&amp;L C_Oct";#N/A,#N/A,FALSE,"P&amp;L C_Sep";#N/A,#N/A,FALSE,"1996";#N/A,#N/A,FALSE,"Data"}</definedName>
    <definedName name="pete" localSheetId="14" hidden="1">{#N/A,#N/A,FALSE,"Bgt";#N/A,#N/A,FALSE,"Act";#N/A,#N/A,FALSE,"Chrt Data";#N/A,#N/A,FALSE,"Bus Result";#N/A,#N/A,FALSE,"Main Charts";#N/A,#N/A,FALSE,"P&amp;L Ttl";#N/A,#N/A,FALSE,"P&amp;L C_Ttl";#N/A,#N/A,FALSE,"P&amp;L C_Oct";#N/A,#N/A,FALSE,"P&amp;L C_Sep";#N/A,#N/A,FALSE,"1996";#N/A,#N/A,FALSE,"Data"}</definedName>
    <definedName name="pete" localSheetId="15" hidden="1">{#N/A,#N/A,FALSE,"Bgt";#N/A,#N/A,FALSE,"Act";#N/A,#N/A,FALSE,"Chrt Data";#N/A,#N/A,FALSE,"Bus Result";#N/A,#N/A,FALSE,"Main Charts";#N/A,#N/A,FALSE,"P&amp;L Ttl";#N/A,#N/A,FALSE,"P&amp;L C_Ttl";#N/A,#N/A,FALSE,"P&amp;L C_Oct";#N/A,#N/A,FALSE,"P&amp;L C_Sep";#N/A,#N/A,FALSE,"1996";#N/A,#N/A,FALSE,"Data"}</definedName>
    <definedName name="pete" localSheetId="29" hidden="1">{#N/A,#N/A,FALSE,"Bgt";#N/A,#N/A,FALSE,"Act";#N/A,#N/A,FALSE,"Chrt Data";#N/A,#N/A,FALSE,"Bus Result";#N/A,#N/A,FALSE,"Main Charts";#N/A,#N/A,FALSE,"P&amp;L Ttl";#N/A,#N/A,FALSE,"P&amp;L C_Ttl";#N/A,#N/A,FALSE,"P&amp;L C_Oct";#N/A,#N/A,FALSE,"P&amp;L C_Sep";#N/A,#N/A,FALSE,"1996";#N/A,#N/A,FALSE,"Data"}</definedName>
    <definedName name="pete" localSheetId="32" hidden="1">{#N/A,#N/A,FALSE,"Bgt";#N/A,#N/A,FALSE,"Act";#N/A,#N/A,FALSE,"Chrt Data";#N/A,#N/A,FALSE,"Bus Result";#N/A,#N/A,FALSE,"Main Charts";#N/A,#N/A,FALSE,"P&amp;L Ttl";#N/A,#N/A,FALSE,"P&amp;L C_Ttl";#N/A,#N/A,FALSE,"P&amp;L C_Oct";#N/A,#N/A,FALSE,"P&amp;L C_Sep";#N/A,#N/A,FALSE,"1996";#N/A,#N/A,FALSE,"Data"}</definedName>
    <definedName name="pete" localSheetId="3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lant.factor">#REF!</definedName>
    <definedName name="PlotsToday">#REF!</definedName>
    <definedName name="PMAC">#REF!</definedName>
    <definedName name="pref">#REF!</definedName>
    <definedName name="pref_cost">#REF!</definedName>
    <definedName name="PrefCost">#REF!</definedName>
    <definedName name="PRESENT">#REF!</definedName>
    <definedName name="Pretax_ror">#REF!</definedName>
    <definedName name="PRICCHNG">#REF!</definedName>
    <definedName name="PricingInfo" localSheetId="34" hidden="1">#REF!</definedName>
    <definedName name="PricingInfo" localSheetId="35" hidden="1">#REF!</definedName>
    <definedName name="PricingInfo" localSheetId="37" hidden="1">#REF!</definedName>
    <definedName name="PricingInfo" localSheetId="38" hidden="1">#REF!</definedName>
    <definedName name="PricingInfo" localSheetId="39" hidden="1">#REF!</definedName>
    <definedName name="PricingInfo" localSheetId="41" hidden="1">#REF!</definedName>
    <definedName name="PricingInfo" localSheetId="2" hidden="1">#REF!</definedName>
    <definedName name="PricingInfo" localSheetId="3" hidden="1">#REF!</definedName>
    <definedName name="PricingInfo" localSheetId="4" hidden="1">#REF!</definedName>
    <definedName name="PricingInfo" localSheetId="1" hidden="1">#REF!</definedName>
    <definedName name="PricingInfo" localSheetId="6" hidden="1">#REF!</definedName>
    <definedName name="PricingInfo" localSheetId="5" hidden="1">#REF!</definedName>
    <definedName name="PricingInfo" localSheetId="7" hidden="1">#REF!</definedName>
    <definedName name="PricingInfo" localSheetId="8" hidden="1">#REF!</definedName>
    <definedName name="PricingInfo" localSheetId="9" hidden="1">#REF!</definedName>
    <definedName name="PricingInfo" localSheetId="12" hidden="1">#REF!</definedName>
    <definedName name="PricingInfo" localSheetId="13" hidden="1">#REF!</definedName>
    <definedName name="PricingInfo" localSheetId="14" hidden="1">#REF!</definedName>
    <definedName name="PricingInfo" localSheetId="16" hidden="1">#REF!</definedName>
    <definedName name="PricingInfo" localSheetId="18" hidden="1">#REF!</definedName>
    <definedName name="PricingInfo" localSheetId="20" hidden="1">#REF!</definedName>
    <definedName name="PricingInfo" localSheetId="22" hidden="1">#REF!</definedName>
    <definedName name="PricingInfo" localSheetId="26" hidden="1">#REF!</definedName>
    <definedName name="PricingInfo" localSheetId="28" hidden="1">#REF!</definedName>
    <definedName name="PricingInfo" localSheetId="29" hidden="1">#REF!</definedName>
    <definedName name="PricingInfo" localSheetId="30" hidden="1">#REF!</definedName>
    <definedName name="PricingInfo" localSheetId="31" hidden="1">#REF!</definedName>
    <definedName name="PricingInfo" localSheetId="32" hidden="1">#REF!</definedName>
    <definedName name="PricingInfo" localSheetId="33" hidden="1">#REF!</definedName>
    <definedName name="PricingInfo" hidden="1">#REF!</definedName>
    <definedName name="_xlnm.Print_Area" localSheetId="11">'UAE Direct Exhibit RR 1.4, p. 5'!$A$1:$G$87</definedName>
    <definedName name="_xlnm.Print_Area" localSheetId="29">'UAE Direct Exhibit RR 1.8, p. 4'!$A$1:$G$71</definedName>
    <definedName name="Print_Area_MI">#REF!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POSED">#REF!</definedName>
    <definedName name="ProRate1">#REF!</definedName>
    <definedName name="PSATable">'[23]Hermiston'!$A$41:$E$56</definedName>
    <definedName name="PTABLES">#REF!</definedName>
    <definedName name="PTDMOD">#REF!</definedName>
    <definedName name="PTDROLL">#REF!</definedName>
    <definedName name="PTMOD">#REF!</definedName>
    <definedName name="PTROLL">#REF!</definedName>
    <definedName name="purchase.bucks">#REF!</definedName>
    <definedName name="purchase.bucks.name">#REF!</definedName>
    <definedName name="purchase.energy">#REF!</definedName>
    <definedName name="purchase.energy.name">#REF!</definedName>
    <definedName name="purchase.mill">#REF!</definedName>
    <definedName name="purchase.mill.name">#REF!</definedName>
    <definedName name="Purchases">'[34]lookup'!$C$21:$D$81</definedName>
    <definedName name="PVAsk">#REF!</definedName>
    <definedName name="PVAskHist">#REF!</definedName>
    <definedName name="PVAskOff">#REF!</definedName>
    <definedName name="PVAskToday">#REF!</definedName>
    <definedName name="PVBid">#REF!</definedName>
    <definedName name="PVBidHist">#REF!</definedName>
    <definedName name="PVBidOff">#REF!</definedName>
    <definedName name="PVBidToday">#REF!</definedName>
    <definedName name="pvhlhask">#REF!</definedName>
    <definedName name="pvhlhbid">#REF!</definedName>
    <definedName name="PWORKBACK">#REF!</definedName>
    <definedName name="QF_Data">#REF!</definedName>
    <definedName name="QF_Data_1">#REF!</definedName>
    <definedName name="QFs">'[34]lookup'!$C$83:$D$106</definedName>
    <definedName name="Query1">#REF!</definedName>
    <definedName name="quoted">#REF!</definedName>
    <definedName name="RateBase">#REF!</definedName>
    <definedName name="RateBaseType">#REF!</definedName>
    <definedName name="RateCd">#REF!</definedName>
    <definedName name="Rates">#REF!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C_ADJ">#REF!</definedName>
    <definedName name="Reg_ROR">#REF!</definedName>
    <definedName name="Report">#REF!</definedName>
    <definedName name="ReportAdjData">#REF!</definedName>
    <definedName name="RESADJ">#REF!</definedName>
    <definedName name="RESIDENTIAL">#REF!</definedName>
    <definedName name="ResourceSupplier">#REF!</definedName>
    <definedName name="retail" localSheetId="35" hidden="1">{#N/A,#N/A,FALSE,"Loans";#N/A,#N/A,FALSE,"Program Costs";#N/A,#N/A,FALSE,"Measures";#N/A,#N/A,FALSE,"Net Lost Rev";#N/A,#N/A,FALSE,"Incentive"}</definedName>
    <definedName name="retail" localSheetId="38" hidden="1">{#N/A,#N/A,FALSE,"Loans";#N/A,#N/A,FALSE,"Program Costs";#N/A,#N/A,FALSE,"Measures";#N/A,#N/A,FALSE,"Net Lost Rev";#N/A,#N/A,FALSE,"Incentive"}</definedName>
    <definedName name="retail" localSheetId="39"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localSheetId="8" hidden="1">{#N/A,#N/A,FALSE,"Loans";#N/A,#N/A,FALSE,"Program Costs";#N/A,#N/A,FALSE,"Measures";#N/A,#N/A,FALSE,"Net Lost Rev";#N/A,#N/A,FALSE,"Incentive"}</definedName>
    <definedName name="retail" localSheetId="9" hidden="1">{#N/A,#N/A,FALSE,"Loans";#N/A,#N/A,FALSE,"Program Costs";#N/A,#N/A,FALSE,"Measures";#N/A,#N/A,FALSE,"Net Lost Rev";#N/A,#N/A,FALSE,"Incentive"}</definedName>
    <definedName name="retail" localSheetId="12" hidden="1">{#N/A,#N/A,FALSE,"Loans";#N/A,#N/A,FALSE,"Program Costs";#N/A,#N/A,FALSE,"Measures";#N/A,#N/A,FALSE,"Net Lost Rev";#N/A,#N/A,FALSE,"Incentive"}</definedName>
    <definedName name="retail" localSheetId="14" hidden="1">{#N/A,#N/A,FALSE,"Loans";#N/A,#N/A,FALSE,"Program Costs";#N/A,#N/A,FALSE,"Measures";#N/A,#N/A,FALSE,"Net Lost Rev";#N/A,#N/A,FALSE,"Incentive"}</definedName>
    <definedName name="retail" localSheetId="15" hidden="1">{#N/A,#N/A,FALSE,"Loans";#N/A,#N/A,FALSE,"Program Costs";#N/A,#N/A,FALSE,"Measures";#N/A,#N/A,FALSE,"Net Lost Rev";#N/A,#N/A,FALSE,"Incentive"}</definedName>
    <definedName name="retail" localSheetId="17" hidden="1">{#N/A,#N/A,FALSE,"Loans";#N/A,#N/A,FALSE,"Program Costs";#N/A,#N/A,FALSE,"Measures";#N/A,#N/A,FALSE,"Net Lost Rev";#N/A,#N/A,FALSE,"Incentive"}</definedName>
    <definedName name="retail" localSheetId="19" hidden="1">{#N/A,#N/A,FALSE,"Loans";#N/A,#N/A,FALSE,"Program Costs";#N/A,#N/A,FALSE,"Measures";#N/A,#N/A,FALSE,"Net Lost Rev";#N/A,#N/A,FALSE,"Incentive"}</definedName>
    <definedName name="retail" localSheetId="21" hidden="1">{#N/A,#N/A,FALSE,"Loans";#N/A,#N/A,FALSE,"Program Costs";#N/A,#N/A,FALSE,"Measures";#N/A,#N/A,FALSE,"Net Lost Rev";#N/A,#N/A,FALSE,"Incentive"}</definedName>
    <definedName name="retail" localSheetId="23" hidden="1">{#N/A,#N/A,FALSE,"Loans";#N/A,#N/A,FALSE,"Program Costs";#N/A,#N/A,FALSE,"Measures";#N/A,#N/A,FALSE,"Net Lost Rev";#N/A,#N/A,FALSE,"Incentive"}</definedName>
    <definedName name="retail" localSheetId="25" hidden="1">{#N/A,#N/A,FALSE,"Loans";#N/A,#N/A,FALSE,"Program Costs";#N/A,#N/A,FALSE,"Measures";#N/A,#N/A,FALSE,"Net Lost Rev";#N/A,#N/A,FALSE,"Incentive"}</definedName>
    <definedName name="retail" localSheetId="29" hidden="1">{#N/A,#N/A,FALSE,"Loans";#N/A,#N/A,FALSE,"Program Costs";#N/A,#N/A,FALSE,"Measures";#N/A,#N/A,FALSE,"Net Lost Rev";#N/A,#N/A,FALSE,"Incentive"}</definedName>
    <definedName name="retail" localSheetId="32" hidden="1">{#N/A,#N/A,FALSE,"Loans";#N/A,#N/A,FALSE,"Program Costs";#N/A,#N/A,FALSE,"Measures";#N/A,#N/A,FALSE,"Net Lost Rev";#N/A,#N/A,FALSE,"Incentive"}</definedName>
    <definedName name="retail" localSheetId="3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35" hidden="1">{#N/A,#N/A,FALSE,"Loans";#N/A,#N/A,FALSE,"Program Costs";#N/A,#N/A,FALSE,"Measures";#N/A,#N/A,FALSE,"Net Lost Rev";#N/A,#N/A,FALSE,"Incentive"}</definedName>
    <definedName name="retail_CC" localSheetId="38" hidden="1">{#N/A,#N/A,FALSE,"Loans";#N/A,#N/A,FALSE,"Program Costs";#N/A,#N/A,FALSE,"Measures";#N/A,#N/A,FALSE,"Net Lost Rev";#N/A,#N/A,FALSE,"Incentive"}</definedName>
    <definedName name="retail_CC" localSheetId="39"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localSheetId="8" hidden="1">{#N/A,#N/A,FALSE,"Loans";#N/A,#N/A,FALSE,"Program Costs";#N/A,#N/A,FALSE,"Measures";#N/A,#N/A,FALSE,"Net Lost Rev";#N/A,#N/A,FALSE,"Incentive"}</definedName>
    <definedName name="retail_CC" localSheetId="9" hidden="1">{#N/A,#N/A,FALSE,"Loans";#N/A,#N/A,FALSE,"Program Costs";#N/A,#N/A,FALSE,"Measures";#N/A,#N/A,FALSE,"Net Lost Rev";#N/A,#N/A,FALSE,"Incentive"}</definedName>
    <definedName name="retail_CC" localSheetId="12" hidden="1">{#N/A,#N/A,FALSE,"Loans";#N/A,#N/A,FALSE,"Program Costs";#N/A,#N/A,FALSE,"Measures";#N/A,#N/A,FALSE,"Net Lost Rev";#N/A,#N/A,FALSE,"Incentive"}</definedName>
    <definedName name="retail_CC" localSheetId="14" hidden="1">{#N/A,#N/A,FALSE,"Loans";#N/A,#N/A,FALSE,"Program Costs";#N/A,#N/A,FALSE,"Measures";#N/A,#N/A,FALSE,"Net Lost Rev";#N/A,#N/A,FALSE,"Incentive"}</definedName>
    <definedName name="retail_CC" localSheetId="15" hidden="1">{#N/A,#N/A,FALSE,"Loans";#N/A,#N/A,FALSE,"Program Costs";#N/A,#N/A,FALSE,"Measures";#N/A,#N/A,FALSE,"Net Lost Rev";#N/A,#N/A,FALSE,"Incentive"}</definedName>
    <definedName name="retail_CC" localSheetId="17" hidden="1">{#N/A,#N/A,FALSE,"Loans";#N/A,#N/A,FALSE,"Program Costs";#N/A,#N/A,FALSE,"Measures";#N/A,#N/A,FALSE,"Net Lost Rev";#N/A,#N/A,FALSE,"Incentive"}</definedName>
    <definedName name="retail_CC" localSheetId="19" hidden="1">{#N/A,#N/A,FALSE,"Loans";#N/A,#N/A,FALSE,"Program Costs";#N/A,#N/A,FALSE,"Measures";#N/A,#N/A,FALSE,"Net Lost Rev";#N/A,#N/A,FALSE,"Incentive"}</definedName>
    <definedName name="retail_CC" localSheetId="21" hidden="1">{#N/A,#N/A,FALSE,"Loans";#N/A,#N/A,FALSE,"Program Costs";#N/A,#N/A,FALSE,"Measures";#N/A,#N/A,FALSE,"Net Lost Rev";#N/A,#N/A,FALSE,"Incentive"}</definedName>
    <definedName name="retail_CC" localSheetId="23" hidden="1">{#N/A,#N/A,FALSE,"Loans";#N/A,#N/A,FALSE,"Program Costs";#N/A,#N/A,FALSE,"Measures";#N/A,#N/A,FALSE,"Net Lost Rev";#N/A,#N/A,FALSE,"Incentive"}</definedName>
    <definedName name="retail_CC" localSheetId="25" hidden="1">{#N/A,#N/A,FALSE,"Loans";#N/A,#N/A,FALSE,"Program Costs";#N/A,#N/A,FALSE,"Measures";#N/A,#N/A,FALSE,"Net Lost Rev";#N/A,#N/A,FALSE,"Incentive"}</definedName>
    <definedName name="retail_CC" localSheetId="29" hidden="1">{#N/A,#N/A,FALSE,"Loans";#N/A,#N/A,FALSE,"Program Costs";#N/A,#N/A,FALSE,"Measures";#N/A,#N/A,FALSE,"Net Lost Rev";#N/A,#N/A,FALSE,"Incentive"}</definedName>
    <definedName name="retail_CC" localSheetId="32" hidden="1">{#N/A,#N/A,FALSE,"Loans";#N/A,#N/A,FALSE,"Program Costs";#N/A,#N/A,FALSE,"Measures";#N/A,#N/A,FALSE,"Net Lost Rev";#N/A,#N/A,FALSE,"Incentive"}</definedName>
    <definedName name="retail_CC" localSheetId="3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35" hidden="1">{#N/A,#N/A,FALSE,"Loans";#N/A,#N/A,FALSE,"Program Costs";#N/A,#N/A,FALSE,"Measures";#N/A,#N/A,FALSE,"Net Lost Rev";#N/A,#N/A,FALSE,"Incentive"}</definedName>
    <definedName name="retail_CC1" localSheetId="38" hidden="1">{#N/A,#N/A,FALSE,"Loans";#N/A,#N/A,FALSE,"Program Costs";#N/A,#N/A,FALSE,"Measures";#N/A,#N/A,FALSE,"Net Lost Rev";#N/A,#N/A,FALSE,"Incentive"}</definedName>
    <definedName name="retail_CC1" localSheetId="39"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localSheetId="8" hidden="1">{#N/A,#N/A,FALSE,"Loans";#N/A,#N/A,FALSE,"Program Costs";#N/A,#N/A,FALSE,"Measures";#N/A,#N/A,FALSE,"Net Lost Rev";#N/A,#N/A,FALSE,"Incentive"}</definedName>
    <definedName name="retail_CC1" localSheetId="9" hidden="1">{#N/A,#N/A,FALSE,"Loans";#N/A,#N/A,FALSE,"Program Costs";#N/A,#N/A,FALSE,"Measures";#N/A,#N/A,FALSE,"Net Lost Rev";#N/A,#N/A,FALSE,"Incentive"}</definedName>
    <definedName name="retail_CC1" localSheetId="12" hidden="1">{#N/A,#N/A,FALSE,"Loans";#N/A,#N/A,FALSE,"Program Costs";#N/A,#N/A,FALSE,"Measures";#N/A,#N/A,FALSE,"Net Lost Rev";#N/A,#N/A,FALSE,"Incentive"}</definedName>
    <definedName name="retail_CC1" localSheetId="14" hidden="1">{#N/A,#N/A,FALSE,"Loans";#N/A,#N/A,FALSE,"Program Costs";#N/A,#N/A,FALSE,"Measures";#N/A,#N/A,FALSE,"Net Lost Rev";#N/A,#N/A,FALSE,"Incentive"}</definedName>
    <definedName name="retail_CC1" localSheetId="15" hidden="1">{#N/A,#N/A,FALSE,"Loans";#N/A,#N/A,FALSE,"Program Costs";#N/A,#N/A,FALSE,"Measures";#N/A,#N/A,FALSE,"Net Lost Rev";#N/A,#N/A,FALSE,"Incentive"}</definedName>
    <definedName name="retail_CC1" localSheetId="17" hidden="1">{#N/A,#N/A,FALSE,"Loans";#N/A,#N/A,FALSE,"Program Costs";#N/A,#N/A,FALSE,"Measures";#N/A,#N/A,FALSE,"Net Lost Rev";#N/A,#N/A,FALSE,"Incentive"}</definedName>
    <definedName name="retail_CC1" localSheetId="19" hidden="1">{#N/A,#N/A,FALSE,"Loans";#N/A,#N/A,FALSE,"Program Costs";#N/A,#N/A,FALSE,"Measures";#N/A,#N/A,FALSE,"Net Lost Rev";#N/A,#N/A,FALSE,"Incentive"}</definedName>
    <definedName name="retail_CC1" localSheetId="21" hidden="1">{#N/A,#N/A,FALSE,"Loans";#N/A,#N/A,FALSE,"Program Costs";#N/A,#N/A,FALSE,"Measures";#N/A,#N/A,FALSE,"Net Lost Rev";#N/A,#N/A,FALSE,"Incentive"}</definedName>
    <definedName name="retail_CC1" localSheetId="23" hidden="1">{#N/A,#N/A,FALSE,"Loans";#N/A,#N/A,FALSE,"Program Costs";#N/A,#N/A,FALSE,"Measures";#N/A,#N/A,FALSE,"Net Lost Rev";#N/A,#N/A,FALSE,"Incentive"}</definedName>
    <definedName name="retail_CC1" localSheetId="25" hidden="1">{#N/A,#N/A,FALSE,"Loans";#N/A,#N/A,FALSE,"Program Costs";#N/A,#N/A,FALSE,"Measures";#N/A,#N/A,FALSE,"Net Lost Rev";#N/A,#N/A,FALSE,"Incentive"}</definedName>
    <definedName name="retail_CC1" localSheetId="29" hidden="1">{#N/A,#N/A,FALSE,"Loans";#N/A,#N/A,FALSE,"Program Costs";#N/A,#N/A,FALSE,"Measures";#N/A,#N/A,FALSE,"Net Lost Rev";#N/A,#N/A,FALSE,"Incentive"}</definedName>
    <definedName name="retail_CC1" localSheetId="32" hidden="1">{#N/A,#N/A,FALSE,"Loans";#N/A,#N/A,FALSE,"Program Costs";#N/A,#N/A,FALSE,"Measures";#N/A,#N/A,FALSE,"Net Lost Rev";#N/A,#N/A,FALSE,"Incentive"}</definedName>
    <definedName name="retail_CC1" localSheetId="33"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_SCHD">#REF!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Cl">#REF!</definedName>
    <definedName name="RevClass">#REF!</definedName>
    <definedName name="Revenue_by_month_take_2">#REF!</definedName>
    <definedName name="revenue3">#REF!</definedName>
    <definedName name="RevenueCheck">#REF!</definedName>
    <definedName name="Revenues">#REF!</definedName>
    <definedName name="RevenueSum">"GRID Thermal Revenue!R2C1:R4C2"</definedName>
    <definedName name="RevFactorCheck">#REF!</definedName>
    <definedName name="REVN_High1">'[40]Master Data'!$AB$2</definedName>
    <definedName name="REVN_Low1">'[40]Master Data'!$AB$15</definedName>
    <definedName name="REVN_Low2">'[40]Master Data'!$AE$15</definedName>
    <definedName name="RevNumberSort">#REF!</definedName>
    <definedName name="RevReqSettle">#REF!</definedName>
    <definedName name="RevTypeCheck">#REF!</definedName>
    <definedName name="REVVSTRS">#REF!</definedName>
    <definedName name="RFMData">#REF!</definedName>
    <definedName name="RISFORM">#REF!</definedName>
    <definedName name="ROE">#REF!</definedName>
    <definedName name="rrr" localSheetId="35" hidden="1">{"PRINT",#N/A,TRUE,"APPA";"PRINT",#N/A,TRUE,"APS";"PRINT",#N/A,TRUE,"BHPL";"PRINT",#N/A,TRUE,"BHPL2";"PRINT",#N/A,TRUE,"CDWR";"PRINT",#N/A,TRUE,"EWEB";"PRINT",#N/A,TRUE,"LADWP";"PRINT",#N/A,TRUE,"NEVBASE"}</definedName>
    <definedName name="rrr" localSheetId="38" hidden="1">{"PRINT",#N/A,TRUE,"APPA";"PRINT",#N/A,TRUE,"APS";"PRINT",#N/A,TRUE,"BHPL";"PRINT",#N/A,TRUE,"BHPL2";"PRINT",#N/A,TRUE,"CDWR";"PRINT",#N/A,TRUE,"EWEB";"PRINT",#N/A,TRUE,"LADWP";"PRINT",#N/A,TRUE,"NEVBASE"}</definedName>
    <definedName name="rrr" localSheetId="39"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localSheetId="4" hidden="1">{"PRINT",#N/A,TRUE,"APPA";"PRINT",#N/A,TRUE,"APS";"PRINT",#N/A,TRUE,"BHPL";"PRINT",#N/A,TRUE,"BHPL2";"PRINT",#N/A,TRUE,"CDWR";"PRINT",#N/A,TRUE,"EWEB";"PRINT",#N/A,TRUE,"LADWP";"PRINT",#N/A,TRUE,"NEVBASE"}</definedName>
    <definedName name="rrr" localSheetId="8" hidden="1">{"PRINT",#N/A,TRUE,"APPA";"PRINT",#N/A,TRUE,"APS";"PRINT",#N/A,TRUE,"BHPL";"PRINT",#N/A,TRUE,"BHPL2";"PRINT",#N/A,TRUE,"CDWR";"PRINT",#N/A,TRUE,"EWEB";"PRINT",#N/A,TRUE,"LADWP";"PRINT",#N/A,TRUE,"NEVBASE"}</definedName>
    <definedName name="rrr" localSheetId="9" hidden="1">{"PRINT",#N/A,TRUE,"APPA";"PRINT",#N/A,TRUE,"APS";"PRINT",#N/A,TRUE,"BHPL";"PRINT",#N/A,TRUE,"BHPL2";"PRINT",#N/A,TRUE,"CDWR";"PRINT",#N/A,TRUE,"EWEB";"PRINT",#N/A,TRUE,"LADWP";"PRINT",#N/A,TRUE,"NEVBASE"}</definedName>
    <definedName name="rrr" localSheetId="12" hidden="1">{"PRINT",#N/A,TRUE,"APPA";"PRINT",#N/A,TRUE,"APS";"PRINT",#N/A,TRUE,"BHPL";"PRINT",#N/A,TRUE,"BHPL2";"PRINT",#N/A,TRUE,"CDWR";"PRINT",#N/A,TRUE,"EWEB";"PRINT",#N/A,TRUE,"LADWP";"PRINT",#N/A,TRUE,"NEVBASE"}</definedName>
    <definedName name="rrr" localSheetId="14" hidden="1">{"PRINT",#N/A,TRUE,"APPA";"PRINT",#N/A,TRUE,"APS";"PRINT",#N/A,TRUE,"BHPL";"PRINT",#N/A,TRUE,"BHPL2";"PRINT",#N/A,TRUE,"CDWR";"PRINT",#N/A,TRUE,"EWEB";"PRINT",#N/A,TRUE,"LADWP";"PRINT",#N/A,TRUE,"NEVBASE"}</definedName>
    <definedName name="rrr" localSheetId="29"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run.date">#REF!</definedName>
    <definedName name="Sales">'[34]lookup'!$C$3:$D$19</definedName>
    <definedName name="sales.bucks">#REF!</definedName>
    <definedName name="sales.bucks.name">#REF!</definedName>
    <definedName name="sales.energy">#REF!</definedName>
    <definedName name="sales.energy.name">#REF!</definedName>
    <definedName name="sales.mill">#REF!</definedName>
    <definedName name="sales.mill.name">#REF!</definedName>
    <definedName name="SameStateCheck">#REF!</definedName>
    <definedName name="SameStateCheckError">#REF!</definedName>
    <definedName name="SAPBEXrevision" hidden="1">1</definedName>
    <definedName name="SAPBEXsysID" hidden="1">"BWP"</definedName>
    <definedName name="SAPBEXwbID" localSheetId="34" hidden="1">"45EQYSCWE9WJMGB34OOD1BOQZ"</definedName>
    <definedName name="SAPBEXwbID" localSheetId="35" hidden="1">"45E0HSXTFNPZNJBTUASVO6FBF"</definedName>
    <definedName name="SAPBEXwbID" localSheetId="37" hidden="1">"45EQYSCWE9WJMGB34OOD1BOQZ"</definedName>
    <definedName name="SAPBEXwbID" localSheetId="38" hidden="1">"45E0HSXTFNPZNJBTUASVO6FBF"</definedName>
    <definedName name="SAPBEXwbID" localSheetId="39" hidden="1">"41AS0RM434UG6WHEZ2Y7ZYMTN"</definedName>
    <definedName name="SAPBEXwbID" localSheetId="2" hidden="1">"3YJQSC8Y0GI9RK3LY9DCN6EQ3"</definedName>
    <definedName name="SAPBEXwbID" localSheetId="3" hidden="1">"49GIFYZHNJTATUOKXDMYE7SAP"</definedName>
    <definedName name="SAPBEXwbID" localSheetId="4" hidden="1">"49GIFYZHNJTATUOKXDMYE7SAP"</definedName>
    <definedName name="SAPBEXwbID" localSheetId="1" hidden="1">"45EQYSCWE9WJMGB34OOD1BOQZ"</definedName>
    <definedName name="SAPBEXwbID" localSheetId="6" hidden="1">"3YJQSC8Y0GI9RK3LY9DCN6EQ3"</definedName>
    <definedName name="SAPBEXwbID" localSheetId="5" hidden="1">"45EQYSCWE9WJMGB34OOD1BOQZ"</definedName>
    <definedName name="SAPBEXwbID" localSheetId="7" hidden="1">"45EQYSCWE9WJMGB34OOD1BOQZ"</definedName>
    <definedName name="SAPBEXwbID" localSheetId="12" hidden="1">"45E0HSXTFNPZNJBTUASVO6FBF"</definedName>
    <definedName name="SAPBEXwbID" localSheetId="13" hidden="1">"45EQYSCWE9WJMGB34OOD1BOQZ"</definedName>
    <definedName name="SAPBEXwbID" localSheetId="15" hidden="1">"45EQYSCWE9WJMGB34OOD1BOQZ"</definedName>
    <definedName name="SAPBEXwbID" localSheetId="16" hidden="1">"45EQYSCWE9WJMGB34OOD1BOQZ"</definedName>
    <definedName name="SAPBEXwbID" localSheetId="18" hidden="1">"45EQYSCWE9WJMGB34OOD1BOQZ"</definedName>
    <definedName name="SAPBEXwbID" localSheetId="20" hidden="1">"45EQYSCWE9WJMGB34OOD1BOQZ"</definedName>
    <definedName name="SAPBEXwbID" localSheetId="22" hidden="1">"45EQYSCWE9WJMGB34OOD1BOQZ"</definedName>
    <definedName name="SAPBEXwbID" localSheetId="26" hidden="1">"45EQYSCWE9WJMGB34OOD1BOQZ"</definedName>
    <definedName name="SAPBEXwbID" localSheetId="30" hidden="1">"45EQYSCWE9WJMGB34OOD1BOQZ"</definedName>
    <definedName name="SAPBEXwbID" hidden="1">"44KU92Q9LH2VK4DK86GZ93AXN"</definedName>
    <definedName name="Saturdays">'[27]on off peak hours'!$C$5:$Z$5</definedName>
    <definedName name="SCH33CUSTS">#REF!</definedName>
    <definedName name="SCH48ADJ">#REF!</definedName>
    <definedName name="SCH98NOR">#REF!</definedName>
    <definedName name="SCHED47">#REF!</definedName>
    <definedName name="se">#REF!</definedName>
    <definedName name="sec.sales.bucks">#REF!</definedName>
    <definedName name="sec.sales.bucks.name">#REF!</definedName>
    <definedName name="sec.sales.energy">#REF!</definedName>
    <definedName name="sec.sales.energy.name">#REF!</definedName>
    <definedName name="sec.sales.mill">#REF!</definedName>
    <definedName name="sec.sales.mill.name">#REF!</definedName>
    <definedName name="SECOND">#REF!</definedName>
    <definedName name="SEP">#REF!</definedName>
    <definedName name="SEPT">#REF!</definedName>
    <definedName name="September_2001_305_Detail">#REF!</definedName>
    <definedName name="SERVICES_3">#REF!</definedName>
    <definedName name="SettingAlloc">#REF!</definedName>
    <definedName name="SettingRB">#REF!</definedName>
    <definedName name="sg">#REF!</definedName>
    <definedName name="shapefactortable">'[21]GAS CURVE Engine'!$AW$3:$CB$34</definedName>
    <definedName name="shit" localSheetId="35" hidden="1">{"PRINT",#N/A,TRUE,"APPA";"PRINT",#N/A,TRUE,"APS";"PRINT",#N/A,TRUE,"BHPL";"PRINT",#N/A,TRUE,"BHPL2";"PRINT",#N/A,TRUE,"CDWR";"PRINT",#N/A,TRUE,"EWEB";"PRINT",#N/A,TRUE,"LADWP";"PRINT",#N/A,TRUE,"NEVBASE"}</definedName>
    <definedName name="shit" localSheetId="38" hidden="1">{"PRINT",#N/A,TRUE,"APPA";"PRINT",#N/A,TRUE,"APS";"PRINT",#N/A,TRUE,"BHPL";"PRINT",#N/A,TRUE,"BHPL2";"PRINT",#N/A,TRUE,"CDWR";"PRINT",#N/A,TRUE,"EWEB";"PRINT",#N/A,TRUE,"LADWP";"PRINT",#N/A,TRUE,"NEVBASE"}</definedName>
    <definedName name="shit" localSheetId="39"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localSheetId="8" hidden="1">{"PRINT",#N/A,TRUE,"APPA";"PRINT",#N/A,TRUE,"APS";"PRINT",#N/A,TRUE,"BHPL";"PRINT",#N/A,TRUE,"BHPL2";"PRINT",#N/A,TRUE,"CDWR";"PRINT",#N/A,TRUE,"EWEB";"PRINT",#N/A,TRUE,"LADWP";"PRINT",#N/A,TRUE,"NEVBASE"}</definedName>
    <definedName name="shit" localSheetId="9" hidden="1">{"PRINT",#N/A,TRUE,"APPA";"PRINT",#N/A,TRUE,"APS";"PRINT",#N/A,TRUE,"BHPL";"PRINT",#N/A,TRUE,"BHPL2";"PRINT",#N/A,TRUE,"CDWR";"PRINT",#N/A,TRUE,"EWEB";"PRINT",#N/A,TRUE,"LADWP";"PRINT",#N/A,TRUE,"NEVBASE"}</definedName>
    <definedName name="shit" localSheetId="12" hidden="1">{"PRINT",#N/A,TRUE,"APPA";"PRINT",#N/A,TRUE,"APS";"PRINT",#N/A,TRUE,"BHPL";"PRINT",#N/A,TRUE,"BHPL2";"PRINT",#N/A,TRUE,"CDWR";"PRINT",#N/A,TRUE,"EWEB";"PRINT",#N/A,TRUE,"LADWP";"PRINT",#N/A,TRUE,"NEVBASE"}</definedName>
    <definedName name="shit" localSheetId="14" hidden="1">{"PRINT",#N/A,TRUE,"APPA";"PRINT",#N/A,TRUE,"APS";"PRINT",#N/A,TRUE,"BHPL";"PRINT",#N/A,TRUE,"BHPL2";"PRINT",#N/A,TRUE,"CDWR";"PRINT",#N/A,TRUE,"EWEB";"PRINT",#N/A,TRUE,"LADWP";"PRINT",#N/A,TRUE,"NEVBASE"}</definedName>
    <definedName name="shit" localSheetId="15" hidden="1">{"PRINT",#N/A,TRUE,"APPA";"PRINT",#N/A,TRUE,"APS";"PRINT",#N/A,TRUE,"BHPL";"PRINT",#N/A,TRUE,"BHPL2";"PRINT",#N/A,TRUE,"CDWR";"PRINT",#N/A,TRUE,"EWEB";"PRINT",#N/A,TRUE,"LADWP";"PRINT",#N/A,TRUE,"NEVBASE"}</definedName>
    <definedName name="shit" localSheetId="17" hidden="1">{"PRINT",#N/A,TRUE,"APPA";"PRINT",#N/A,TRUE,"APS";"PRINT",#N/A,TRUE,"BHPL";"PRINT",#N/A,TRUE,"BHPL2";"PRINT",#N/A,TRUE,"CDWR";"PRINT",#N/A,TRUE,"EWEB";"PRINT",#N/A,TRUE,"LADWP";"PRINT",#N/A,TRUE,"NEVBASE"}</definedName>
    <definedName name="shit" localSheetId="19" hidden="1">{"PRINT",#N/A,TRUE,"APPA";"PRINT",#N/A,TRUE,"APS";"PRINT",#N/A,TRUE,"BHPL";"PRINT",#N/A,TRUE,"BHPL2";"PRINT",#N/A,TRUE,"CDWR";"PRINT",#N/A,TRUE,"EWEB";"PRINT",#N/A,TRUE,"LADWP";"PRINT",#N/A,TRUE,"NEVBASE"}</definedName>
    <definedName name="shit" localSheetId="21" hidden="1">{"PRINT",#N/A,TRUE,"APPA";"PRINT",#N/A,TRUE,"APS";"PRINT",#N/A,TRUE,"BHPL";"PRINT",#N/A,TRUE,"BHPL2";"PRINT",#N/A,TRUE,"CDWR";"PRINT",#N/A,TRUE,"EWEB";"PRINT",#N/A,TRUE,"LADWP";"PRINT",#N/A,TRUE,"NEVBASE"}</definedName>
    <definedName name="shit" localSheetId="23" hidden="1">{"PRINT",#N/A,TRUE,"APPA";"PRINT",#N/A,TRUE,"APS";"PRINT",#N/A,TRUE,"BHPL";"PRINT",#N/A,TRUE,"BHPL2";"PRINT",#N/A,TRUE,"CDWR";"PRINT",#N/A,TRUE,"EWEB";"PRINT",#N/A,TRUE,"LADWP";"PRINT",#N/A,TRUE,"NEVBASE"}</definedName>
    <definedName name="shit" localSheetId="25" hidden="1">{"PRINT",#N/A,TRUE,"APPA";"PRINT",#N/A,TRUE,"APS";"PRINT",#N/A,TRUE,"BHPL";"PRINT",#N/A,TRUE,"BHPL2";"PRINT",#N/A,TRUE,"CDWR";"PRINT",#N/A,TRUE,"EWEB";"PRINT",#N/A,TRUE,"LADWP";"PRINT",#N/A,TRUE,"NEVBASE"}</definedName>
    <definedName name="shit" localSheetId="29" hidden="1">{"PRINT",#N/A,TRUE,"APPA";"PRINT",#N/A,TRUE,"APS";"PRINT",#N/A,TRUE,"BHPL";"PRINT",#N/A,TRUE,"BHPL2";"PRINT",#N/A,TRUE,"CDWR";"PRINT",#N/A,TRUE,"EWEB";"PRINT",#N/A,TRUE,"LADWP";"PRINT",#N/A,TRUE,"NEVBASE"}</definedName>
    <definedName name="shit" localSheetId="32" hidden="1">{"PRINT",#N/A,TRUE,"APPA";"PRINT",#N/A,TRUE,"APS";"PRINT",#N/A,TRUE,"BHPL";"PRINT",#N/A,TRUE,"BHPL2";"PRINT",#N/A,TRUE,"CDWR";"PRINT",#N/A,TRUE,"EWEB";"PRINT",#N/A,TRUE,"LADWP";"PRINT",#N/A,TRUE,"NEVBASE"}</definedName>
    <definedName name="shit" localSheetId="3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35" hidden="1">{#N/A,#N/A,FALSE,"Actual";#N/A,#N/A,FALSE,"Normalized";#N/A,#N/A,FALSE,"Electric Actual";#N/A,#N/A,FALSE,"Electric Normalized"}</definedName>
    <definedName name="spippw" localSheetId="38" hidden="1">{#N/A,#N/A,FALSE,"Actual";#N/A,#N/A,FALSE,"Normalized";#N/A,#N/A,FALSE,"Electric Actual";#N/A,#N/A,FALSE,"Electric Normalized"}</definedName>
    <definedName name="spippw" localSheetId="39" hidden="1">{#N/A,#N/A,FALSE,"Actual";#N/A,#N/A,FALSE,"Normalized";#N/A,#N/A,FALSE,"Electric Actual";#N/A,#N/A,FALSE,"Electric Normalized"}</definedName>
    <definedName name="spippw" localSheetId="3" hidden="1">{#N/A,#N/A,FALSE,"Actual";#N/A,#N/A,FALSE,"Normalized";#N/A,#N/A,FALSE,"Electric Actual";#N/A,#N/A,FALSE,"Electric Normalized"}</definedName>
    <definedName name="spippw" localSheetId="4" hidden="1">{#N/A,#N/A,FALSE,"Actual";#N/A,#N/A,FALSE,"Normalized";#N/A,#N/A,FALSE,"Electric Actual";#N/A,#N/A,FALSE,"Electric Normalized"}</definedName>
    <definedName name="spippw" localSheetId="8" hidden="1">{#N/A,#N/A,FALSE,"Actual";#N/A,#N/A,FALSE,"Normalized";#N/A,#N/A,FALSE,"Electric Actual";#N/A,#N/A,FALSE,"Electric Normalized"}</definedName>
    <definedName name="spippw" localSheetId="9" hidden="1">{#N/A,#N/A,FALSE,"Actual";#N/A,#N/A,FALSE,"Normalized";#N/A,#N/A,FALSE,"Electric Actual";#N/A,#N/A,FALSE,"Electric Normalized"}</definedName>
    <definedName name="spippw" localSheetId="12" hidden="1">{#N/A,#N/A,FALSE,"Actual";#N/A,#N/A,FALSE,"Normalized";#N/A,#N/A,FALSE,"Electric Actual";#N/A,#N/A,FALSE,"Electric Normalized"}</definedName>
    <definedName name="spippw" localSheetId="14" hidden="1">{#N/A,#N/A,FALSE,"Actual";#N/A,#N/A,FALSE,"Normalized";#N/A,#N/A,FALSE,"Electric Actual";#N/A,#N/A,FALSE,"Electric Normalized"}</definedName>
    <definedName name="spippw" localSheetId="15" hidden="1">{#N/A,#N/A,FALSE,"Actual";#N/A,#N/A,FALSE,"Normalized";#N/A,#N/A,FALSE,"Electric Actual";#N/A,#N/A,FALSE,"Electric Normalized"}</definedName>
    <definedName name="spippw" localSheetId="29" hidden="1">{#N/A,#N/A,FALSE,"Actual";#N/A,#N/A,FALSE,"Normalized";#N/A,#N/A,FALSE,"Electric Actual";#N/A,#N/A,FALSE,"Electric Normalized"}</definedName>
    <definedName name="spippw" localSheetId="32" hidden="1">{#N/A,#N/A,FALSE,"Actual";#N/A,#N/A,FALSE,"Normalized";#N/A,#N/A,FALSE,"Electric Actual";#N/A,#N/A,FALSE,"Electric Normalized"}</definedName>
    <definedName name="spippw" localSheetId="33" hidden="1">{#N/A,#N/A,FALSE,"Actual";#N/A,#N/A,FALSE,"Normalized";#N/A,#N/A,FALSE,"Electric Actual";#N/A,#N/A,FALSE,"Electric Normalized"}</definedName>
    <definedName name="spippw" hidden="1">{#N/A,#N/A,FALSE,"Actual";#N/A,#N/A,FALSE,"Normalized";#N/A,#N/A,FALSE,"Electric Actual";#N/A,#N/A,FALSE,"Electric Normalized"}</definedName>
    <definedName name="ST_Bottom1">#REF!</definedName>
    <definedName name="ST_Top3">#REF!</definedName>
    <definedName name="standard1" localSheetId="35" hidden="1">{"YTD-Total",#N/A,FALSE,"Provision"}</definedName>
    <definedName name="standard1" localSheetId="38" hidden="1">{"YTD-Total",#N/A,FALSE,"Provision"}</definedName>
    <definedName name="standard1" localSheetId="39" hidden="1">{"YTD-Total",#N/A,FALSE,"Provision"}</definedName>
    <definedName name="standard1" localSheetId="3" hidden="1">{"YTD-Total",#N/A,FALSE,"Provision"}</definedName>
    <definedName name="standard1" localSheetId="4" hidden="1">{"YTD-Total",#N/A,FALSE,"Provision"}</definedName>
    <definedName name="standard1" localSheetId="8" hidden="1">{"YTD-Total",#N/A,FALSE,"Provision"}</definedName>
    <definedName name="standard1" localSheetId="9" hidden="1">{"YTD-Total",#N/A,FALSE,"Provision"}</definedName>
    <definedName name="standard1" localSheetId="12" hidden="1">{"YTD-Total",#N/A,FALSE,"Provision"}</definedName>
    <definedName name="standard1" localSheetId="14" hidden="1">{"YTD-Total",#N/A,FALSE,"Provision"}</definedName>
    <definedName name="standard1" localSheetId="15" hidden="1">{"YTD-Total",#N/A,FALSE,"Provision"}</definedName>
    <definedName name="standard1" localSheetId="29" hidden="1">{"YTD-Total",#N/A,FALSE,"Provision"}</definedName>
    <definedName name="standard1" localSheetId="32" hidden="1">{"YTD-Total",#N/A,FALSE,"Provision"}</definedName>
    <definedName name="standard1" localSheetId="33" hidden="1">{"YTD-Total",#N/A,FALSE,"Provision"}</definedName>
    <definedName name="standard1" hidden="1">{"YTD-Total",#N/A,FALSE,"Provision"}</definedName>
    <definedName name="START">#REF!</definedName>
    <definedName name="Start_Month">#REF!</definedName>
    <definedName name="startmonth">'[21]GAS CURVE Engine'!$N$2</definedName>
    <definedName name="startmonth1">'[21]OTC Gas Quotes'!$L$6</definedName>
    <definedName name="startmonth10">'[21]OTC Gas Quotes'!$L$15</definedName>
    <definedName name="startmonth2">'[21]OTC Gas Quotes'!$L$7</definedName>
    <definedName name="startmonth3">'[21]OTC Gas Quotes'!$L$8</definedName>
    <definedName name="startmonth4">'[21]OTC Gas Quotes'!$L$9</definedName>
    <definedName name="startmonth5">'[21]OTC Gas Quotes'!$L$10</definedName>
    <definedName name="startmonth6">'[21]OTC Gas Quotes'!$L$11</definedName>
    <definedName name="startmonth7">'[21]OTC Gas Quotes'!$L$12</definedName>
    <definedName name="startmonth8">'[21]OTC Gas Quotes'!$L$13</definedName>
    <definedName name="startmonth9">'[21]OTC Gas Quotes'!$L$14</definedName>
    <definedName name="StartMWh">#REF!</definedName>
    <definedName name="StartTheMill">#REF!</definedName>
    <definedName name="StartTheRack">#REF!</definedName>
    <definedName name="StateTax">#REF!</definedName>
    <definedName name="Storage">'[34]lookup'!$C$118:$D$136</definedName>
    <definedName name="SUM_TAB1">#REF!</definedName>
    <definedName name="SUM_TAB2">#REF!</definedName>
    <definedName name="SUM_TAB3">#REF!</definedName>
    <definedName name="SumAdjContract">#REF!</definedName>
    <definedName name="SumAdjDepr">#REF!</definedName>
    <definedName name="SumAdjMisc1">#REF!</definedName>
    <definedName name="SumAdjMisc2">#REF!</definedName>
    <definedName name="SumAdjNPC">#REF!</definedName>
    <definedName name="SumAdjOM">#REF!</definedName>
    <definedName name="SumAdjOther">#REF!</definedName>
    <definedName name="SumAdjRB">#REF!</definedName>
    <definedName name="SumAdjRev">#REF!</definedName>
    <definedName name="SumAdjTax">#REF!</definedName>
    <definedName name="SUMMARY">#REF!</definedName>
    <definedName name="SUMMARY23">#REF!</definedName>
    <definedName name="SUMMARY3">#REF!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Sundays">'[27]on off peak hours'!$C$6:$Z$6</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_1">#REF!</definedName>
    <definedName name="TABLE_2">#REF!</definedName>
    <definedName name="TABLE_3">#REF!</definedName>
    <definedName name="TABLE_4">#REF!</definedName>
    <definedName name="TABLE_4_A">#REF!</definedName>
    <definedName name="TABLE_5">#REF!</definedName>
    <definedName name="TABLE_6">#REF!</definedName>
    <definedName name="TABLE_7">#REF!</definedName>
    <definedName name="table1">#REF!</definedName>
    <definedName name="table2">#REF!</definedName>
    <definedName name="TABLEA">#REF!</definedName>
    <definedName name="TABLEB">#REF!</definedName>
    <definedName name="TABLEC">#REF!</definedName>
    <definedName name="TABLEONE">#REF!</definedName>
    <definedName name="tablex">#REF!</definedName>
    <definedName name="Targetror">'[13]Variables'!$I$38</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#REF!</definedName>
    <definedName name="TaxTypeCheck">#REF!</definedName>
    <definedName name="TDMOD">#REF!</definedName>
    <definedName name="TDROLL">#REF!</definedName>
    <definedName name="TEMPADJ">#REF!</definedName>
    <definedName name="Test">#REF!</definedName>
    <definedName name="TEST0">#REF!</definedName>
    <definedName name="TEST1">#REF!</definedName>
    <definedName name="Test2">#REF!</definedName>
    <definedName name="Test3">#REF!</definedName>
    <definedName name="Test4">#REF!</definedName>
    <definedName name="Test5">#REF!</definedName>
    <definedName name="TESTHKEY">#REF!</definedName>
    <definedName name="TESTKEYS">#REF!</definedName>
    <definedName name="TESTVKEY">#REF!</definedName>
    <definedName name="ThreeFactorElectric">#REF!</definedName>
    <definedName name="TIMAAVGRBOR">#REF!</definedName>
    <definedName name="title">#REF!</definedName>
    <definedName name="total.fuel.bucks">#REF!</definedName>
    <definedName name="total.fuel.energy">#REF!</definedName>
    <definedName name="total.hydro.energy">#REF!</definedName>
    <definedName name="total.purchase.bucks">#REF!</definedName>
    <definedName name="total.purchase.energy">#REF!</definedName>
    <definedName name="total.requirements">#REF!</definedName>
    <definedName name="total.resources">#REF!</definedName>
    <definedName name="total.sales.bucks">#REF!</definedName>
    <definedName name="total.sales.energy">#REF!</definedName>
    <definedName name="total.wheeling.bucks">#REF!</definedName>
    <definedName name="TRANSM_2">'[42]Transm2'!$A$1:$M$461:'[42]10 Yr FC'!$M$47</definedName>
    <definedName name="Type1Adj">#REF!</definedName>
    <definedName name="Type1AdjTax">#REF!</definedName>
    <definedName name="Type2Adj">#REF!</definedName>
    <definedName name="Type2AdjTax">#REF!</definedName>
    <definedName name="Type3Adj">#REF!</definedName>
    <definedName name="Type3AdjTax">#REF!</definedName>
    <definedName name="UAcct22842Trojd">#REF!</definedName>
    <definedName name="UAcct447Dgu">#REF!</definedName>
    <definedName name="UnadjBegEnd">#REF!</definedName>
    <definedName name="UnadjYE">#REF!</definedName>
    <definedName name="UNBILREV">#REF!</definedName>
    <definedName name="UncollectibleAccounts">#REF!</definedName>
    <definedName name="USBR">#REF!</definedName>
    <definedName name="USYieldCurves">'[21]Calcoutput (futures)'!$B$4:$C$124</definedName>
    <definedName name="UT_305A_FY_2002">#REF!</definedName>
    <definedName name="UT_RVN_0302">#REF!</definedName>
    <definedName name="UTAllocMethod">#REF!</definedName>
    <definedName name="UTGrossReceipts">#REF!</definedName>
    <definedName name="UTRateBase">#REF!</definedName>
    <definedName name="ValidAccount">'[18]Variables'!$AK$43:$AK$376</definedName>
    <definedName name="ValidFactor">#REF!</definedName>
    <definedName name="VAR">#REF!</definedName>
    <definedName name="VARIABLE">#REF!</definedName>
    <definedName name="Version">#REF!</definedName>
    <definedName name="VOUCHER">#REF!</definedName>
    <definedName name="w" localSheetId="34" hidden="1">#REF!</definedName>
    <definedName name="w" localSheetId="35" hidden="1">#REF!</definedName>
    <definedName name="w" localSheetId="37" hidden="1">#REF!</definedName>
    <definedName name="w" localSheetId="38" hidden="1">#REF!</definedName>
    <definedName name="w" localSheetId="39" hidden="1">#REF!</definedName>
    <definedName name="w" localSheetId="41" hidden="1">#REF!</definedName>
    <definedName name="w" localSheetId="2" hidden="1">#REF!</definedName>
    <definedName name="w" localSheetId="3" hidden="1">#REF!</definedName>
    <definedName name="w" localSheetId="4" hidden="1">#REF!</definedName>
    <definedName name="w" localSheetId="6" hidden="1">#REF!</definedName>
    <definedName name="w" localSheetId="5" hidden="1">#REF!</definedName>
    <definedName name="w" localSheetId="7" hidden="1">#REF!</definedName>
    <definedName name="w" localSheetId="8" hidden="1">#REF!</definedName>
    <definedName name="w" localSheetId="9" hidden="1">#REF!</definedName>
    <definedName name="w" localSheetId="12" hidden="1">#REF!</definedName>
    <definedName name="w" localSheetId="13" hidden="1">#REF!</definedName>
    <definedName name="w" localSheetId="14" hidden="1">#REF!</definedName>
    <definedName name="w" localSheetId="16" hidden="1">#REF!</definedName>
    <definedName name="w" localSheetId="18" hidden="1">#REF!</definedName>
    <definedName name="w" localSheetId="20" hidden="1">#REF!</definedName>
    <definedName name="w" localSheetId="22" hidden="1">#REF!</definedName>
    <definedName name="w" localSheetId="26" hidden="1">#REF!</definedName>
    <definedName name="w" localSheetId="30" hidden="1">#REF!</definedName>
    <definedName name="w" localSheetId="31" hidden="1">#REF!</definedName>
    <definedName name="w" localSheetId="33" hidden="1">#REF!</definedName>
    <definedName name="w" hidden="1">#REF!</definedName>
    <definedName name="WAAllocMethod">#REF!</definedName>
    <definedName name="WARateBase">#REF!</definedName>
    <definedName name="WARevenueTax">#REF!</definedName>
    <definedName name="WEATHRNORM">#REF!</definedName>
    <definedName name="wheeling.bucks">#REF!</definedName>
    <definedName name="wheeling.bucks.name">#REF!</definedName>
    <definedName name="WIDTH">#REF!</definedName>
    <definedName name="WinterPeak">'[44]Load Data'!$D$9:$H$12,'[44]Load Data'!$D$20:$H$22</definedName>
    <definedName name="WORK1">#REF!</definedName>
    <definedName name="WORK2">#REF!</definedName>
    <definedName name="WORK3">#REF!</definedName>
    <definedName name="wrn.1996._.Hydro._.5._.Year._.Forecast._.Budget." localSheetId="39"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localSheetId="4" hidden="1">{#N/A,#N/A,FALSE,"Summary";#N/A,#N/A,FALSE,"SmPlants";#N/A,#N/A,FALSE,"Utah";#N/A,#N/A,FALSE,"Idaho";#N/A,#N/A,FALSE,"Lewis River";#N/A,#N/A,FALSE,"NrthUmpq";#N/A,#N/A,FALSE,"KlamRog"}</definedName>
    <definedName name="wrn.1996._.Hydro._.5._.Year._.Forecast._.Budget." localSheetId="8" hidden="1">{#N/A,#N/A,FALSE,"Summary";#N/A,#N/A,FALSE,"SmPlants";#N/A,#N/A,FALSE,"Utah";#N/A,#N/A,FALSE,"Idaho";#N/A,#N/A,FALSE,"Lewis River";#N/A,#N/A,FALSE,"NrthUmpq";#N/A,#N/A,FALSE,"KlamRog"}</definedName>
    <definedName name="wrn.1996._.Hydro._.5._.Year._.Forecast._.Budget." localSheetId="9" hidden="1">{#N/A,#N/A,FALSE,"Summary";#N/A,#N/A,FALSE,"SmPlants";#N/A,#N/A,FALSE,"Utah";#N/A,#N/A,FALSE,"Idaho";#N/A,#N/A,FALSE,"Lewis River";#N/A,#N/A,FALSE,"NrthUmpq";#N/A,#N/A,FALSE,"KlamRog"}</definedName>
    <definedName name="wrn.1996._.Hydro._.5._.Year._.Forecast._.Budget." localSheetId="12" hidden="1">{#N/A,#N/A,FALSE,"Summary";#N/A,#N/A,FALSE,"SmPlants";#N/A,#N/A,FALSE,"Utah";#N/A,#N/A,FALSE,"Idaho";#N/A,#N/A,FALSE,"Lewis River";#N/A,#N/A,FALSE,"NrthUmpq";#N/A,#N/A,FALSE,"KlamRog"}</definedName>
    <definedName name="wrn.1996._.Hydro._.5._.Year._.Forecast._.Budget." localSheetId="14" hidden="1">{#N/A,#N/A,FALSE,"Summary";#N/A,#N/A,FALSE,"SmPlants";#N/A,#N/A,FALSE,"Utah";#N/A,#N/A,FALSE,"Idaho";#N/A,#N/A,FALSE,"Lewis River";#N/A,#N/A,FALSE,"NrthUmpq";#N/A,#N/A,FALSE,"KlamRog"}</definedName>
    <definedName name="wrn.1996._.Hydro._.5._.Year._.Forecast._.Budget." localSheetId="29"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39" hidden="1">{"Page 3.4.1",#N/A,FALSE,"Totals";"Page 3.4.2",#N/A,FALSE,"Totals"}</definedName>
    <definedName name="wrn.Adj._.Back_Up." localSheetId="3" hidden="1">{"Page 3.4.1",#N/A,FALSE,"Totals";"Page 3.4.2",#N/A,FALSE,"Totals"}</definedName>
    <definedName name="wrn.Adj._.Back_Up." localSheetId="4" hidden="1">{"Page 3.4.1",#N/A,FALSE,"Totals";"Page 3.4.2",#N/A,FALSE,"Totals"}</definedName>
    <definedName name="wrn.Adj._.Back_Up." localSheetId="8" hidden="1">{"Page 3.4.1",#N/A,FALSE,"Totals";"Page 3.4.2",#N/A,FALSE,"Totals"}</definedName>
    <definedName name="wrn.Adj._.Back_Up." localSheetId="9" hidden="1">{"Page 3.4.1",#N/A,FALSE,"Totals";"Page 3.4.2",#N/A,FALSE,"Totals"}</definedName>
    <definedName name="wrn.Adj._.Back_Up." localSheetId="12" hidden="1">{"Page 3.4.1",#N/A,FALSE,"Totals";"Page 3.4.2",#N/A,FALSE,"Totals"}</definedName>
    <definedName name="wrn.Adj._.Back_Up." localSheetId="14" hidden="1">{"Page 3.4.1",#N/A,FALSE,"Totals";"Page 3.4.2",#N/A,FALSE,"Totals"}</definedName>
    <definedName name="wrn.Adj._.Back_Up." localSheetId="29" hidden="1">{"Page 3.4.1",#N/A,FALSE,"Totals";"Page 3.4.2",#N/A,FALSE,"Totals"}</definedName>
    <definedName name="wrn.Adj._.Back_Up." localSheetId="32" hidden="1">{"Page 3.4.1",#N/A,FALSE,"Totals";"Page 3.4.2",#N/A,FALSE,"Totals"}</definedName>
    <definedName name="wrn.Adj._.Back_Up." localSheetId="33" hidden="1">{"Page 3.4.1",#N/A,FALSE,"Totals";"Page 3.4.2",#N/A,FALSE,"Totals"}</definedName>
    <definedName name="wrn.Adj._.Back_Up." hidden="1">{"Page 3.4.1",#N/A,FALSE,"Totals";"Page 3.4.2",#N/A,FALSE,"Totals"}</definedName>
    <definedName name="wrn.ALL." localSheetId="35" hidden="1">{#N/A,#N/A,FALSE,"Summary EPS";#N/A,#N/A,FALSE,"1st Qtr Electric";#N/A,#N/A,FALSE,"1st Qtr Australia";#N/A,#N/A,FALSE,"1st Qtr Telecom";#N/A,#N/A,FALSE,"1st QTR Other"}</definedName>
    <definedName name="wrn.ALL." localSheetId="38" hidden="1">{#N/A,#N/A,FALSE,"Summary EPS";#N/A,#N/A,FALSE,"1st Qtr Electric";#N/A,#N/A,FALSE,"1st Qtr Australia";#N/A,#N/A,FALSE,"1st Qtr Telecom";#N/A,#N/A,FALSE,"1st QTR Other"}</definedName>
    <definedName name="wrn.ALL." localSheetId="39"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localSheetId="4" hidden="1">{#N/A,#N/A,FALSE,"Summary EPS";#N/A,#N/A,FALSE,"1st Qtr Electric";#N/A,#N/A,FALSE,"1st Qtr Australia";#N/A,#N/A,FALSE,"1st Qtr Telecom";#N/A,#N/A,FALSE,"1st QTR Other"}</definedName>
    <definedName name="wrn.ALL." localSheetId="8" hidden="1">{#N/A,#N/A,FALSE,"Summary EPS";#N/A,#N/A,FALSE,"1st Qtr Electric";#N/A,#N/A,FALSE,"1st Qtr Australia";#N/A,#N/A,FALSE,"1st Qtr Telecom";#N/A,#N/A,FALSE,"1st QTR Other"}</definedName>
    <definedName name="wrn.ALL." localSheetId="9" hidden="1">{#N/A,#N/A,FALSE,"Summary EPS";#N/A,#N/A,FALSE,"1st Qtr Electric";#N/A,#N/A,FALSE,"1st Qtr Australia";#N/A,#N/A,FALSE,"1st Qtr Telecom";#N/A,#N/A,FALSE,"1st QTR Other"}</definedName>
    <definedName name="wrn.ALL." localSheetId="12" hidden="1">{#N/A,#N/A,FALSE,"Summary EPS";#N/A,#N/A,FALSE,"1st Qtr Electric";#N/A,#N/A,FALSE,"1st Qtr Australia";#N/A,#N/A,FALSE,"1st Qtr Telecom";#N/A,#N/A,FALSE,"1st QTR Other"}</definedName>
    <definedName name="wrn.ALL." localSheetId="14" hidden="1">{#N/A,#N/A,FALSE,"Summary EPS";#N/A,#N/A,FALSE,"1st Qtr Electric";#N/A,#N/A,FALSE,"1st Qtr Australia";#N/A,#N/A,FALSE,"1st Qtr Telecom";#N/A,#N/A,FALSE,"1st QTR Other"}</definedName>
    <definedName name="wrn.ALL." localSheetId="15" hidden="1">{#N/A,#N/A,FALSE,"Summary EPS";#N/A,#N/A,FALSE,"1st Qtr Electric";#N/A,#N/A,FALSE,"1st Qtr Australia";#N/A,#N/A,FALSE,"1st Qtr Telecom";#N/A,#N/A,FALSE,"1st QTR Other"}</definedName>
    <definedName name="wrn.ALL." localSheetId="29" hidden="1">{#N/A,#N/A,FALSE,"Summary EPS";#N/A,#N/A,FALSE,"1st Qtr Electric";#N/A,#N/A,FALSE,"1st Qtr Australia";#N/A,#N/A,FALSE,"1st Qtr Telecom";#N/A,#N/A,FALSE,"1st QTR Other"}</definedName>
    <definedName name="wrn.ALL." localSheetId="32" hidden="1">{#N/A,#N/A,FALSE,"Summary EPS";#N/A,#N/A,FALSE,"1st Qtr Electric";#N/A,#N/A,FALSE,"1st Qtr Australia";#N/A,#N/A,FALSE,"1st Qtr Telecom";#N/A,#N/A,FALSE,"1st QTR Other"}</definedName>
    <definedName name="wrn.ALL." localSheetId="3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39"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localSheetId="4" hidden="1">{#N/A,#N/A,FALSE,"Top level";#N/A,#N/A,FALSE,"Top level JEs";#N/A,#N/A,FALSE,"PHI";#N/A,#N/A,FALSE,"PHI JEs";#N/A,#N/A,FALSE,"PacifiCorp";#N/A,#N/A,FALSE,"PacifiCorp JEs";#N/A,#N/A,FALSE,"PGHC";#N/A,#N/A,FALSE,"PGHC JEs";#N/A,#N/A,FALSE,"Domestic"}</definedName>
    <definedName name="wrn.All._.BSs._.and._.JEs." localSheetId="8" hidden="1">{#N/A,#N/A,FALSE,"Top level";#N/A,#N/A,FALSE,"Top level JEs";#N/A,#N/A,FALSE,"PHI";#N/A,#N/A,FALSE,"PHI JEs";#N/A,#N/A,FALSE,"PacifiCorp";#N/A,#N/A,FALSE,"PacifiCorp JEs";#N/A,#N/A,FALSE,"PGHC";#N/A,#N/A,FALSE,"PGHC JEs";#N/A,#N/A,FALSE,"Domestic"}</definedName>
    <definedName name="wrn.All._.BSs._.and._.JEs." localSheetId="9" hidden="1">{#N/A,#N/A,FALSE,"Top level";#N/A,#N/A,FALSE,"Top level JEs";#N/A,#N/A,FALSE,"PHI";#N/A,#N/A,FALSE,"PHI JEs";#N/A,#N/A,FALSE,"PacifiCorp";#N/A,#N/A,FALSE,"PacifiCorp JEs";#N/A,#N/A,FALSE,"PGHC";#N/A,#N/A,FALSE,"PGHC JEs";#N/A,#N/A,FALSE,"Domestic"}</definedName>
    <definedName name="wrn.All._.BSs._.and._.JEs." localSheetId="12" hidden="1">{#N/A,#N/A,FALSE,"Top level";#N/A,#N/A,FALSE,"Top level JEs";#N/A,#N/A,FALSE,"PHI";#N/A,#N/A,FALSE,"PHI JEs";#N/A,#N/A,FALSE,"PacifiCorp";#N/A,#N/A,FALSE,"PacifiCorp JEs";#N/A,#N/A,FALSE,"PGHC";#N/A,#N/A,FALSE,"PGHC JEs";#N/A,#N/A,FALSE,"Domestic"}</definedName>
    <definedName name="wrn.All._.BSs._.and._.JEs." localSheetId="14" hidden="1">{#N/A,#N/A,FALSE,"Top level";#N/A,#N/A,FALSE,"Top level JEs";#N/A,#N/A,FALSE,"PHI";#N/A,#N/A,FALSE,"PHI JEs";#N/A,#N/A,FALSE,"PacifiCorp";#N/A,#N/A,FALSE,"PacifiCorp JEs";#N/A,#N/A,FALSE,"PGHC";#N/A,#N/A,FALSE,"PGHC JEs";#N/A,#N/A,FALSE,"Domestic"}</definedName>
    <definedName name="wrn.All._.BSs._.and._.JEs." localSheetId="29" hidden="1">{#N/A,#N/A,FALSE,"Top level";#N/A,#N/A,FALSE,"Top level JEs";#N/A,#N/A,FALSE,"PHI";#N/A,#N/A,FALSE,"PHI JEs";#N/A,#N/A,FALSE,"PacifiCorp";#N/A,#N/A,FALSE,"PacifiCorp JEs";#N/A,#N/A,FALSE,"PGHC";#N/A,#N/A,FALSE,"PGHC JEs";#N/A,#N/A,FALSE,"Domestic"}</definedName>
    <definedName name="wrn.All._.BSs._.and._.JEs." localSheetId="32" hidden="1">{#N/A,#N/A,FALSE,"Top level";#N/A,#N/A,FALSE,"Top level JEs";#N/A,#N/A,FALSE,"PHI";#N/A,#N/A,FALSE,"PHI JEs";#N/A,#N/A,FALSE,"PacifiCorp";#N/A,#N/A,FALSE,"PacifiCorp JEs";#N/A,#N/A,FALSE,"PGHC";#N/A,#N/A,FALSE,"PGHC JEs";#N/A,#N/A,FALSE,"Domestic"}</definedName>
    <definedName name="wrn.All._.BSs._.and._.JEs." localSheetId="3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3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1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14"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29"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39"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localSheetId="4" hidden="1">{#N/A,#N/A,FALSE,"Top level MTD";#N/A,#N/A,FALSE,"PHI MTD";#N/A,#N/A,FALSE,"PacifiCorp MTD";#N/A,#N/A,FALSE,"PGHC MTD";#N/A,#N/A,FALSE,"Top level YTD";#N/A,#N/A,FALSE,"PHI YTD";#N/A,#N/A,FALSE,"PacifiCorp YTD";#N/A,#N/A,FALSE,"PGHC YTD"}</definedName>
    <definedName name="wrn.All._.other._.months." localSheetId="8" hidden="1">{#N/A,#N/A,FALSE,"Top level MTD";#N/A,#N/A,FALSE,"PHI MTD";#N/A,#N/A,FALSE,"PacifiCorp MTD";#N/A,#N/A,FALSE,"PGHC MTD";#N/A,#N/A,FALSE,"Top level YTD";#N/A,#N/A,FALSE,"PHI YTD";#N/A,#N/A,FALSE,"PacifiCorp YTD";#N/A,#N/A,FALSE,"PGHC YTD"}</definedName>
    <definedName name="wrn.All._.other._.months." localSheetId="9" hidden="1">{#N/A,#N/A,FALSE,"Top level MTD";#N/A,#N/A,FALSE,"PHI MTD";#N/A,#N/A,FALSE,"PacifiCorp MTD";#N/A,#N/A,FALSE,"PGHC MTD";#N/A,#N/A,FALSE,"Top level YTD";#N/A,#N/A,FALSE,"PHI YTD";#N/A,#N/A,FALSE,"PacifiCorp YTD";#N/A,#N/A,FALSE,"PGHC YTD"}</definedName>
    <definedName name="wrn.All._.other._.months." localSheetId="12" hidden="1">{#N/A,#N/A,FALSE,"Top level MTD";#N/A,#N/A,FALSE,"PHI MTD";#N/A,#N/A,FALSE,"PacifiCorp MTD";#N/A,#N/A,FALSE,"PGHC MTD";#N/A,#N/A,FALSE,"Top level YTD";#N/A,#N/A,FALSE,"PHI YTD";#N/A,#N/A,FALSE,"PacifiCorp YTD";#N/A,#N/A,FALSE,"PGHC YTD"}</definedName>
    <definedName name="wrn.All._.other._.months." localSheetId="14" hidden="1">{#N/A,#N/A,FALSE,"Top level MTD";#N/A,#N/A,FALSE,"PHI MTD";#N/A,#N/A,FALSE,"PacifiCorp MTD";#N/A,#N/A,FALSE,"PGHC MTD";#N/A,#N/A,FALSE,"Top level YTD";#N/A,#N/A,FALSE,"PHI YTD";#N/A,#N/A,FALSE,"PacifiCorp YTD";#N/A,#N/A,FALSE,"PGHC YTD"}</definedName>
    <definedName name="wrn.All._.other._.months." localSheetId="29" hidden="1">{#N/A,#N/A,FALSE,"Top level MTD";#N/A,#N/A,FALSE,"PHI MTD";#N/A,#N/A,FALSE,"PacifiCorp MTD";#N/A,#N/A,FALSE,"PGHC MTD";#N/A,#N/A,FALSE,"Top level YTD";#N/A,#N/A,FALSE,"PHI YTD";#N/A,#N/A,FALSE,"PacifiCorp YTD";#N/A,#N/A,FALSE,"PGHC YTD"}</definedName>
    <definedName name="wrn.All._.other._.months." localSheetId="32" hidden="1">{#N/A,#N/A,FALSE,"Top level MTD";#N/A,#N/A,FALSE,"PHI MTD";#N/A,#N/A,FALSE,"PacifiCorp MTD";#N/A,#N/A,FALSE,"PGHC MTD";#N/A,#N/A,FALSE,"Top level YTD";#N/A,#N/A,FALSE,"PHI YTD";#N/A,#N/A,FALSE,"PacifiCorp YTD";#N/A,#N/A,FALSE,"PGHC YTD"}</definedName>
    <definedName name="wrn.All._.other._.months." localSheetId="3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35" hidden="1">{#N/A,#N/A,FALSE,"Cover";#N/A,#N/A,FALSE,"Lead Sheet";#N/A,#N/A,FALSE,"T-Accounts";#N/A,#N/A,FALSE,"Expense Detail 10 01 to 3  02";#N/A,#N/A,FALSE,"Expense Detail 4 01 to 9 01";#N/A,#N/A,FALSE,"Three Factor % 3  2002"}</definedName>
    <definedName name="wrn.All._.Pages." localSheetId="38" hidden="1">{#N/A,#N/A,FALSE,"Cover";#N/A,#N/A,FALSE,"Lead Sheet";#N/A,#N/A,FALSE,"T-Accounts";#N/A,#N/A,FALSE,"Expense Detail 10 01 to 3  02";#N/A,#N/A,FALSE,"Expense Detail 4 01 to 9 01";#N/A,#N/A,FALSE,"Three Factor % 3  2002"}</definedName>
    <definedName name="wrn.All._.Pages." localSheetId="39" hidden="1">{#N/A,#N/A,FALSE,"Cover";#N/A,#N/A,FALSE,"Lead Sheet";#N/A,#N/A,FALSE,"T-Accounts";#N/A,#N/A,FALSE,"Jars Summary";#N/A,#N/A,FALSE,"Utah Monthly Amort";#N/A,#N/A,FALSE,"Pivot";#N/A,#N/A,FALSE,"June 2002 Writedowns";#N/A,#N/A,FALSE,"March 2003 Writedowns"}</definedName>
    <definedName name="wrn.All._.Pages." localSheetId="3" hidden="1">{#N/A,#N/A,FALSE,"Cover";#N/A,#N/A,FALSE,"Lead Sheet";#N/A,#N/A,FALSE,"Interest Expense A ";#N/A,#N/A,FALSE,"Deposits 3 01";#N/A,#N/A,FALSE,"Deposits 3 02";#N/A,#N/A,FALSE,"T-Accounts";#N/A,#N/A,FALSE,"Interest Expense B";#N/A,#N/A,FALSE,"IntRate"}</definedName>
    <definedName name="wrn.All._.Pages." localSheetId="4" hidden="1">{#N/A,#N/A,FALSE,"Cover";#N/A,#N/A,FALSE,"Lead Sheet";#N/A,#N/A,FALSE,"Interest Expense A ";#N/A,#N/A,FALSE,"Deposits 3 01";#N/A,#N/A,FALSE,"Deposits 3 02";#N/A,#N/A,FALSE,"T-Accounts";#N/A,#N/A,FALSE,"Interest Expense B";#N/A,#N/A,FALSE,"IntRate"}</definedName>
    <definedName name="wrn.All._.Pages." localSheetId="8" hidden="1">{#N/A,#N/A,FALSE,"Cover";#N/A,#N/A,FALSE,"Lead Sheet";#N/A,#N/A,FALSE,"T-Accounts";#N/A,#N/A,FALSE,"Expense Detail 10 01 to 3  02";#N/A,#N/A,FALSE,"Expense Detail 4 01 to 9 01";#N/A,#N/A,FALSE,"Three Factor % 3  2002"}</definedName>
    <definedName name="wrn.All._.Pages." localSheetId="9" hidden="1">{#N/A,#N/A,FALSE,"Cover";#N/A,#N/A,FALSE,"Lead Sheet";#N/A,#N/A,FALSE,"T-Accounts";#N/A,#N/A,FALSE,"Expense Detail 10 01 to 3  02";#N/A,#N/A,FALSE,"Expense Detail 4 01 to 9 01";#N/A,#N/A,FALSE,"Three Factor % 3  2002"}</definedName>
    <definedName name="wrn.All._.Pages." localSheetId="12" hidden="1">{#N/A,#N/A,FALSE,"Cover";#N/A,#N/A,FALSE,"Lead Sheet";#N/A,#N/A,FALSE,"T-Accounts";#N/A,#N/A,FALSE,"Expense Detail 10 01 to 3  02";#N/A,#N/A,FALSE,"Expense Detail 4 01 to 9 01";#N/A,#N/A,FALSE,"Three Factor % 3  2002"}</definedName>
    <definedName name="wrn.All._.Pages." localSheetId="14" hidden="1">{#N/A,#N/A,FALSE,"Cover";#N/A,#N/A,FALSE,"Lead Sheet";#N/A,#N/A,FALSE,"T-Accounts";#N/A,#N/A,FALSE,"Expense Detail 10 01 to 3  02";#N/A,#N/A,FALSE,"Expense Detail 4 01 to 9 01";#N/A,#N/A,FALSE,"Three Factor % 3  2002"}</definedName>
    <definedName name="wrn.All._.Pages." localSheetId="15" hidden="1">{#N/A,#N/A,FALSE,"Cover";#N/A,#N/A,FALSE,"Lead Sheet";#N/A,#N/A,FALSE,"T-Accounts";#N/A,#N/A,FALSE,"Jars Summary";#N/A,#N/A,FALSE,"Utah Monthly Amort";#N/A,#N/A,FALSE,"Pivot";#N/A,#N/A,FALSE,"June 2002 Writedowns";#N/A,#N/A,FALSE,"March 2003 Writedowns"}</definedName>
    <definedName name="wrn.All._.Pages." localSheetId="17" hidden="1">{#N/A,#N/A,FALSE,"Cover";#N/A,#N/A,FALSE,"Lead Sheet";#N/A,#N/A,FALSE,"T-Accounts";#N/A,#N/A,FALSE,"Ins &amp; Prem ActualEstimates"}</definedName>
    <definedName name="wrn.All._.Pages." localSheetId="19" hidden="1">{#N/A,#N/A,FALSE,"Cover";#N/A,#N/A,FALSE,"Lead Sheet";#N/A,#N/A,FALSE,"T-Accounts";#N/A,#N/A,FALSE,"Ins &amp; Prem ActualEstimates"}</definedName>
    <definedName name="wrn.All._.Pages." localSheetId="21" hidden="1">{#N/A,#N/A,FALSE,"Cover";#N/A,#N/A,FALSE,"Lead Sheet";#N/A,#N/A,FALSE,"T-Accounts";#N/A,#N/A,FALSE,"Ins &amp; Prem ActualEstimates"}</definedName>
    <definedName name="wrn.All._.Pages." localSheetId="23" hidden="1">{#N/A,#N/A,FALSE,"Cover";#N/A,#N/A,FALSE,"Lead Sheet";#N/A,#N/A,FALSE,"T-Accounts";#N/A,#N/A,FALSE,"Ins &amp; Prem ActualEstimates"}</definedName>
    <definedName name="wrn.All._.Pages." localSheetId="25" hidden="1">{#N/A,#N/A,FALSE,"Cover";#N/A,#N/A,FALSE,"Lead Sheet";#N/A,#N/A,FALSE,"T-Accounts";#N/A,#N/A,FALSE,"Ins &amp; Prem ActualEstimates"}</definedName>
    <definedName name="wrn.All._.Pages." localSheetId="29" hidden="1">{#N/A,#N/A,FALSE,"cover";#N/A,#N/A,FALSE,"lead sheet";#N/A,#N/A,FALSE,"Adj backup";#N/A,#N/A,FALSE,"t Accounts"}</definedName>
    <definedName name="wrn.All._.Pages." localSheetId="32" hidden="1">{#N/A,#N/A,FALSE,"cover";#N/A,#N/A,FALSE,"lead sheet";#N/A,#N/A,FALSE,"Adj backup";#N/A,#N/A,FALSE,"t Accounts"}</definedName>
    <definedName name="wrn.All._.Pages." localSheetId="33" hidden="1">{#N/A,#N/A,FALSE,"cover";#N/A,#N/A,FALSE,"lead sheet";#N/A,#N/A,FALSE,"Adj backup";#N/A,#N/A,FALSE,"t Accounts"}</definedName>
    <definedName name="wrn.All._.Pages." hidden="1">{#N/A,#N/A,FALSE,"Cover";#N/A,#N/A,FALSE,"Lead Sheet";#N/A,#N/A,FALSE,"Interest Expense A ";#N/A,#N/A,FALSE,"Deposits 3 01";#N/A,#N/A,FALSE,"Deposits 3 02";#N/A,#N/A,FALSE,"T-Accounts";#N/A,#N/A,FALSE,"Interest Expense B";#N/A,#N/A,FALSE,"IntRate"}</definedName>
    <definedName name="wrn.BUS._.RPT." localSheetId="35" hidden="1">{#N/A,#N/A,FALSE,"P&amp;L Ttl";#N/A,#N/A,FALSE,"P&amp;L C_Ttl New";#N/A,#N/A,FALSE,"Bus Res";#N/A,#N/A,FALSE,"Chrts";#N/A,#N/A,FALSE,"pcf";#N/A,#N/A,FALSE,"pcr ";#N/A,#N/A,FALSE,"Exp Stmt ";#N/A,#N/A,FALSE,"Exp Stmt BU";#N/A,#N/A,FALSE,"Cap";#N/A,#N/A,FALSE,"IT Ytd"}</definedName>
    <definedName name="wrn.BUS._.RPT." localSheetId="38" hidden="1">{#N/A,#N/A,FALSE,"P&amp;L Ttl";#N/A,#N/A,FALSE,"P&amp;L C_Ttl New";#N/A,#N/A,FALSE,"Bus Res";#N/A,#N/A,FALSE,"Chrts";#N/A,#N/A,FALSE,"pcf";#N/A,#N/A,FALSE,"pcr ";#N/A,#N/A,FALSE,"Exp Stmt ";#N/A,#N/A,FALSE,"Exp Stmt BU";#N/A,#N/A,FALSE,"Cap";#N/A,#N/A,FALSE,"IT Ytd"}</definedName>
    <definedName name="wrn.BUS._.RPT." localSheetId="39"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localSheetId="4" hidden="1">{#N/A,#N/A,FALSE,"P&amp;L Ttl";#N/A,#N/A,FALSE,"P&amp;L C_Ttl New";#N/A,#N/A,FALSE,"Bus Res";#N/A,#N/A,FALSE,"Chrts";#N/A,#N/A,FALSE,"pcf";#N/A,#N/A,FALSE,"pcr ";#N/A,#N/A,FALSE,"Exp Stmt ";#N/A,#N/A,FALSE,"Exp Stmt BU";#N/A,#N/A,FALSE,"Cap";#N/A,#N/A,FALSE,"IT Ytd"}</definedName>
    <definedName name="wrn.BUS._.RPT." localSheetId="8" hidden="1">{#N/A,#N/A,FALSE,"P&amp;L Ttl";#N/A,#N/A,FALSE,"P&amp;L C_Ttl New";#N/A,#N/A,FALSE,"Bus Res";#N/A,#N/A,FALSE,"Chrts";#N/A,#N/A,FALSE,"pcf";#N/A,#N/A,FALSE,"pcr ";#N/A,#N/A,FALSE,"Exp Stmt ";#N/A,#N/A,FALSE,"Exp Stmt BU";#N/A,#N/A,FALSE,"Cap";#N/A,#N/A,FALSE,"IT Ytd"}</definedName>
    <definedName name="wrn.BUS._.RPT." localSheetId="9" hidden="1">{#N/A,#N/A,FALSE,"P&amp;L Ttl";#N/A,#N/A,FALSE,"P&amp;L C_Ttl New";#N/A,#N/A,FALSE,"Bus Res";#N/A,#N/A,FALSE,"Chrts";#N/A,#N/A,FALSE,"pcf";#N/A,#N/A,FALSE,"pcr ";#N/A,#N/A,FALSE,"Exp Stmt ";#N/A,#N/A,FALSE,"Exp Stmt BU";#N/A,#N/A,FALSE,"Cap";#N/A,#N/A,FALSE,"IT Ytd"}</definedName>
    <definedName name="wrn.BUS._.RPT." localSheetId="12" hidden="1">{#N/A,#N/A,FALSE,"P&amp;L Ttl";#N/A,#N/A,FALSE,"P&amp;L C_Ttl New";#N/A,#N/A,FALSE,"Bus Res";#N/A,#N/A,FALSE,"Chrts";#N/A,#N/A,FALSE,"pcf";#N/A,#N/A,FALSE,"pcr ";#N/A,#N/A,FALSE,"Exp Stmt ";#N/A,#N/A,FALSE,"Exp Stmt BU";#N/A,#N/A,FALSE,"Cap";#N/A,#N/A,FALSE,"IT Ytd"}</definedName>
    <definedName name="wrn.BUS._.RPT." localSheetId="14" hidden="1">{#N/A,#N/A,FALSE,"P&amp;L Ttl";#N/A,#N/A,FALSE,"P&amp;L C_Ttl New";#N/A,#N/A,FALSE,"Bus Res";#N/A,#N/A,FALSE,"Chrts";#N/A,#N/A,FALSE,"pcf";#N/A,#N/A,FALSE,"pcr ";#N/A,#N/A,FALSE,"Exp Stmt ";#N/A,#N/A,FALSE,"Exp Stmt BU";#N/A,#N/A,FALSE,"Cap";#N/A,#N/A,FALSE,"IT Ytd"}</definedName>
    <definedName name="wrn.BUS._.RPT." localSheetId="15" hidden="1">{#N/A,#N/A,FALSE,"P&amp;L Ttl";#N/A,#N/A,FALSE,"P&amp;L C_Ttl New";#N/A,#N/A,FALSE,"Bus Res";#N/A,#N/A,FALSE,"Chrts";#N/A,#N/A,FALSE,"pcf";#N/A,#N/A,FALSE,"pcr ";#N/A,#N/A,FALSE,"Exp Stmt ";#N/A,#N/A,FALSE,"Exp Stmt BU";#N/A,#N/A,FALSE,"Cap";#N/A,#N/A,FALSE,"IT Ytd"}</definedName>
    <definedName name="wrn.BUS._.RPT." localSheetId="29" hidden="1">{#N/A,#N/A,FALSE,"P&amp;L Ttl";#N/A,#N/A,FALSE,"P&amp;L C_Ttl New";#N/A,#N/A,FALSE,"Bus Res";#N/A,#N/A,FALSE,"Chrts";#N/A,#N/A,FALSE,"pcf";#N/A,#N/A,FALSE,"pcr ";#N/A,#N/A,FALSE,"Exp Stmt ";#N/A,#N/A,FALSE,"Exp Stmt BU";#N/A,#N/A,FALSE,"Cap";#N/A,#N/A,FALSE,"IT Ytd"}</definedName>
    <definedName name="wrn.BUS._.RPT." localSheetId="32" hidden="1">{#N/A,#N/A,FALSE,"P&amp;L Ttl";#N/A,#N/A,FALSE,"P&amp;L C_Ttl New";#N/A,#N/A,FALSE,"Bus Res";#N/A,#N/A,FALSE,"Chrts";#N/A,#N/A,FALSE,"pcf";#N/A,#N/A,FALSE,"pcr ";#N/A,#N/A,FALSE,"Exp Stmt ";#N/A,#N/A,FALSE,"Exp Stmt BU";#N/A,#N/A,FALSE,"Cap";#N/A,#N/A,FALSE,"IT Ytd"}</definedName>
    <definedName name="wrn.BUS._.RPT." localSheetId="3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35" hidden="1">{"YTD-Total",#N/A,TRUE,"Provision";"YTD-Utility",#N/A,TRUE,"Prov Utility";"YTD-NonUtility",#N/A,TRUE,"Prov NonUtility"}</definedName>
    <definedName name="wrn.Combined._.YTD." localSheetId="38" hidden="1">{"YTD-Total",#N/A,TRUE,"Provision";"YTD-Utility",#N/A,TRUE,"Prov Utility";"YTD-NonUtility",#N/A,TRUE,"Prov NonUtility"}</definedName>
    <definedName name="wrn.Combined._.YTD." localSheetId="39"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localSheetId="4" hidden="1">{"YTD-Total",#N/A,TRUE,"Provision";"YTD-Utility",#N/A,TRUE,"Prov Utility";"YTD-NonUtility",#N/A,TRUE,"Prov NonUtility"}</definedName>
    <definedName name="wrn.Combined._.YTD." localSheetId="8" hidden="1">{"YTD-Total",#N/A,TRUE,"Provision";"YTD-Utility",#N/A,TRUE,"Prov Utility";"YTD-NonUtility",#N/A,TRUE,"Prov NonUtility"}</definedName>
    <definedName name="wrn.Combined._.YTD." localSheetId="9" hidden="1">{"YTD-Total",#N/A,TRUE,"Provision";"YTD-Utility",#N/A,TRUE,"Prov Utility";"YTD-NonUtility",#N/A,TRUE,"Prov NonUtility"}</definedName>
    <definedName name="wrn.Combined._.YTD." localSheetId="12" hidden="1">{"YTD-Total",#N/A,TRUE,"Provision";"YTD-Utility",#N/A,TRUE,"Prov Utility";"YTD-NonUtility",#N/A,TRUE,"Prov NonUtility"}</definedName>
    <definedName name="wrn.Combined._.YTD." localSheetId="14" hidden="1">{"YTD-Total",#N/A,TRUE,"Provision";"YTD-Utility",#N/A,TRUE,"Prov Utility";"YTD-NonUtility",#N/A,TRUE,"Prov NonUtility"}</definedName>
    <definedName name="wrn.Combined._.YTD." localSheetId="15" hidden="1">{"YTD-Total",#N/A,TRUE,"Provision";"YTD-Utility",#N/A,TRUE,"Prov Utility";"YTD-NonUtility",#N/A,TRUE,"Prov NonUtility"}</definedName>
    <definedName name="wrn.Combined._.YTD." localSheetId="29" hidden="1">{"YTD-Total",#N/A,TRUE,"Provision";"YTD-Utility",#N/A,TRUE,"Prov Utility";"YTD-NonUtility",#N/A,TRUE,"Prov NonUtility"}</definedName>
    <definedName name="wrn.Combined._.YTD." localSheetId="32" hidden="1">{"YTD-Total",#N/A,TRUE,"Provision";"YTD-Utility",#N/A,TRUE,"Prov Utility";"YTD-NonUtility",#N/A,TRUE,"Prov NonUtility"}</definedName>
    <definedName name="wrn.Combined._.YTD." localSheetId="3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35" hidden="1">{"Conol gross povision grouped",#N/A,FALSE,"Consol Gross";"Consol Gross Grouped",#N/A,FALSE,"Consol Gross"}</definedName>
    <definedName name="wrn.ConsolGrossGrp." localSheetId="38" hidden="1">{"Conol gross povision grouped",#N/A,FALSE,"Consol Gross";"Consol Gross Grouped",#N/A,FALSE,"Consol Gross"}</definedName>
    <definedName name="wrn.ConsolGrossGrp." localSheetId="39"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localSheetId="4" hidden="1">{"Conol gross povision grouped",#N/A,FALSE,"Consol Gross";"Consol Gross Grouped",#N/A,FALSE,"Consol Gross"}</definedName>
    <definedName name="wrn.ConsolGrossGrp." localSheetId="8" hidden="1">{"Conol gross povision grouped",#N/A,FALSE,"Consol Gross";"Consol Gross Grouped",#N/A,FALSE,"Consol Gross"}</definedName>
    <definedName name="wrn.ConsolGrossGrp." localSheetId="9" hidden="1">{"Conol gross povision grouped",#N/A,FALSE,"Consol Gross";"Consol Gross Grouped",#N/A,FALSE,"Consol Gross"}</definedName>
    <definedName name="wrn.ConsolGrossGrp." localSheetId="12" hidden="1">{"Conol gross povision grouped",#N/A,FALSE,"Consol Gross";"Consol Gross Grouped",#N/A,FALSE,"Consol Gross"}</definedName>
    <definedName name="wrn.ConsolGrossGrp." localSheetId="14" hidden="1">{"Conol gross povision grouped",#N/A,FALSE,"Consol Gross";"Consol Gross Grouped",#N/A,FALSE,"Consol Gross"}</definedName>
    <definedName name="wrn.ConsolGrossGrp." localSheetId="15" hidden="1">{"Conol gross povision grouped",#N/A,FALSE,"Consol Gross";"Consol Gross Grouped",#N/A,FALSE,"Consol Gross"}</definedName>
    <definedName name="wrn.ConsolGrossGrp." localSheetId="29" hidden="1">{"Conol gross povision grouped",#N/A,FALSE,"Consol Gross";"Consol Gross Grouped",#N/A,FALSE,"Consol Gross"}</definedName>
    <definedName name="wrn.ConsolGrossGrp." localSheetId="32" hidden="1">{"Conol gross povision grouped",#N/A,FALSE,"Consol Gross";"Consol Gross Grouped",#N/A,FALSE,"Consol Gross"}</definedName>
    <definedName name="wrn.ConsolGrossGrp." localSheetId="33"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35" hidden="1">{"Factors Pages 1-2",#N/A,FALSE,"Factors";"Factors Page 3",#N/A,FALSE,"Factors";"Factors Page 4",#N/A,FALSE,"Factors";"Factors Page 5",#N/A,FALSE,"Factors";"Factors Pages 8-27",#N/A,FALSE,"Factors"}</definedName>
    <definedName name="wrn.Factors._.Tab._.10." localSheetId="38" hidden="1">{"Factors Pages 1-2",#N/A,FALSE,"Factors";"Factors Page 3",#N/A,FALSE,"Factors";"Factors Page 4",#N/A,FALSE,"Factors";"Factors Page 5",#N/A,FALSE,"Factors";"Factors Pages 8-27",#N/A,FALSE,"Factors"}</definedName>
    <definedName name="wrn.Factors._.Tab._.10." localSheetId="39"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localSheetId="8" hidden="1">{"Factors Pages 1-2",#N/A,FALSE,"Factors";"Factors Page 3",#N/A,FALSE,"Factors";"Factors Page 4",#N/A,FALSE,"Factors";"Factors Page 5",#N/A,FALSE,"Factors";"Factors Pages 8-27",#N/A,FALSE,"Factors"}</definedName>
    <definedName name="wrn.Factors._.Tab._.10." localSheetId="9" hidden="1">{"Factors Pages 1-2",#N/A,FALSE,"Factors";"Factors Page 3",#N/A,FALSE,"Factors";"Factors Page 4",#N/A,FALSE,"Factors";"Factors Page 5",#N/A,FALSE,"Factors";"Factors Pages 8-27",#N/A,FALSE,"Factors"}</definedName>
    <definedName name="wrn.Factors._.Tab._.10." localSheetId="12" hidden="1">{"Factors Pages 1-2",#N/A,FALSE,"Factors";"Factors Page 3",#N/A,FALSE,"Factors";"Factors Page 4",#N/A,FALSE,"Factors";"Factors Page 5",#N/A,FALSE,"Factors";"Factors Pages 8-27",#N/A,FALSE,"Factors"}</definedName>
    <definedName name="wrn.Factors._.Tab._.10." localSheetId="14" hidden="1">{"Factors Pages 1-2",#N/A,FALSE,"Factors";"Factors Page 3",#N/A,FALSE,"Factors";"Factors Page 4",#N/A,FALSE,"Factors";"Factors Page 5",#N/A,FALSE,"Factors";"Factors Pages 8-27",#N/A,FALSE,"Factors"}</definedName>
    <definedName name="wrn.Factors._.Tab._.10." localSheetId="15" hidden="1">{"Factors Pages 1-2",#N/A,FALSE,"Factors";"Factors Page 3",#N/A,FALSE,"Factors";"Factors Page 4",#N/A,FALSE,"Factors";"Factors Page 5",#N/A,FALSE,"Factors";"Factors Pages 8-27",#N/A,FALSE,"Factors"}</definedName>
    <definedName name="wrn.Factors._.Tab._.10." localSheetId="17" hidden="1">{"Factors Pages 1-2",#N/A,FALSE,"Factors";"Factors Page 3",#N/A,FALSE,"Factors";"Factors Page 4",#N/A,FALSE,"Factors";"Factors Page 5",#N/A,FALSE,"Factors";"Factors Pages 8-27",#N/A,FALSE,"Factors"}</definedName>
    <definedName name="wrn.Factors._.Tab._.10." localSheetId="19" hidden="1">{"Factors Pages 1-2",#N/A,FALSE,"Factors";"Factors Page 3",#N/A,FALSE,"Factors";"Factors Page 4",#N/A,FALSE,"Factors";"Factors Page 5",#N/A,FALSE,"Factors";"Factors Pages 8-27",#N/A,FALSE,"Factors"}</definedName>
    <definedName name="wrn.Factors._.Tab._.10." localSheetId="21" hidden="1">{"Factors Pages 1-2",#N/A,FALSE,"Factors";"Factors Page 3",#N/A,FALSE,"Factors";"Factors Page 4",#N/A,FALSE,"Factors";"Factors Page 5",#N/A,FALSE,"Factors";"Factors Pages 8-27",#N/A,FALSE,"Factors"}</definedName>
    <definedName name="wrn.Factors._.Tab._.10." localSheetId="23" hidden="1">{"Factors Pages 1-2",#N/A,FALSE,"Factors";"Factors Page 3",#N/A,FALSE,"Factors";"Factors Page 4",#N/A,FALSE,"Factors";"Factors Page 5",#N/A,FALSE,"Factors";"Factors Pages 8-27",#N/A,FALSE,"Factors"}</definedName>
    <definedName name="wrn.Factors._.Tab._.10." localSheetId="25" hidden="1">{"Factors Pages 1-2",#N/A,FALSE,"Factors";"Factors Page 3",#N/A,FALSE,"Factors";"Factors Page 4",#N/A,FALSE,"Factors";"Factors Page 5",#N/A,FALSE,"Factors";"Factors Pages 8-27",#N/A,FALSE,"Factors"}</definedName>
    <definedName name="wrn.Factors._.Tab._.10." localSheetId="29" hidden="1">{"Factors Pages 1-2",#N/A,FALSE,"Factors";"Factors Page 3",#N/A,FALSE,"Factors";"Factors Page 4",#N/A,FALSE,"Factors";"Factors Page 5",#N/A,FALSE,"Factors";"Factors Pages 8-27",#N/A,FALSE,"Factors"}</definedName>
    <definedName name="wrn.Factors._.Tab._.10." localSheetId="32" hidden="1">{"Factors Pages 1-2",#N/A,FALSE,"Factors";"Factors Page 3",#N/A,FALSE,"Factors";"Factors Page 4",#N/A,FALSE,"Factors";"Factors Page 5",#N/A,FALSE,"Factors";"Factors Pages 8-27",#N/A,FALSE,"Factors"}</definedName>
    <definedName name="wrn.Factors._.Tab._.10." localSheetId="3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35" hidden="1">{"FullView",#N/A,FALSE,"Consltd-For contngcy"}</definedName>
    <definedName name="wrn.Full._.View." localSheetId="38" hidden="1">{"FullView",#N/A,FALSE,"Consltd-For contngcy"}</definedName>
    <definedName name="wrn.Full._.View." localSheetId="39" hidden="1">{"FullView",#N/A,FALSE,"Consltd-For contngcy"}</definedName>
    <definedName name="wrn.Full._.View." localSheetId="3" hidden="1">{"FullView",#N/A,FALSE,"Consltd-For contngcy"}</definedName>
    <definedName name="wrn.Full._.View." localSheetId="4" hidden="1">{"FullView",#N/A,FALSE,"Consltd-For contngcy"}</definedName>
    <definedName name="wrn.Full._.View." localSheetId="8" hidden="1">{"FullView",#N/A,FALSE,"Consltd-For contngcy"}</definedName>
    <definedName name="wrn.Full._.View." localSheetId="9" hidden="1">{"FullView",#N/A,FALSE,"Consltd-For contngcy"}</definedName>
    <definedName name="wrn.Full._.View." localSheetId="12" hidden="1">{"FullView",#N/A,FALSE,"Consltd-For contngcy"}</definedName>
    <definedName name="wrn.Full._.View." localSheetId="14" hidden="1">{"FullView",#N/A,FALSE,"Consltd-For contngcy"}</definedName>
    <definedName name="wrn.Full._.View." localSheetId="15" hidden="1">{"FullView",#N/A,FALSE,"Consltd-For contngcy"}</definedName>
    <definedName name="wrn.Full._.View." localSheetId="29" hidden="1">{"FullView",#N/A,FALSE,"Consltd-For contngcy"}</definedName>
    <definedName name="wrn.Full._.View." localSheetId="32" hidden="1">{"FullView",#N/A,FALSE,"Consltd-For contngcy"}</definedName>
    <definedName name="wrn.Full._.View." localSheetId="33" hidden="1">{"FullView",#N/A,FALSE,"Consltd-For contngcy"}</definedName>
    <definedName name="wrn.Full._.View." hidden="1">{"FullView",#N/A,FALSE,"Consltd-For contngcy"}</definedName>
    <definedName name="wrn.GLReport." localSheetId="39"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4"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8"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9"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1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14"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29"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35" hidden="1">{"Open issues Only",#N/A,FALSE,"TIMELINE"}</definedName>
    <definedName name="wrn.Open._.Issues._.Only." localSheetId="38" hidden="1">{"Open issues Only",#N/A,FALSE,"TIMELINE"}</definedName>
    <definedName name="wrn.Open._.Issues._.Only." localSheetId="39" hidden="1">{"Open issues Only",#N/A,FALSE,"TIMELINE"}</definedName>
    <definedName name="wrn.Open._.Issues._.Only." localSheetId="3" hidden="1">{"Open issues Only",#N/A,FALSE,"TIMELINE"}</definedName>
    <definedName name="wrn.Open._.Issues._.Only." localSheetId="4" hidden="1">{"Open issues Only",#N/A,FALSE,"TIMELINE"}</definedName>
    <definedName name="wrn.Open._.Issues._.Only." localSheetId="8" hidden="1">{"Open issues Only",#N/A,FALSE,"TIMELINE"}</definedName>
    <definedName name="wrn.Open._.Issues._.Only." localSheetId="9" hidden="1">{"Open issues Only",#N/A,FALSE,"TIMELINE"}</definedName>
    <definedName name="wrn.Open._.Issues._.Only." localSheetId="12" hidden="1">{"Open issues Only",#N/A,FALSE,"TIMELINE"}</definedName>
    <definedName name="wrn.Open._.Issues._.Only." localSheetId="14" hidden="1">{"Open issues Only",#N/A,FALSE,"TIMELINE"}</definedName>
    <definedName name="wrn.Open._.Issues._.Only." localSheetId="15" hidden="1">{"Open issues Only",#N/A,FALSE,"TIMELINE"}</definedName>
    <definedName name="wrn.Open._.Issues._.Only." localSheetId="29" hidden="1">{"Open issues Only",#N/A,FALSE,"TIMELINE"}</definedName>
    <definedName name="wrn.Open._.Issues._.Only." localSheetId="32" hidden="1">{"Open issues Only",#N/A,FALSE,"TIMELINE"}</definedName>
    <definedName name="wrn.Open._.Issues._.Only." localSheetId="33" hidden="1">{"Open issues Only",#N/A,FALSE,"TIMELINE"}</definedName>
    <definedName name="wrn.Open._.Issues._.Only." hidden="1">{"Open issues Only",#N/A,FALSE,"TIMELINE"}</definedName>
    <definedName name="wrn.OR._.Carrying._.Charge._.JV." localSheetId="35" hidden="1">{#N/A,#N/A,FALSE,"Loans";#N/A,#N/A,FALSE,"Program Costs";#N/A,#N/A,FALSE,"Measures";#N/A,#N/A,FALSE,"Net Lost Rev";#N/A,#N/A,FALSE,"Incentive"}</definedName>
    <definedName name="wrn.OR._.Carrying._.Charge._.JV." localSheetId="38" hidden="1">{#N/A,#N/A,FALSE,"Loans";#N/A,#N/A,FALSE,"Program Costs";#N/A,#N/A,FALSE,"Measures";#N/A,#N/A,FALSE,"Net Lost Rev";#N/A,#N/A,FALSE,"Incentive"}</definedName>
    <definedName name="wrn.OR._.Carrying._.Charge._.JV." localSheetId="39"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localSheetId="8" hidden="1">{#N/A,#N/A,FALSE,"Loans";#N/A,#N/A,FALSE,"Program Costs";#N/A,#N/A,FALSE,"Measures";#N/A,#N/A,FALSE,"Net Lost Rev";#N/A,#N/A,FALSE,"Incentive"}</definedName>
    <definedName name="wrn.OR._.Carrying._.Charge._.JV." localSheetId="9" hidden="1">{#N/A,#N/A,FALSE,"Loans";#N/A,#N/A,FALSE,"Program Costs";#N/A,#N/A,FALSE,"Measures";#N/A,#N/A,FALSE,"Net Lost Rev";#N/A,#N/A,FALSE,"Incentive"}</definedName>
    <definedName name="wrn.OR._.Carrying._.Charge._.JV." localSheetId="12" hidden="1">{#N/A,#N/A,FALSE,"Loans";#N/A,#N/A,FALSE,"Program Costs";#N/A,#N/A,FALSE,"Measures";#N/A,#N/A,FALSE,"Net Lost Rev";#N/A,#N/A,FALSE,"Incentive"}</definedName>
    <definedName name="wrn.OR._.Carrying._.Charge._.JV." localSheetId="14" hidden="1">{#N/A,#N/A,FALSE,"Loans";#N/A,#N/A,FALSE,"Program Costs";#N/A,#N/A,FALSE,"Measures";#N/A,#N/A,FALSE,"Net Lost Rev";#N/A,#N/A,FALSE,"Incentive"}</definedName>
    <definedName name="wrn.OR._.Carrying._.Charge._.JV." localSheetId="15" hidden="1">{#N/A,#N/A,FALSE,"Loans";#N/A,#N/A,FALSE,"Program Costs";#N/A,#N/A,FALSE,"Measures";#N/A,#N/A,FALSE,"Net Lost Rev";#N/A,#N/A,FALSE,"Incentive"}</definedName>
    <definedName name="wrn.OR._.Carrying._.Charge._.JV." localSheetId="17" hidden="1">{#N/A,#N/A,FALSE,"Loans";#N/A,#N/A,FALSE,"Program Costs";#N/A,#N/A,FALSE,"Measures";#N/A,#N/A,FALSE,"Net Lost Rev";#N/A,#N/A,FALSE,"Incentive"}</definedName>
    <definedName name="wrn.OR._.Carrying._.Charge._.JV." localSheetId="19" hidden="1">{#N/A,#N/A,FALSE,"Loans";#N/A,#N/A,FALSE,"Program Costs";#N/A,#N/A,FALSE,"Measures";#N/A,#N/A,FALSE,"Net Lost Rev";#N/A,#N/A,FALSE,"Incentive"}</definedName>
    <definedName name="wrn.OR._.Carrying._.Charge._.JV." localSheetId="21" hidden="1">{#N/A,#N/A,FALSE,"Loans";#N/A,#N/A,FALSE,"Program Costs";#N/A,#N/A,FALSE,"Measures";#N/A,#N/A,FALSE,"Net Lost Rev";#N/A,#N/A,FALSE,"Incentive"}</definedName>
    <definedName name="wrn.OR._.Carrying._.Charge._.JV." localSheetId="23" hidden="1">{#N/A,#N/A,FALSE,"Loans";#N/A,#N/A,FALSE,"Program Costs";#N/A,#N/A,FALSE,"Measures";#N/A,#N/A,FALSE,"Net Lost Rev";#N/A,#N/A,FALSE,"Incentive"}</definedName>
    <definedName name="wrn.OR._.Carrying._.Charge._.JV." localSheetId="25" hidden="1">{#N/A,#N/A,FALSE,"Loans";#N/A,#N/A,FALSE,"Program Costs";#N/A,#N/A,FALSE,"Measures";#N/A,#N/A,FALSE,"Net Lost Rev";#N/A,#N/A,FALSE,"Incentive"}</definedName>
    <definedName name="wrn.OR._.Carrying._.Charge._.JV." localSheetId="29" hidden="1">{#N/A,#N/A,FALSE,"Loans";#N/A,#N/A,FALSE,"Program Costs";#N/A,#N/A,FALSE,"Measures";#N/A,#N/A,FALSE,"Net Lost Rev";#N/A,#N/A,FALSE,"Incentive"}</definedName>
    <definedName name="wrn.OR._.Carrying._.Charge._.JV." localSheetId="32" hidden="1">{#N/A,#N/A,FALSE,"Loans";#N/A,#N/A,FALSE,"Program Costs";#N/A,#N/A,FALSE,"Measures";#N/A,#N/A,FALSE,"Net Lost Rev";#N/A,#N/A,FALSE,"Incentive"}</definedName>
    <definedName name="wrn.OR._.Carrying._.Charge._.JV." localSheetId="3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35" hidden="1">{#N/A,#N/A,FALSE,"Loans";#N/A,#N/A,FALSE,"Program Costs";#N/A,#N/A,FALSE,"Measures";#N/A,#N/A,FALSE,"Net Lost Rev";#N/A,#N/A,FALSE,"Incentive"}</definedName>
    <definedName name="wrn.OR._.Carrying._.Charge._.JV.1" localSheetId="38" hidden="1">{#N/A,#N/A,FALSE,"Loans";#N/A,#N/A,FALSE,"Program Costs";#N/A,#N/A,FALSE,"Measures";#N/A,#N/A,FALSE,"Net Lost Rev";#N/A,#N/A,FALSE,"Incentive"}</definedName>
    <definedName name="wrn.OR._.Carrying._.Charge._.JV.1" localSheetId="39"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localSheetId="8" hidden="1">{#N/A,#N/A,FALSE,"Loans";#N/A,#N/A,FALSE,"Program Costs";#N/A,#N/A,FALSE,"Measures";#N/A,#N/A,FALSE,"Net Lost Rev";#N/A,#N/A,FALSE,"Incentive"}</definedName>
    <definedName name="wrn.OR._.Carrying._.Charge._.JV.1" localSheetId="9" hidden="1">{#N/A,#N/A,FALSE,"Loans";#N/A,#N/A,FALSE,"Program Costs";#N/A,#N/A,FALSE,"Measures";#N/A,#N/A,FALSE,"Net Lost Rev";#N/A,#N/A,FALSE,"Incentive"}</definedName>
    <definedName name="wrn.OR._.Carrying._.Charge._.JV.1" localSheetId="12" hidden="1">{#N/A,#N/A,FALSE,"Loans";#N/A,#N/A,FALSE,"Program Costs";#N/A,#N/A,FALSE,"Measures";#N/A,#N/A,FALSE,"Net Lost Rev";#N/A,#N/A,FALSE,"Incentive"}</definedName>
    <definedName name="wrn.OR._.Carrying._.Charge._.JV.1" localSheetId="14" hidden="1">{#N/A,#N/A,FALSE,"Loans";#N/A,#N/A,FALSE,"Program Costs";#N/A,#N/A,FALSE,"Measures";#N/A,#N/A,FALSE,"Net Lost Rev";#N/A,#N/A,FALSE,"Incentive"}</definedName>
    <definedName name="wrn.OR._.Carrying._.Charge._.JV.1" localSheetId="15" hidden="1">{#N/A,#N/A,FALSE,"Loans";#N/A,#N/A,FALSE,"Program Costs";#N/A,#N/A,FALSE,"Measures";#N/A,#N/A,FALSE,"Net Lost Rev";#N/A,#N/A,FALSE,"Incentive"}</definedName>
    <definedName name="wrn.OR._.Carrying._.Charge._.JV.1" localSheetId="17" hidden="1">{#N/A,#N/A,FALSE,"Loans";#N/A,#N/A,FALSE,"Program Costs";#N/A,#N/A,FALSE,"Measures";#N/A,#N/A,FALSE,"Net Lost Rev";#N/A,#N/A,FALSE,"Incentive"}</definedName>
    <definedName name="wrn.OR._.Carrying._.Charge._.JV.1" localSheetId="19" hidden="1">{#N/A,#N/A,FALSE,"Loans";#N/A,#N/A,FALSE,"Program Costs";#N/A,#N/A,FALSE,"Measures";#N/A,#N/A,FALSE,"Net Lost Rev";#N/A,#N/A,FALSE,"Incentive"}</definedName>
    <definedName name="wrn.OR._.Carrying._.Charge._.JV.1" localSheetId="21" hidden="1">{#N/A,#N/A,FALSE,"Loans";#N/A,#N/A,FALSE,"Program Costs";#N/A,#N/A,FALSE,"Measures";#N/A,#N/A,FALSE,"Net Lost Rev";#N/A,#N/A,FALSE,"Incentive"}</definedName>
    <definedName name="wrn.OR._.Carrying._.Charge._.JV.1" localSheetId="23" hidden="1">{#N/A,#N/A,FALSE,"Loans";#N/A,#N/A,FALSE,"Program Costs";#N/A,#N/A,FALSE,"Measures";#N/A,#N/A,FALSE,"Net Lost Rev";#N/A,#N/A,FALSE,"Incentive"}</definedName>
    <definedName name="wrn.OR._.Carrying._.Charge._.JV.1" localSheetId="25" hidden="1">{#N/A,#N/A,FALSE,"Loans";#N/A,#N/A,FALSE,"Program Costs";#N/A,#N/A,FALSE,"Measures";#N/A,#N/A,FALSE,"Net Lost Rev";#N/A,#N/A,FALSE,"Incentive"}</definedName>
    <definedName name="wrn.OR._.Carrying._.Charge._.JV.1" localSheetId="29" hidden="1">{#N/A,#N/A,FALSE,"Loans";#N/A,#N/A,FALSE,"Program Costs";#N/A,#N/A,FALSE,"Measures";#N/A,#N/A,FALSE,"Net Lost Rev";#N/A,#N/A,FALSE,"Incentive"}</definedName>
    <definedName name="wrn.OR._.Carrying._.Charge._.JV.1" localSheetId="32" hidden="1">{#N/A,#N/A,FALSE,"Loans";#N/A,#N/A,FALSE,"Program Costs";#N/A,#N/A,FALSE,"Measures";#N/A,#N/A,FALSE,"Net Lost Rev";#N/A,#N/A,FALSE,"Incentive"}</definedName>
    <definedName name="wrn.OR._.Carrying._.Charge._.JV.1" localSheetId="3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35" hidden="1">{#N/A,#N/A,FALSE,"Bgt";#N/A,#N/A,FALSE,"Act";#N/A,#N/A,FALSE,"Chrt Data";#N/A,#N/A,FALSE,"Bus Result";#N/A,#N/A,FALSE,"Main Charts";#N/A,#N/A,FALSE,"P&amp;L Ttl";#N/A,#N/A,FALSE,"P&amp;L C_Ttl";#N/A,#N/A,FALSE,"P&amp;L C_Oct";#N/A,#N/A,FALSE,"P&amp;L C_Sep";#N/A,#N/A,FALSE,"1996";#N/A,#N/A,FALSE,"Data"}</definedName>
    <definedName name="wrn.pages." localSheetId="38" hidden="1">{#N/A,#N/A,FALSE,"Bgt";#N/A,#N/A,FALSE,"Act";#N/A,#N/A,FALSE,"Chrt Data";#N/A,#N/A,FALSE,"Bus Result";#N/A,#N/A,FALSE,"Main Charts";#N/A,#N/A,FALSE,"P&amp;L Ttl";#N/A,#N/A,FALSE,"P&amp;L C_Ttl";#N/A,#N/A,FALSE,"P&amp;L C_Oct";#N/A,#N/A,FALSE,"P&amp;L C_Sep";#N/A,#N/A,FALSE,"1996";#N/A,#N/A,FALSE,"Data"}</definedName>
    <definedName name="wrn.pages." localSheetId="39"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localSheetId="4" hidden="1">{#N/A,#N/A,FALSE,"Bgt";#N/A,#N/A,FALSE,"Act";#N/A,#N/A,FALSE,"Chrt Data";#N/A,#N/A,FALSE,"Bus Result";#N/A,#N/A,FALSE,"Main Charts";#N/A,#N/A,FALSE,"P&amp;L Ttl";#N/A,#N/A,FALSE,"P&amp;L C_Ttl";#N/A,#N/A,FALSE,"P&amp;L C_Oct";#N/A,#N/A,FALSE,"P&amp;L C_Sep";#N/A,#N/A,FALSE,"1996";#N/A,#N/A,FALSE,"Data"}</definedName>
    <definedName name="wrn.pages." localSheetId="8" hidden="1">{#N/A,#N/A,FALSE,"Bgt";#N/A,#N/A,FALSE,"Act";#N/A,#N/A,FALSE,"Chrt Data";#N/A,#N/A,FALSE,"Bus Result";#N/A,#N/A,FALSE,"Main Charts";#N/A,#N/A,FALSE,"P&amp;L Ttl";#N/A,#N/A,FALSE,"P&amp;L C_Ttl";#N/A,#N/A,FALSE,"P&amp;L C_Oct";#N/A,#N/A,FALSE,"P&amp;L C_Sep";#N/A,#N/A,FALSE,"1996";#N/A,#N/A,FALSE,"Data"}</definedName>
    <definedName name="wrn.pages." localSheetId="9" hidden="1">{#N/A,#N/A,FALSE,"Bgt";#N/A,#N/A,FALSE,"Act";#N/A,#N/A,FALSE,"Chrt Data";#N/A,#N/A,FALSE,"Bus Result";#N/A,#N/A,FALSE,"Main Charts";#N/A,#N/A,FALSE,"P&amp;L Ttl";#N/A,#N/A,FALSE,"P&amp;L C_Ttl";#N/A,#N/A,FALSE,"P&amp;L C_Oct";#N/A,#N/A,FALSE,"P&amp;L C_Sep";#N/A,#N/A,FALSE,"1996";#N/A,#N/A,FALSE,"Data"}</definedName>
    <definedName name="wrn.pages." localSheetId="12" hidden="1">{#N/A,#N/A,FALSE,"Bgt";#N/A,#N/A,FALSE,"Act";#N/A,#N/A,FALSE,"Chrt Data";#N/A,#N/A,FALSE,"Bus Result";#N/A,#N/A,FALSE,"Main Charts";#N/A,#N/A,FALSE,"P&amp;L Ttl";#N/A,#N/A,FALSE,"P&amp;L C_Ttl";#N/A,#N/A,FALSE,"P&amp;L C_Oct";#N/A,#N/A,FALSE,"P&amp;L C_Sep";#N/A,#N/A,FALSE,"1996";#N/A,#N/A,FALSE,"Data"}</definedName>
    <definedName name="wrn.pages." localSheetId="14" hidden="1">{#N/A,#N/A,FALSE,"Bgt";#N/A,#N/A,FALSE,"Act";#N/A,#N/A,FALSE,"Chrt Data";#N/A,#N/A,FALSE,"Bus Result";#N/A,#N/A,FALSE,"Main Charts";#N/A,#N/A,FALSE,"P&amp;L Ttl";#N/A,#N/A,FALSE,"P&amp;L C_Ttl";#N/A,#N/A,FALSE,"P&amp;L C_Oct";#N/A,#N/A,FALSE,"P&amp;L C_Sep";#N/A,#N/A,FALSE,"1996";#N/A,#N/A,FALSE,"Data"}</definedName>
    <definedName name="wrn.pages." localSheetId="15" hidden="1">{#N/A,#N/A,FALSE,"Bgt";#N/A,#N/A,FALSE,"Act";#N/A,#N/A,FALSE,"Chrt Data";#N/A,#N/A,FALSE,"Bus Result";#N/A,#N/A,FALSE,"Main Charts";#N/A,#N/A,FALSE,"P&amp;L Ttl";#N/A,#N/A,FALSE,"P&amp;L C_Ttl";#N/A,#N/A,FALSE,"P&amp;L C_Oct";#N/A,#N/A,FALSE,"P&amp;L C_Sep";#N/A,#N/A,FALSE,"1996";#N/A,#N/A,FALSE,"Data"}</definedName>
    <definedName name="wrn.pages." localSheetId="29" hidden="1">{#N/A,#N/A,FALSE,"Bgt";#N/A,#N/A,FALSE,"Act";#N/A,#N/A,FALSE,"Chrt Data";#N/A,#N/A,FALSE,"Bus Result";#N/A,#N/A,FALSE,"Main Charts";#N/A,#N/A,FALSE,"P&amp;L Ttl";#N/A,#N/A,FALSE,"P&amp;L C_Ttl";#N/A,#N/A,FALSE,"P&amp;L C_Oct";#N/A,#N/A,FALSE,"P&amp;L C_Sep";#N/A,#N/A,FALSE,"1996";#N/A,#N/A,FALSE,"Data"}</definedName>
    <definedName name="wrn.pages." localSheetId="32" hidden="1">{#N/A,#N/A,FALSE,"Bgt";#N/A,#N/A,FALSE,"Act";#N/A,#N/A,FALSE,"Chrt Data";#N/A,#N/A,FALSE,"Bus Result";#N/A,#N/A,FALSE,"Main Charts";#N/A,#N/A,FALSE,"P&amp;L Ttl";#N/A,#N/A,FALSE,"P&amp;L C_Ttl";#N/A,#N/A,FALSE,"P&amp;L C_Oct";#N/A,#N/A,FALSE,"P&amp;L C_Sep";#N/A,#N/A,FALSE,"1996";#N/A,#N/A,FALSE,"Data"}</definedName>
    <definedName name="wrn.pages." localSheetId="3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35" hidden="1">{#N/A,#N/A,FALSE,"Consltd-For contngcy";"PaymentView",#N/A,FALSE,"Consltd-For contngcy"}</definedName>
    <definedName name="wrn.Payment._.View." localSheetId="38" hidden="1">{#N/A,#N/A,FALSE,"Consltd-For contngcy";"PaymentView",#N/A,FALSE,"Consltd-For contngcy"}</definedName>
    <definedName name="wrn.Payment._.View." localSheetId="39" hidden="1">{#N/A,#N/A,FALSE,"Consltd-For contngcy";"PaymentView",#N/A,FALSE,"Consltd-For contngcy"}</definedName>
    <definedName name="wrn.Payment._.View." localSheetId="3" hidden="1">{#N/A,#N/A,FALSE,"Consltd-For contngcy";"PaymentView",#N/A,FALSE,"Consltd-For contngcy"}</definedName>
    <definedName name="wrn.Payment._.View." localSheetId="4" hidden="1">{#N/A,#N/A,FALSE,"Consltd-For contngcy";"PaymentView",#N/A,FALSE,"Consltd-For contngcy"}</definedName>
    <definedName name="wrn.Payment._.View." localSheetId="8" hidden="1">{#N/A,#N/A,FALSE,"Consltd-For contngcy";"PaymentView",#N/A,FALSE,"Consltd-For contngcy"}</definedName>
    <definedName name="wrn.Payment._.View." localSheetId="9" hidden="1">{#N/A,#N/A,FALSE,"Consltd-For contngcy";"PaymentView",#N/A,FALSE,"Consltd-For contngcy"}</definedName>
    <definedName name="wrn.Payment._.View." localSheetId="12" hidden="1">{#N/A,#N/A,FALSE,"Consltd-For contngcy";"PaymentView",#N/A,FALSE,"Consltd-For contngcy"}</definedName>
    <definedName name="wrn.Payment._.View." localSheetId="14" hidden="1">{#N/A,#N/A,FALSE,"Consltd-For contngcy";"PaymentView",#N/A,FALSE,"Consltd-For contngcy"}</definedName>
    <definedName name="wrn.Payment._.View." localSheetId="15" hidden="1">{#N/A,#N/A,FALSE,"Consltd-For contngcy";"PaymentView",#N/A,FALSE,"Consltd-For contngcy"}</definedName>
    <definedName name="wrn.Payment._.View." localSheetId="29" hidden="1">{#N/A,#N/A,FALSE,"Consltd-For contngcy";"PaymentView",#N/A,FALSE,"Consltd-For contngcy"}</definedName>
    <definedName name="wrn.Payment._.View." localSheetId="32" hidden="1">{#N/A,#N/A,FALSE,"Consltd-For contngcy";"PaymentView",#N/A,FALSE,"Consltd-For contngcy"}</definedName>
    <definedName name="wrn.Payment._.View." localSheetId="33" hidden="1">{#N/A,#N/A,FALSE,"Consltd-For contngcy";"PaymentView",#N/A,FALSE,"Consltd-For contngcy"}</definedName>
    <definedName name="wrn.Payment._.View." hidden="1">{#N/A,#N/A,FALSE,"Consltd-For contngcy";"PaymentView",#N/A,FALSE,"Consltd-For contngcy"}</definedName>
    <definedName name="wrn.PFSreconview." localSheetId="35" hidden="1">{"PFS recon view",#N/A,FALSE,"Hyperion Proof"}</definedName>
    <definedName name="wrn.PFSreconview." localSheetId="38" hidden="1">{"PFS recon view",#N/A,FALSE,"Hyperion Proof"}</definedName>
    <definedName name="wrn.PFSreconview." localSheetId="39" hidden="1">{"PFS recon view",#N/A,FALSE,"Hyperion Proof"}</definedName>
    <definedName name="wrn.PFSreconview." localSheetId="3" hidden="1">{"PFS recon view",#N/A,FALSE,"Hyperion Proof"}</definedName>
    <definedName name="wrn.PFSreconview." localSheetId="4" hidden="1">{"PFS recon view",#N/A,FALSE,"Hyperion Proof"}</definedName>
    <definedName name="wrn.PFSreconview." localSheetId="8" hidden="1">{"PFS recon view",#N/A,FALSE,"Hyperion Proof"}</definedName>
    <definedName name="wrn.PFSreconview." localSheetId="9" hidden="1">{"PFS recon view",#N/A,FALSE,"Hyperion Proof"}</definedName>
    <definedName name="wrn.PFSreconview." localSheetId="12" hidden="1">{"PFS recon view",#N/A,FALSE,"Hyperion Proof"}</definedName>
    <definedName name="wrn.PFSreconview." localSheetId="14" hidden="1">{"PFS recon view",#N/A,FALSE,"Hyperion Proof"}</definedName>
    <definedName name="wrn.PFSreconview." localSheetId="15" hidden="1">{"PFS recon view",#N/A,FALSE,"Hyperion Proof"}</definedName>
    <definedName name="wrn.PFSreconview." localSheetId="29" hidden="1">{"PFS recon view",#N/A,FALSE,"Hyperion Proof"}</definedName>
    <definedName name="wrn.PFSreconview." localSheetId="32" hidden="1">{"PFS recon view",#N/A,FALSE,"Hyperion Proof"}</definedName>
    <definedName name="wrn.PFSreconview." localSheetId="33" hidden="1">{"PFS recon view",#N/A,FALSE,"Hyperion Proof"}</definedName>
    <definedName name="wrn.PFSreconview." hidden="1">{"PFS recon view",#N/A,FALSE,"Hyperion Proof"}</definedName>
    <definedName name="wrn.PGHCreconview." localSheetId="35" hidden="1">{"PGHC recon view",#N/A,FALSE,"Hyperion Proof"}</definedName>
    <definedName name="wrn.PGHCreconview." localSheetId="38" hidden="1">{"PGHC recon view",#N/A,FALSE,"Hyperion Proof"}</definedName>
    <definedName name="wrn.PGHCreconview." localSheetId="39" hidden="1">{"PGHC recon view",#N/A,FALSE,"Hyperion Proof"}</definedName>
    <definedName name="wrn.PGHCreconview." localSheetId="3" hidden="1">{"PGHC recon view",#N/A,FALSE,"Hyperion Proof"}</definedName>
    <definedName name="wrn.PGHCreconview." localSheetId="4" hidden="1">{"PGHC recon view",#N/A,FALSE,"Hyperion Proof"}</definedName>
    <definedName name="wrn.PGHCreconview." localSheetId="8" hidden="1">{"PGHC recon view",#N/A,FALSE,"Hyperion Proof"}</definedName>
    <definedName name="wrn.PGHCreconview." localSheetId="9" hidden="1">{"PGHC recon view",#N/A,FALSE,"Hyperion Proof"}</definedName>
    <definedName name="wrn.PGHCreconview." localSheetId="12" hidden="1">{"PGHC recon view",#N/A,FALSE,"Hyperion Proof"}</definedName>
    <definedName name="wrn.PGHCreconview." localSheetId="14" hidden="1">{"PGHC recon view",#N/A,FALSE,"Hyperion Proof"}</definedName>
    <definedName name="wrn.PGHCreconview." localSheetId="15" hidden="1">{"PGHC recon view",#N/A,FALSE,"Hyperion Proof"}</definedName>
    <definedName name="wrn.PGHCreconview." localSheetId="29" hidden="1">{"PGHC recon view",#N/A,FALSE,"Hyperion Proof"}</definedName>
    <definedName name="wrn.PGHCreconview." localSheetId="32" hidden="1">{"PGHC recon view",#N/A,FALSE,"Hyperion Proof"}</definedName>
    <definedName name="wrn.PGHCreconview." localSheetId="33" hidden="1">{"PGHC recon view",#N/A,FALSE,"Hyperion Proof"}</definedName>
    <definedName name="wrn.PGHCreconview." hidden="1">{"PGHC recon view",#N/A,FALSE,"Hyperion Proof"}</definedName>
    <definedName name="wrn.PHI._.all._.other._.months." localSheetId="39" hidden="1">{#N/A,#N/A,FALSE,"PHI MTD";#N/A,#N/A,FALSE,"PHI YTD"}</definedName>
    <definedName name="wrn.PHI._.all._.other._.months." localSheetId="3" hidden="1">{#N/A,#N/A,FALSE,"PHI MTD";#N/A,#N/A,FALSE,"PHI YTD"}</definedName>
    <definedName name="wrn.PHI._.all._.other._.months." localSheetId="4" hidden="1">{#N/A,#N/A,FALSE,"PHI MTD";#N/A,#N/A,FALSE,"PHI YTD"}</definedName>
    <definedName name="wrn.PHI._.all._.other._.months." localSheetId="8" hidden="1">{#N/A,#N/A,FALSE,"PHI MTD";#N/A,#N/A,FALSE,"PHI YTD"}</definedName>
    <definedName name="wrn.PHI._.all._.other._.months." localSheetId="9" hidden="1">{#N/A,#N/A,FALSE,"PHI MTD";#N/A,#N/A,FALSE,"PHI YTD"}</definedName>
    <definedName name="wrn.PHI._.all._.other._.months." localSheetId="12" hidden="1">{#N/A,#N/A,FALSE,"PHI MTD";#N/A,#N/A,FALSE,"PHI YTD"}</definedName>
    <definedName name="wrn.PHI._.all._.other._.months." localSheetId="14" hidden="1">{#N/A,#N/A,FALSE,"PHI MTD";#N/A,#N/A,FALSE,"PHI YTD"}</definedName>
    <definedName name="wrn.PHI._.all._.other._.months." localSheetId="29" hidden="1">{#N/A,#N/A,FALSE,"PHI MTD";#N/A,#N/A,FALSE,"PHI YTD"}</definedName>
    <definedName name="wrn.PHI._.all._.other._.months." localSheetId="32" hidden="1">{#N/A,#N/A,FALSE,"PHI MTD";#N/A,#N/A,FALSE,"PHI YTD"}</definedName>
    <definedName name="wrn.PHI._.all._.other._.months." localSheetId="33" hidden="1">{#N/A,#N/A,FALSE,"PHI MTD";#N/A,#N/A,FALSE,"PHI YTD"}</definedName>
    <definedName name="wrn.PHI._.all._.other._.months." hidden="1">{#N/A,#N/A,FALSE,"PHI MTD";#N/A,#N/A,FALSE,"PHI YTD"}</definedName>
    <definedName name="wrn.PHI._.only." localSheetId="39" hidden="1">{#N/A,#N/A,FALSE,"PHI"}</definedName>
    <definedName name="wrn.PHI._.only." localSheetId="3" hidden="1">{#N/A,#N/A,FALSE,"PHI"}</definedName>
    <definedName name="wrn.PHI._.only." localSheetId="4" hidden="1">{#N/A,#N/A,FALSE,"PHI"}</definedName>
    <definedName name="wrn.PHI._.only." localSheetId="8" hidden="1">{#N/A,#N/A,FALSE,"PHI"}</definedName>
    <definedName name="wrn.PHI._.only." localSheetId="9" hidden="1">{#N/A,#N/A,FALSE,"PHI"}</definedName>
    <definedName name="wrn.PHI._.only." localSheetId="12" hidden="1">{#N/A,#N/A,FALSE,"PHI"}</definedName>
    <definedName name="wrn.PHI._.only." localSheetId="14" hidden="1">{#N/A,#N/A,FALSE,"PHI"}</definedName>
    <definedName name="wrn.PHI._.only." localSheetId="29" hidden="1">{#N/A,#N/A,FALSE,"PHI"}</definedName>
    <definedName name="wrn.PHI._.only." localSheetId="32" hidden="1">{#N/A,#N/A,FALSE,"PHI"}</definedName>
    <definedName name="wrn.PHI._.only." localSheetId="33" hidden="1">{#N/A,#N/A,FALSE,"PHI"}</definedName>
    <definedName name="wrn.PHI._.only." hidden="1">{#N/A,#N/A,FALSE,"PHI"}</definedName>
    <definedName name="wrn.PHI._.Sept._.Dec._.March." localSheetId="39" hidden="1">{#N/A,#N/A,FALSE,"PHI MTD";#N/A,#N/A,FALSE,"PHI QTD";#N/A,#N/A,FALSE,"PHI YTD"}</definedName>
    <definedName name="wrn.PHI._.Sept._.Dec._.March." localSheetId="3" hidden="1">{#N/A,#N/A,FALSE,"PHI MTD";#N/A,#N/A,FALSE,"PHI QTD";#N/A,#N/A,FALSE,"PHI YTD"}</definedName>
    <definedName name="wrn.PHI._.Sept._.Dec._.March." localSheetId="4" hidden="1">{#N/A,#N/A,FALSE,"PHI MTD";#N/A,#N/A,FALSE,"PHI QTD";#N/A,#N/A,FALSE,"PHI YTD"}</definedName>
    <definedName name="wrn.PHI._.Sept._.Dec._.March." localSheetId="8" hidden="1">{#N/A,#N/A,FALSE,"PHI MTD";#N/A,#N/A,FALSE,"PHI QTD";#N/A,#N/A,FALSE,"PHI YTD"}</definedName>
    <definedName name="wrn.PHI._.Sept._.Dec._.March." localSheetId="9" hidden="1">{#N/A,#N/A,FALSE,"PHI MTD";#N/A,#N/A,FALSE,"PHI QTD";#N/A,#N/A,FALSE,"PHI YTD"}</definedName>
    <definedName name="wrn.PHI._.Sept._.Dec._.March." localSheetId="12" hidden="1">{#N/A,#N/A,FALSE,"PHI MTD";#N/A,#N/A,FALSE,"PHI QTD";#N/A,#N/A,FALSE,"PHI YTD"}</definedName>
    <definedName name="wrn.PHI._.Sept._.Dec._.March." localSheetId="14" hidden="1">{#N/A,#N/A,FALSE,"PHI MTD";#N/A,#N/A,FALSE,"PHI QTD";#N/A,#N/A,FALSE,"PHI YTD"}</definedName>
    <definedName name="wrn.PHI._.Sept._.Dec._.March." localSheetId="29" hidden="1">{#N/A,#N/A,FALSE,"PHI MTD";#N/A,#N/A,FALSE,"PHI QTD";#N/A,#N/A,FALSE,"PHI YTD"}</definedName>
    <definedName name="wrn.PHI._.Sept._.Dec._.March." localSheetId="32" hidden="1">{#N/A,#N/A,FALSE,"PHI MTD";#N/A,#N/A,FALSE,"PHI QTD";#N/A,#N/A,FALSE,"PHI YTD"}</definedName>
    <definedName name="wrn.PHI._.Sept._.Dec._.March." localSheetId="33" hidden="1">{#N/A,#N/A,FALSE,"PHI MTD";#N/A,#N/A,FALSE,"PHI QTD";#N/A,#N/A,FALSE,"PHI YTD"}</definedName>
    <definedName name="wrn.PHI._.Sept._.Dec._.March." hidden="1">{#N/A,#N/A,FALSE,"PHI MTD";#N/A,#N/A,FALSE,"PHI QTD";#N/A,#N/A,FALSE,"PHI YTD"}</definedName>
    <definedName name="wrn.PPMCoCodeView." localSheetId="35" hidden="1">{"PPM Co Code View",#N/A,FALSE,"Comp Codes"}</definedName>
    <definedName name="wrn.PPMCoCodeView." localSheetId="38" hidden="1">{"PPM Co Code View",#N/A,FALSE,"Comp Codes"}</definedName>
    <definedName name="wrn.PPMCoCodeView." localSheetId="39" hidden="1">{"PPM Co Code View",#N/A,FALSE,"Comp Codes"}</definedName>
    <definedName name="wrn.PPMCoCodeView." localSheetId="3" hidden="1">{"PPM Co Code View",#N/A,FALSE,"Comp Codes"}</definedName>
    <definedName name="wrn.PPMCoCodeView." localSheetId="4" hidden="1">{"PPM Co Code View",#N/A,FALSE,"Comp Codes"}</definedName>
    <definedName name="wrn.PPMCoCodeView." localSheetId="8" hidden="1">{"PPM Co Code View",#N/A,FALSE,"Comp Codes"}</definedName>
    <definedName name="wrn.PPMCoCodeView." localSheetId="9" hidden="1">{"PPM Co Code View",#N/A,FALSE,"Comp Codes"}</definedName>
    <definedName name="wrn.PPMCoCodeView." localSheetId="12" hidden="1">{"PPM Co Code View",#N/A,FALSE,"Comp Codes"}</definedName>
    <definedName name="wrn.PPMCoCodeView." localSheetId="14" hidden="1">{"PPM Co Code View",#N/A,FALSE,"Comp Codes"}</definedName>
    <definedName name="wrn.PPMCoCodeView." localSheetId="15" hidden="1">{"PPM Co Code View",#N/A,FALSE,"Comp Codes"}</definedName>
    <definedName name="wrn.PPMCoCodeView." localSheetId="29" hidden="1">{"PPM Co Code View",#N/A,FALSE,"Comp Codes"}</definedName>
    <definedName name="wrn.PPMCoCodeView." localSheetId="32" hidden="1">{"PPM Co Code View",#N/A,FALSE,"Comp Codes"}</definedName>
    <definedName name="wrn.PPMCoCodeView." localSheetId="33" hidden="1">{"PPM Co Code View",#N/A,FALSE,"Comp Codes"}</definedName>
    <definedName name="wrn.PPMCoCodeView." hidden="1">{"PPM Co Code View",#N/A,FALSE,"Comp Codes"}</definedName>
    <definedName name="wrn.PPMreconview." localSheetId="35" hidden="1">{"PPM Recon View",#N/A,FALSE,"Hyperion Proof"}</definedName>
    <definedName name="wrn.PPMreconview." localSheetId="38" hidden="1">{"PPM Recon View",#N/A,FALSE,"Hyperion Proof"}</definedName>
    <definedName name="wrn.PPMreconview." localSheetId="39" hidden="1">{"PPM Recon View",#N/A,FALSE,"Hyperion Proof"}</definedName>
    <definedName name="wrn.PPMreconview." localSheetId="3" hidden="1">{"PPM Recon View",#N/A,FALSE,"Hyperion Proof"}</definedName>
    <definedName name="wrn.PPMreconview." localSheetId="4" hidden="1">{"PPM Recon View",#N/A,FALSE,"Hyperion Proof"}</definedName>
    <definedName name="wrn.PPMreconview." localSheetId="8" hidden="1">{"PPM Recon View",#N/A,FALSE,"Hyperion Proof"}</definedName>
    <definedName name="wrn.PPMreconview." localSheetId="9" hidden="1">{"PPM Recon View",#N/A,FALSE,"Hyperion Proof"}</definedName>
    <definedName name="wrn.PPMreconview." localSheetId="12" hidden="1">{"PPM Recon View",#N/A,FALSE,"Hyperion Proof"}</definedName>
    <definedName name="wrn.PPMreconview." localSheetId="14" hidden="1">{"PPM Recon View",#N/A,FALSE,"Hyperion Proof"}</definedName>
    <definedName name="wrn.PPMreconview." localSheetId="15" hidden="1">{"PPM Recon View",#N/A,FALSE,"Hyperion Proof"}</definedName>
    <definedName name="wrn.PPMreconview." localSheetId="29" hidden="1">{"PPM Recon View",#N/A,FALSE,"Hyperion Proof"}</definedName>
    <definedName name="wrn.PPMreconview." localSheetId="32" hidden="1">{"PPM Recon View",#N/A,FALSE,"Hyperion Proof"}</definedName>
    <definedName name="wrn.PPMreconview." localSheetId="33" hidden="1">{"PPM Recon View",#N/A,FALSE,"Hyperion Proof"}</definedName>
    <definedName name="wrn.PPMreconview." hidden="1">{"PPM Recon View",#N/A,FALSE,"Hyperion Proof"}</definedName>
    <definedName name="wrn.PRINT._.SOURCE._.DATA." hidden="1">{"DATA_SET",#N/A,FALSE,"HOURLY SPREAD"}</definedName>
    <definedName name="wrn.ProofElectricOnly." localSheetId="35" hidden="1">{"Electric Only",#N/A,FALSE,"Hyperion Proof"}</definedName>
    <definedName name="wrn.ProofElectricOnly." localSheetId="38" hidden="1">{"Electric Only",#N/A,FALSE,"Hyperion Proof"}</definedName>
    <definedName name="wrn.ProofElectricOnly." localSheetId="39" hidden="1">{"Electric Only",#N/A,FALSE,"Hyperion Proof"}</definedName>
    <definedName name="wrn.ProofElectricOnly." localSheetId="3" hidden="1">{"Electric Only",#N/A,FALSE,"Hyperion Proof"}</definedName>
    <definedName name="wrn.ProofElectricOnly." localSheetId="4" hidden="1">{"Electric Only",#N/A,FALSE,"Hyperion Proof"}</definedName>
    <definedName name="wrn.ProofElectricOnly." localSheetId="8" hidden="1">{"Electric Only",#N/A,FALSE,"Hyperion Proof"}</definedName>
    <definedName name="wrn.ProofElectricOnly." localSheetId="9" hidden="1">{"Electric Only",#N/A,FALSE,"Hyperion Proof"}</definedName>
    <definedName name="wrn.ProofElectricOnly." localSheetId="12" hidden="1">{"Electric Only",#N/A,FALSE,"Hyperion Proof"}</definedName>
    <definedName name="wrn.ProofElectricOnly." localSheetId="14" hidden="1">{"Electric Only",#N/A,FALSE,"Hyperion Proof"}</definedName>
    <definedName name="wrn.ProofElectricOnly." localSheetId="15" hidden="1">{"Electric Only",#N/A,FALSE,"Hyperion Proof"}</definedName>
    <definedName name="wrn.ProofElectricOnly." localSheetId="29" hidden="1">{"Electric Only",#N/A,FALSE,"Hyperion Proof"}</definedName>
    <definedName name="wrn.ProofElectricOnly." localSheetId="32" hidden="1">{"Electric Only",#N/A,FALSE,"Hyperion Proof"}</definedName>
    <definedName name="wrn.ProofElectricOnly." localSheetId="33" hidden="1">{"Electric Only",#N/A,FALSE,"Hyperion Proof"}</definedName>
    <definedName name="wrn.ProofElectricOnly." hidden="1">{"Electric Only",#N/A,FALSE,"Hyperion Proof"}</definedName>
    <definedName name="wrn.ProofTotal." localSheetId="35" hidden="1">{"Proof Total",#N/A,FALSE,"Hyperion Proof"}</definedName>
    <definedName name="wrn.ProofTotal." localSheetId="38" hidden="1">{"Proof Total",#N/A,FALSE,"Hyperion Proof"}</definedName>
    <definedName name="wrn.ProofTotal." localSheetId="39" hidden="1">{"Proof Total",#N/A,FALSE,"Hyperion Proof"}</definedName>
    <definedName name="wrn.ProofTotal." localSheetId="3" hidden="1">{"Proof Total",#N/A,FALSE,"Hyperion Proof"}</definedName>
    <definedName name="wrn.ProofTotal." localSheetId="4" hidden="1">{"Proof Total",#N/A,FALSE,"Hyperion Proof"}</definedName>
    <definedName name="wrn.ProofTotal." localSheetId="8" hidden="1">{"Proof Total",#N/A,FALSE,"Hyperion Proof"}</definedName>
    <definedName name="wrn.ProofTotal." localSheetId="9" hidden="1">{"Proof Total",#N/A,FALSE,"Hyperion Proof"}</definedName>
    <definedName name="wrn.ProofTotal." localSheetId="12" hidden="1">{"Proof Total",#N/A,FALSE,"Hyperion Proof"}</definedName>
    <definedName name="wrn.ProofTotal." localSheetId="14" hidden="1">{"Proof Total",#N/A,FALSE,"Hyperion Proof"}</definedName>
    <definedName name="wrn.ProofTotal." localSheetId="15" hidden="1">{"Proof Total",#N/A,FALSE,"Hyperion Proof"}</definedName>
    <definedName name="wrn.ProofTotal." localSheetId="29" hidden="1">{"Proof Total",#N/A,FALSE,"Hyperion Proof"}</definedName>
    <definedName name="wrn.ProofTotal." localSheetId="32" hidden="1">{"Proof Total",#N/A,FALSE,"Hyperion Proof"}</definedName>
    <definedName name="wrn.ProofTotal." localSheetId="33" hidden="1">{"Proof Total",#N/A,FALSE,"Hyperion Proof"}</definedName>
    <definedName name="wrn.ProofTotal." hidden="1">{"Proof Total",#N/A,FALSE,"Hyperion Proof"}</definedName>
    <definedName name="wrn.Reformat._.only." localSheetId="35" hidden="1">{#N/A,#N/A,FALSE,"Dec 1999 mapping"}</definedName>
    <definedName name="wrn.Reformat._.only." localSheetId="38" hidden="1">{#N/A,#N/A,FALSE,"Dec 1999 mapping"}</definedName>
    <definedName name="wrn.Reformat._.only." localSheetId="39" hidden="1">{#N/A,#N/A,FALSE,"Dec 1999 mapping"}</definedName>
    <definedName name="wrn.Reformat._.only." localSheetId="3" hidden="1">{#N/A,#N/A,FALSE,"Dec 1999 mapping"}</definedName>
    <definedName name="wrn.Reformat._.only." localSheetId="4" hidden="1">{#N/A,#N/A,FALSE,"Dec 1999 mapping"}</definedName>
    <definedName name="wrn.Reformat._.only." localSheetId="8" hidden="1">{#N/A,#N/A,FALSE,"Dec 1999 mapping"}</definedName>
    <definedName name="wrn.Reformat._.only." localSheetId="9" hidden="1">{#N/A,#N/A,FALSE,"Dec 1999 mapping"}</definedName>
    <definedName name="wrn.Reformat._.only." localSheetId="12" hidden="1">{#N/A,#N/A,FALSE,"Dec 1999 mapping"}</definedName>
    <definedName name="wrn.Reformat._.only." localSheetId="14" hidden="1">{#N/A,#N/A,FALSE,"Dec 1999 mapping"}</definedName>
    <definedName name="wrn.Reformat._.only." localSheetId="15" hidden="1">{#N/A,#N/A,FALSE,"Dec 1999 mapping"}</definedName>
    <definedName name="wrn.Reformat._.only." localSheetId="29" hidden="1">{#N/A,#N/A,FALSE,"Dec 1999 mapping"}</definedName>
    <definedName name="wrn.Reformat._.only." localSheetId="32" hidden="1">{#N/A,#N/A,FALSE,"Dec 1999 mapping"}</definedName>
    <definedName name="wrn.Reformat._.only." localSheetId="33" hidden="1">{#N/A,#N/A,FALSE,"Dec 1999 mapping"}</definedName>
    <definedName name="wrn.Reformat._.only." hidden="1">{#N/A,#N/A,FALSE,"Dec 1999 mapping"}</definedName>
    <definedName name="wrn.SALES._.VAR._.95._.BUDGET." localSheetId="35" hidden="1">{"PRINT",#N/A,TRUE,"APPA";"PRINT",#N/A,TRUE,"APS";"PRINT",#N/A,TRUE,"BHPL";"PRINT",#N/A,TRUE,"BHPL2";"PRINT",#N/A,TRUE,"CDWR";"PRINT",#N/A,TRUE,"EWEB";"PRINT",#N/A,TRUE,"LADWP";"PRINT",#N/A,TRUE,"NEVBASE"}</definedName>
    <definedName name="wrn.SALES._.VAR._.95._.BUDGET." localSheetId="38" hidden="1">{"PRINT",#N/A,TRUE,"APPA";"PRINT",#N/A,TRUE,"APS";"PRINT",#N/A,TRUE,"BHPL";"PRINT",#N/A,TRUE,"BHPL2";"PRINT",#N/A,TRUE,"CDWR";"PRINT",#N/A,TRUE,"EWEB";"PRINT",#N/A,TRUE,"LADWP";"PRINT",#N/A,TRUE,"NEVBASE"}</definedName>
    <definedName name="wrn.SALES._.VAR._.95._.BUDGET." localSheetId="39"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localSheetId="8" hidden="1">{"PRINT",#N/A,TRUE,"APPA";"PRINT",#N/A,TRUE,"APS";"PRINT",#N/A,TRUE,"BHPL";"PRINT",#N/A,TRUE,"BHPL2";"PRINT",#N/A,TRUE,"CDWR";"PRINT",#N/A,TRUE,"EWEB";"PRINT",#N/A,TRUE,"LADWP";"PRINT",#N/A,TRUE,"NEVBASE"}</definedName>
    <definedName name="wrn.SALES._.VAR._.95._.BUDGET." localSheetId="9" hidden="1">{"PRINT",#N/A,TRUE,"APPA";"PRINT",#N/A,TRUE,"APS";"PRINT",#N/A,TRUE,"BHPL";"PRINT",#N/A,TRUE,"BHPL2";"PRINT",#N/A,TRUE,"CDWR";"PRINT",#N/A,TRUE,"EWEB";"PRINT",#N/A,TRUE,"LADWP";"PRINT",#N/A,TRUE,"NEVBASE"}</definedName>
    <definedName name="wrn.SALES._.VAR._.95._.BUDGET." localSheetId="12" hidden="1">{"PRINT",#N/A,TRUE,"APPA";"PRINT",#N/A,TRUE,"APS";"PRINT",#N/A,TRUE,"BHPL";"PRINT",#N/A,TRUE,"BHPL2";"PRINT",#N/A,TRUE,"CDWR";"PRINT",#N/A,TRUE,"EWEB";"PRINT",#N/A,TRUE,"LADWP";"PRINT",#N/A,TRUE,"NEVBASE"}</definedName>
    <definedName name="wrn.SALES._.VAR._.95._.BUDGET." localSheetId="14" hidden="1">{"PRINT",#N/A,TRUE,"APPA";"PRINT",#N/A,TRUE,"APS";"PRINT",#N/A,TRUE,"BHPL";"PRINT",#N/A,TRUE,"BHPL2";"PRINT",#N/A,TRUE,"CDWR";"PRINT",#N/A,TRUE,"EWEB";"PRINT",#N/A,TRUE,"LADWP";"PRINT",#N/A,TRUE,"NEVBASE"}</definedName>
    <definedName name="wrn.SALES._.VAR._.95._.BUDGET." localSheetId="15" hidden="1">{"PRINT",#N/A,TRUE,"APPA";"PRINT",#N/A,TRUE,"APS";"PRINT",#N/A,TRUE,"BHPL";"PRINT",#N/A,TRUE,"BHPL2";"PRINT",#N/A,TRUE,"CDWR";"PRINT",#N/A,TRUE,"EWEB";"PRINT",#N/A,TRUE,"LADWP";"PRINT",#N/A,TRUE,"NEVBASE"}</definedName>
    <definedName name="wrn.SALES._.VAR._.95._.BUDGET." localSheetId="17" hidden="1">{"PRINT",#N/A,TRUE,"APPA";"PRINT",#N/A,TRUE,"APS";"PRINT",#N/A,TRUE,"BHPL";"PRINT",#N/A,TRUE,"BHPL2";"PRINT",#N/A,TRUE,"CDWR";"PRINT",#N/A,TRUE,"EWEB";"PRINT",#N/A,TRUE,"LADWP";"PRINT",#N/A,TRUE,"NEVBASE"}</definedName>
    <definedName name="wrn.SALES._.VAR._.95._.BUDGET." localSheetId="19" hidden="1">{"PRINT",#N/A,TRUE,"APPA";"PRINT",#N/A,TRUE,"APS";"PRINT",#N/A,TRUE,"BHPL";"PRINT",#N/A,TRUE,"BHPL2";"PRINT",#N/A,TRUE,"CDWR";"PRINT",#N/A,TRUE,"EWEB";"PRINT",#N/A,TRUE,"LADWP";"PRINT",#N/A,TRUE,"NEVBASE"}</definedName>
    <definedName name="wrn.SALES._.VAR._.95._.BUDGET." localSheetId="21" hidden="1">{"PRINT",#N/A,TRUE,"APPA";"PRINT",#N/A,TRUE,"APS";"PRINT",#N/A,TRUE,"BHPL";"PRINT",#N/A,TRUE,"BHPL2";"PRINT",#N/A,TRUE,"CDWR";"PRINT",#N/A,TRUE,"EWEB";"PRINT",#N/A,TRUE,"LADWP";"PRINT",#N/A,TRUE,"NEVBASE"}</definedName>
    <definedName name="wrn.SALES._.VAR._.95._.BUDGET." localSheetId="23" hidden="1">{"PRINT",#N/A,TRUE,"APPA";"PRINT",#N/A,TRUE,"APS";"PRINT",#N/A,TRUE,"BHPL";"PRINT",#N/A,TRUE,"BHPL2";"PRINT",#N/A,TRUE,"CDWR";"PRINT",#N/A,TRUE,"EWEB";"PRINT",#N/A,TRUE,"LADWP";"PRINT",#N/A,TRUE,"NEVBASE"}</definedName>
    <definedName name="wrn.SALES._.VAR._.95._.BUDGET." localSheetId="25" hidden="1">{"PRINT",#N/A,TRUE,"APPA";"PRINT",#N/A,TRUE,"APS";"PRINT",#N/A,TRUE,"BHPL";"PRINT",#N/A,TRUE,"BHPL2";"PRINT",#N/A,TRUE,"CDWR";"PRINT",#N/A,TRUE,"EWEB";"PRINT",#N/A,TRUE,"LADWP";"PRINT",#N/A,TRUE,"NEVBASE"}</definedName>
    <definedName name="wrn.SALES._.VAR._.95._.BUDGET." localSheetId="29" hidden="1">{"PRINT",#N/A,TRUE,"APPA";"PRINT",#N/A,TRUE,"APS";"PRINT",#N/A,TRUE,"BHPL";"PRINT",#N/A,TRUE,"BHPL2";"PRINT",#N/A,TRUE,"CDWR";"PRINT",#N/A,TRUE,"EWEB";"PRINT",#N/A,TRUE,"LADWP";"PRINT",#N/A,TRUE,"NEVBASE"}</definedName>
    <definedName name="wrn.SALES._.VAR._.95._.BUDGET." localSheetId="32" hidden="1">{"PRINT",#N/A,TRUE,"APPA";"PRINT",#N/A,TRUE,"APS";"PRINT",#N/A,TRUE,"BHPL";"PRINT",#N/A,TRUE,"BHPL2";"PRINT",#N/A,TRUE,"CDWR";"PRINT",#N/A,TRUE,"EWEB";"PRINT",#N/A,TRUE,"LADWP";"PRINT",#N/A,TRUE,"NEVBASE"}</definedName>
    <definedName name="wrn.SALES._.VAR._.95._.BUDGET." localSheetId="3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3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8"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1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14"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29"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35" hidden="1">{"YTD-Total",#N/A,FALSE,"Provision"}</definedName>
    <definedName name="wrn.Standard." localSheetId="38" hidden="1">{"YTD-Total",#N/A,FALSE,"Provision"}</definedName>
    <definedName name="wrn.Standard." localSheetId="39" hidden="1">{"YTD-Total",#N/A,FALSE,"Provision"}</definedName>
    <definedName name="wrn.Standard." localSheetId="3" hidden="1">{"YTD-Total",#N/A,FALSE,"Provision"}</definedName>
    <definedName name="wrn.Standard." localSheetId="4" hidden="1">{"YTD-Total",#N/A,FALSE,"Provision"}</definedName>
    <definedName name="wrn.Standard." localSheetId="8" hidden="1">{"YTD-Total",#N/A,FALSE,"Provision"}</definedName>
    <definedName name="wrn.Standard." localSheetId="9" hidden="1">{"YTD-Total",#N/A,FALSE,"Provision"}</definedName>
    <definedName name="wrn.Standard." localSheetId="12" hidden="1">{"YTD-Total",#N/A,FALSE,"Provision"}</definedName>
    <definedName name="wrn.Standard." localSheetId="14" hidden="1">{"YTD-Total",#N/A,FALSE,"Provision"}</definedName>
    <definedName name="wrn.Standard." localSheetId="15" hidden="1">{"YTD-Total",#N/A,FALSE,"Provision"}</definedName>
    <definedName name="wrn.Standard." localSheetId="29" hidden="1">{"YTD-Total",#N/A,FALSE,"Provision"}</definedName>
    <definedName name="wrn.Standard." localSheetId="32" hidden="1">{"YTD-Total",#N/A,FALSE,"Provision"}</definedName>
    <definedName name="wrn.Standard." localSheetId="33" hidden="1">{"YTD-Total",#N/A,FALSE,"Provision"}</definedName>
    <definedName name="wrn.Standard." hidden="1">{"YTD-Total",#N/A,FALSE,"Provision"}</definedName>
    <definedName name="wrn.Standard._.NonUtility._.Only." localSheetId="35" hidden="1">{"YTD-NonUtility",#N/A,FALSE,"Prov NonUtility"}</definedName>
    <definedName name="wrn.Standard._.NonUtility._.Only." localSheetId="38" hidden="1">{"YTD-NonUtility",#N/A,FALSE,"Prov NonUtility"}</definedName>
    <definedName name="wrn.Standard._.NonUtility._.Only." localSheetId="39" hidden="1">{"YTD-NonUtility",#N/A,FALSE,"Prov NonUtility"}</definedName>
    <definedName name="wrn.Standard._.NonUtility._.Only." localSheetId="3" hidden="1">{"YTD-NonUtility",#N/A,FALSE,"Prov NonUtility"}</definedName>
    <definedName name="wrn.Standard._.NonUtility._.Only." localSheetId="4" hidden="1">{"YTD-NonUtility",#N/A,FALSE,"Prov NonUtility"}</definedName>
    <definedName name="wrn.Standard._.NonUtility._.Only." localSheetId="8" hidden="1">{"YTD-NonUtility",#N/A,FALSE,"Prov NonUtility"}</definedName>
    <definedName name="wrn.Standard._.NonUtility._.Only." localSheetId="9" hidden="1">{"YTD-NonUtility",#N/A,FALSE,"Prov NonUtility"}</definedName>
    <definedName name="wrn.Standard._.NonUtility._.Only." localSheetId="12" hidden="1">{"YTD-NonUtility",#N/A,FALSE,"Prov NonUtility"}</definedName>
    <definedName name="wrn.Standard._.NonUtility._.Only." localSheetId="14" hidden="1">{"YTD-NonUtility",#N/A,FALSE,"Prov NonUtility"}</definedName>
    <definedName name="wrn.Standard._.NonUtility._.Only." localSheetId="15" hidden="1">{"YTD-NonUtility",#N/A,FALSE,"Prov NonUtility"}</definedName>
    <definedName name="wrn.Standard._.NonUtility._.Only." localSheetId="29" hidden="1">{"YTD-NonUtility",#N/A,FALSE,"Prov NonUtility"}</definedName>
    <definedName name="wrn.Standard._.NonUtility._.Only." localSheetId="32" hidden="1">{"YTD-NonUtility",#N/A,FALSE,"Prov NonUtility"}</definedName>
    <definedName name="wrn.Standard._.NonUtility._.Only." localSheetId="33" hidden="1">{"YTD-NonUtility",#N/A,FALSE,"Prov NonUtility"}</definedName>
    <definedName name="wrn.Standard._.NonUtility._.Only." hidden="1">{"YTD-NonUtility",#N/A,FALSE,"Prov NonUtility"}</definedName>
    <definedName name="wrn.Standard._.Utility._.Only." localSheetId="35" hidden="1">{"YTD-Utility",#N/A,FALSE,"Prov Utility"}</definedName>
    <definedName name="wrn.Standard._.Utility._.Only." localSheetId="38" hidden="1">{"YTD-Utility",#N/A,FALSE,"Prov Utility"}</definedName>
    <definedName name="wrn.Standard._.Utility._.Only." localSheetId="39" hidden="1">{"YTD-Utility",#N/A,FALSE,"Prov Utility"}</definedName>
    <definedName name="wrn.Standard._.Utility._.Only." localSheetId="3" hidden="1">{"YTD-Utility",#N/A,FALSE,"Prov Utility"}</definedName>
    <definedName name="wrn.Standard._.Utility._.Only." localSheetId="4" hidden="1">{"YTD-Utility",#N/A,FALSE,"Prov Utility"}</definedName>
    <definedName name="wrn.Standard._.Utility._.Only." localSheetId="8" hidden="1">{"YTD-Utility",#N/A,FALSE,"Prov Utility"}</definedName>
    <definedName name="wrn.Standard._.Utility._.Only." localSheetId="9" hidden="1">{"YTD-Utility",#N/A,FALSE,"Prov Utility"}</definedName>
    <definedName name="wrn.Standard._.Utility._.Only." localSheetId="12" hidden="1">{"YTD-Utility",#N/A,FALSE,"Prov Utility"}</definedName>
    <definedName name="wrn.Standard._.Utility._.Only." localSheetId="14" hidden="1">{"YTD-Utility",#N/A,FALSE,"Prov Utility"}</definedName>
    <definedName name="wrn.Standard._.Utility._.Only." localSheetId="15" hidden="1">{"YTD-Utility",#N/A,FALSE,"Prov Utility"}</definedName>
    <definedName name="wrn.Standard._.Utility._.Only." localSheetId="29" hidden="1">{"YTD-Utility",#N/A,FALSE,"Prov Utility"}</definedName>
    <definedName name="wrn.Standard._.Utility._.Only." localSheetId="32" hidden="1">{"YTD-Utility",#N/A,FALSE,"Prov Utility"}</definedName>
    <definedName name="wrn.Standard._.Utility._.Only." localSheetId="33" hidden="1">{"YTD-Utility",#N/A,FALSE,"Prov Utility"}</definedName>
    <definedName name="wrn.Standard._.Utility._.Only." hidden="1">{"YTD-Utility",#N/A,FALSE,"Prov Utility"}</definedName>
    <definedName name="wrn.Summary._.View." localSheetId="35" hidden="1">{#N/A,#N/A,FALSE,"Consltd-For contngcy"}</definedName>
    <definedName name="wrn.Summary._.View." localSheetId="38" hidden="1">{#N/A,#N/A,FALSE,"Consltd-For contngcy"}</definedName>
    <definedName name="wrn.Summary._.View." localSheetId="39" hidden="1">{#N/A,#N/A,FALSE,"Consltd-For contngcy"}</definedName>
    <definedName name="wrn.Summary._.View." localSheetId="3" hidden="1">{#N/A,#N/A,FALSE,"Consltd-For contngcy"}</definedName>
    <definedName name="wrn.Summary._.View." localSheetId="4" hidden="1">{#N/A,#N/A,FALSE,"Consltd-For contngcy"}</definedName>
    <definedName name="wrn.Summary._.View." localSheetId="8" hidden="1">{#N/A,#N/A,FALSE,"Consltd-For contngcy"}</definedName>
    <definedName name="wrn.Summary._.View." localSheetId="9" hidden="1">{#N/A,#N/A,FALSE,"Consltd-For contngcy"}</definedName>
    <definedName name="wrn.Summary._.View." localSheetId="12" hidden="1">{#N/A,#N/A,FALSE,"Consltd-For contngcy"}</definedName>
    <definedName name="wrn.Summary._.View." localSheetId="14" hidden="1">{#N/A,#N/A,FALSE,"Consltd-For contngcy"}</definedName>
    <definedName name="wrn.Summary._.View." localSheetId="15" hidden="1">{#N/A,#N/A,FALSE,"Consltd-For contngcy"}</definedName>
    <definedName name="wrn.Summary._.View." localSheetId="29" hidden="1">{#N/A,#N/A,FALSE,"Consltd-For contngcy"}</definedName>
    <definedName name="wrn.Summary._.View." localSheetId="32" hidden="1">{#N/A,#N/A,FALSE,"Consltd-For contngcy"}</definedName>
    <definedName name="wrn.Summary._.View." localSheetId="33" hidden="1">{#N/A,#N/A,FALSE,"Consltd-For contngcy"}</definedName>
    <definedName name="wrn.Summary._.View." hidden="1">{#N/A,#N/A,FALSE,"Consltd-For contngcy"}</definedName>
    <definedName name="wrn.UK._.Conversion._.Only." localSheetId="35" hidden="1">{#N/A,#N/A,FALSE,"Dec 1999 UK Continuing Ops"}</definedName>
    <definedName name="wrn.UK._.Conversion._.Only." localSheetId="38" hidden="1">{#N/A,#N/A,FALSE,"Dec 1999 UK Continuing Ops"}</definedName>
    <definedName name="wrn.UK._.Conversion._.Only." localSheetId="39" hidden="1">{#N/A,#N/A,FALSE,"Dec 1999 UK Continuing Ops"}</definedName>
    <definedName name="wrn.UK._.Conversion._.Only." localSheetId="3" hidden="1">{#N/A,#N/A,FALSE,"Dec 1999 UK Continuing Ops"}</definedName>
    <definedName name="wrn.UK._.Conversion._.Only." localSheetId="4" hidden="1">{#N/A,#N/A,FALSE,"Dec 1999 UK Continuing Ops"}</definedName>
    <definedName name="wrn.UK._.Conversion._.Only." localSheetId="8" hidden="1">{#N/A,#N/A,FALSE,"Dec 1999 UK Continuing Ops"}</definedName>
    <definedName name="wrn.UK._.Conversion._.Only." localSheetId="9" hidden="1">{#N/A,#N/A,FALSE,"Dec 1999 UK Continuing Ops"}</definedName>
    <definedName name="wrn.UK._.Conversion._.Only." localSheetId="12" hidden="1">{#N/A,#N/A,FALSE,"Dec 1999 UK Continuing Ops"}</definedName>
    <definedName name="wrn.UK._.Conversion._.Only." localSheetId="14" hidden="1">{#N/A,#N/A,FALSE,"Dec 1999 UK Continuing Ops"}</definedName>
    <definedName name="wrn.UK._.Conversion._.Only." localSheetId="15" hidden="1">{#N/A,#N/A,FALSE,"Dec 1999 UK Continuing Ops"}</definedName>
    <definedName name="wrn.UK._.Conversion._.Only." localSheetId="29" hidden="1">{#N/A,#N/A,FALSE,"Dec 1999 UK Continuing Ops"}</definedName>
    <definedName name="wrn.UK._.Conversion._.Only." localSheetId="32" hidden="1">{#N/A,#N/A,FALSE,"Dec 1999 UK Continuing Ops"}</definedName>
    <definedName name="wrn.UK._.Conversion._.Only." localSheetId="33" hidden="1">{#N/A,#N/A,FALSE,"Dec 1999 UK Continuing Ops"}</definedName>
    <definedName name="wrn.UK._.Conversion._.Only." hidden="1">{#N/A,#N/A,FALSE,"Dec 1999 UK Continuing Ops"}</definedName>
    <definedName name="wrn.YearEnd." localSheetId="35" hidden="1">{"Factors Pages 1-2",#N/A,FALSE,"Variables";"Factors Page 3",#N/A,FALSE,"Variables";"Factors Page 4",#N/A,FALSE,"Variables";"Factors Page 5",#N/A,FALSE,"Variables";"YE Pages 7-26",#N/A,FALSE,"Variables"}</definedName>
    <definedName name="wrn.YearEnd." localSheetId="38" hidden="1">{"Factors Pages 1-2",#N/A,FALSE,"Variables";"Factors Page 3",#N/A,FALSE,"Variables";"Factors Page 4",#N/A,FALSE,"Variables";"Factors Page 5",#N/A,FALSE,"Variables";"YE Pages 7-26",#N/A,FALSE,"Variables"}</definedName>
    <definedName name="wrn.YearEnd." localSheetId="39"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localSheetId="8" hidden="1">{"Factors Pages 1-2",#N/A,FALSE,"Variables";"Factors Page 3",#N/A,FALSE,"Variables";"Factors Page 4",#N/A,FALSE,"Variables";"Factors Page 5",#N/A,FALSE,"Variables";"YE Pages 7-26",#N/A,FALSE,"Variables"}</definedName>
    <definedName name="wrn.YearEnd." localSheetId="9" hidden="1">{"Factors Pages 1-2",#N/A,FALSE,"Variables";"Factors Page 3",#N/A,FALSE,"Variables";"Factors Page 4",#N/A,FALSE,"Variables";"Factors Page 5",#N/A,FALSE,"Variables";"YE Pages 7-26",#N/A,FALSE,"Variables"}</definedName>
    <definedName name="wrn.YearEnd." localSheetId="12" hidden="1">{"Factors Pages 1-2",#N/A,FALSE,"Variables";"Factors Page 3",#N/A,FALSE,"Variables";"Factors Page 4",#N/A,FALSE,"Variables";"Factors Page 5",#N/A,FALSE,"Variables";"YE Pages 7-26",#N/A,FALSE,"Variables"}</definedName>
    <definedName name="wrn.YearEnd." localSheetId="14" hidden="1">{"Factors Pages 1-2",#N/A,FALSE,"Variables";"Factors Page 3",#N/A,FALSE,"Variables";"Factors Page 4",#N/A,FALSE,"Variables";"Factors Page 5",#N/A,FALSE,"Variables";"YE Pages 7-26",#N/A,FALSE,"Variables"}</definedName>
    <definedName name="wrn.YearEnd." localSheetId="15" hidden="1">{"Factors Pages 1-2",#N/A,FALSE,"Variables";"Factors Page 3",#N/A,FALSE,"Variables";"Factors Page 4",#N/A,FALSE,"Variables";"Factors Page 5",#N/A,FALSE,"Variables";"YE Pages 7-26",#N/A,FALSE,"Variables"}</definedName>
    <definedName name="wrn.YearEnd." localSheetId="17" hidden="1">{"Factors Pages 1-2",#N/A,FALSE,"Variables";"Factors Page 3",#N/A,FALSE,"Variables";"Factors Page 4",#N/A,FALSE,"Variables";"Factors Page 5",#N/A,FALSE,"Variables";"YE Pages 7-26",#N/A,FALSE,"Variables"}</definedName>
    <definedName name="wrn.YearEnd." localSheetId="19" hidden="1">{"Factors Pages 1-2",#N/A,FALSE,"Variables";"Factors Page 3",#N/A,FALSE,"Variables";"Factors Page 4",#N/A,FALSE,"Variables";"Factors Page 5",#N/A,FALSE,"Variables";"YE Pages 7-26",#N/A,FALSE,"Variables"}</definedName>
    <definedName name="wrn.YearEnd." localSheetId="21" hidden="1">{"Factors Pages 1-2",#N/A,FALSE,"Variables";"Factors Page 3",#N/A,FALSE,"Variables";"Factors Page 4",#N/A,FALSE,"Variables";"Factors Page 5",#N/A,FALSE,"Variables";"YE Pages 7-26",#N/A,FALSE,"Variables"}</definedName>
    <definedName name="wrn.YearEnd." localSheetId="23" hidden="1">{"Factors Pages 1-2",#N/A,FALSE,"Variables";"Factors Page 3",#N/A,FALSE,"Variables";"Factors Page 4",#N/A,FALSE,"Variables";"Factors Page 5",#N/A,FALSE,"Variables";"YE Pages 7-26",#N/A,FALSE,"Variables"}</definedName>
    <definedName name="wrn.YearEnd." localSheetId="25" hidden="1">{"Factors Pages 1-2",#N/A,FALSE,"Variables";"Factors Page 3",#N/A,FALSE,"Variables";"Factors Page 4",#N/A,FALSE,"Variables";"Factors Page 5",#N/A,FALSE,"Variables";"YE Pages 7-26",#N/A,FALSE,"Variables"}</definedName>
    <definedName name="wrn.YearEnd." localSheetId="29" hidden="1">{"Factors Pages 1-2",#N/A,FALSE,"Variables";"Factors Page 3",#N/A,FALSE,"Variables";"Factors Page 4",#N/A,FALSE,"Variables";"Factors Page 5",#N/A,FALSE,"Variables";"YE Pages 7-26",#N/A,FALSE,"Variables"}</definedName>
    <definedName name="wrn.YearEnd." localSheetId="32" hidden="1">{"Factors Pages 1-2",#N/A,FALSE,"Variables";"Factors Page 3",#N/A,FALSE,"Variables";"Factors Page 4",#N/A,FALSE,"Variables";"Factors Page 5",#N/A,FALSE,"Variables";"YE Pages 7-26",#N/A,FALSE,"Variables"}</definedName>
    <definedName name="wrn.YearEnd." localSheetId="3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WAllocMethod">#REF!</definedName>
    <definedName name="WYWRateBase">#REF!</definedName>
    <definedName name="x">'[45]Weather Present'!$K$7</definedName>
    <definedName name="xxx">'[46]Variables'!$AK$2:$AL$12</definedName>
    <definedName name="y" localSheetId="34" hidden="1">#REF!</definedName>
    <definedName name="y" localSheetId="35" hidden="1">'[4]DSM Output'!$B$21:$B$23</definedName>
    <definedName name="y" localSheetId="37" hidden="1">#REF!</definedName>
    <definedName name="y" localSheetId="38" hidden="1">'[4]DSM Output'!$B$21:$B$23</definedName>
    <definedName name="y" localSheetId="39" hidden="1">#REF!</definedName>
    <definedName name="y" localSheetId="41" hidden="1">#REF!</definedName>
    <definedName name="y" localSheetId="1" hidden="1">#REF!</definedName>
    <definedName name="y" localSheetId="6" hidden="1">#REF!</definedName>
    <definedName name="y" localSheetId="5" hidden="1">#REF!</definedName>
    <definedName name="y" localSheetId="7" hidden="1">#REF!</definedName>
    <definedName name="y" localSheetId="12" hidden="1">'[4]DSM Output'!$B$21:$B$23</definedName>
    <definedName name="y" localSheetId="13" hidden="1">#REF!</definedName>
    <definedName name="y" localSheetId="14" hidden="1">#REF!</definedName>
    <definedName name="y" localSheetId="15" hidden="1">'[4]DSM Output'!$B$21:$B$23</definedName>
    <definedName name="y" localSheetId="16" hidden="1">#REF!</definedName>
    <definedName name="y" localSheetId="18" hidden="1">#REF!</definedName>
    <definedName name="y" localSheetId="20" hidden="1">#REF!</definedName>
    <definedName name="y" localSheetId="22" hidden="1">#REF!</definedName>
    <definedName name="y" localSheetId="26" hidden="1">#REF!</definedName>
    <definedName name="y" localSheetId="29" hidden="1">'[4]DSM Output'!$B$21:$B$23</definedName>
    <definedName name="y" localSheetId="30" hidden="1">#REF!</definedName>
    <definedName name="y" localSheetId="31" hidden="1">#REF!</definedName>
    <definedName name="y" localSheetId="32" hidden="1">#REF!</definedName>
    <definedName name="y" localSheetId="33" hidden="1">#REF!</definedName>
    <definedName name="y" hidden="1">#REF!</definedName>
    <definedName name="Year">#REF!</definedName>
    <definedName name="YearEndInput">'[15]Inputs'!$A$3:$D$1671</definedName>
    <definedName name="YEFactorCopy">#REF!</definedName>
    <definedName name="YEFactors">'[18]Factors'!$S$3:$AG$99</definedName>
    <definedName name="yestcobhlhask">#REF!</definedName>
    <definedName name="yestcobhlhbid">#REF!</definedName>
    <definedName name="yesterdayscurves">'[21]Calcoutput (futures)'!$L$7:$T$128</definedName>
    <definedName name="yestmchlhask">#REF!</definedName>
    <definedName name="yestmchlhbid">#REF!</definedName>
    <definedName name="yestpvhlhask">#REF!</definedName>
    <definedName name="yestpvhlhbid">#REF!</definedName>
    <definedName name="YTD">#REF!</definedName>
    <definedName name="z" localSheetId="34" hidden="1">#REF!</definedName>
    <definedName name="z" localSheetId="35" hidden="1">'[4]DSM Output'!$G$21:$G$23</definedName>
    <definedName name="z" localSheetId="37" hidden="1">#REF!</definedName>
    <definedName name="z" localSheetId="38" hidden="1">'[4]DSM Output'!$G$21:$G$23</definedName>
    <definedName name="z" localSheetId="39" hidden="1">#REF!</definedName>
    <definedName name="z" localSheetId="41" hidden="1">#REF!</definedName>
    <definedName name="z" localSheetId="2" hidden="1">'[4]DSM Output'!$G$21:$G$23</definedName>
    <definedName name="z" localSheetId="3" hidden="1">'[4]DSM Output'!$G$21:$G$23</definedName>
    <definedName name="z" localSheetId="4" hidden="1">'[4]DSM Output'!$G$21:$G$23</definedName>
    <definedName name="z" localSheetId="1" hidden="1">#REF!</definedName>
    <definedName name="z" localSheetId="6" hidden="1">'[4]DSM Output'!$G$21:$G$23</definedName>
    <definedName name="z" localSheetId="5" hidden="1">#REF!</definedName>
    <definedName name="z" localSheetId="7" hidden="1">#REF!</definedName>
    <definedName name="z" localSheetId="12" hidden="1">'[4]DSM Output'!$G$21:$G$23</definedName>
    <definedName name="z" localSheetId="13" hidden="1">#REF!</definedName>
    <definedName name="z" localSheetId="14" hidden="1">#REF!</definedName>
    <definedName name="z" localSheetId="15" hidden="1">'[4]DSM Output'!$G$21:$G$23</definedName>
    <definedName name="z" localSheetId="16" hidden="1">#REF!</definedName>
    <definedName name="z" localSheetId="18" hidden="1">#REF!</definedName>
    <definedName name="z" localSheetId="20" hidden="1">#REF!</definedName>
    <definedName name="z" localSheetId="22" hidden="1">#REF!</definedName>
    <definedName name="z" localSheetId="26" hidden="1">#REF!</definedName>
    <definedName name="z" localSheetId="29" hidden="1">'[4]DSM Output'!$G$21:$G$23</definedName>
    <definedName name="z" localSheetId="30" hidden="1">#REF!</definedName>
    <definedName name="z" localSheetId="31" hidden="1">#REF!</definedName>
    <definedName name="z" localSheetId="32" hidden="1">#REF!</definedName>
    <definedName name="z" localSheetId="33" hidden="1">#REF!</definedName>
    <definedName name="z" hidden="1">#REF!</definedName>
    <definedName name="Z_01844156_6462_4A28_9785_1A86F4D0C834_.wvu.PrintTitles" localSheetId="34" hidden="1">#REF!</definedName>
    <definedName name="Z_01844156_6462_4A28_9785_1A86F4D0C834_.wvu.PrintTitles" localSheetId="35" hidden="1">#REF!</definedName>
    <definedName name="Z_01844156_6462_4A28_9785_1A86F4D0C834_.wvu.PrintTitles" localSheetId="37" hidden="1">#REF!</definedName>
    <definedName name="Z_01844156_6462_4A28_9785_1A86F4D0C834_.wvu.PrintTitles" localSheetId="38" hidden="1">#REF!</definedName>
    <definedName name="Z_01844156_6462_4A28_9785_1A86F4D0C834_.wvu.PrintTitles" localSheetId="39" hidden="1">#REF!</definedName>
    <definedName name="Z_01844156_6462_4A28_9785_1A86F4D0C834_.wvu.PrintTitles" localSheetId="41" hidden="1">#REF!</definedName>
    <definedName name="Z_01844156_6462_4A28_9785_1A86F4D0C834_.wvu.PrintTitles" localSheetId="2" hidden="1">#REF!</definedName>
    <definedName name="Z_01844156_6462_4A28_9785_1A86F4D0C834_.wvu.PrintTitles" localSheetId="3" hidden="1">#REF!</definedName>
    <definedName name="Z_01844156_6462_4A28_9785_1A86F4D0C834_.wvu.PrintTitles" localSheetId="4" hidden="1">#REF!</definedName>
    <definedName name="Z_01844156_6462_4A28_9785_1A86F4D0C834_.wvu.PrintTitles" localSheetId="1" hidden="1">#REF!</definedName>
    <definedName name="Z_01844156_6462_4A28_9785_1A86F4D0C834_.wvu.PrintTitles" localSheetId="6" hidden="1">#REF!</definedName>
    <definedName name="Z_01844156_6462_4A28_9785_1A86F4D0C834_.wvu.PrintTitles" localSheetId="5" hidden="1">#REF!</definedName>
    <definedName name="Z_01844156_6462_4A28_9785_1A86F4D0C834_.wvu.PrintTitles" localSheetId="7" hidden="1">#REF!</definedName>
    <definedName name="Z_01844156_6462_4A28_9785_1A86F4D0C834_.wvu.PrintTitles" localSheetId="8" hidden="1">#REF!</definedName>
    <definedName name="Z_01844156_6462_4A28_9785_1A86F4D0C834_.wvu.PrintTitles" localSheetId="9" hidden="1">#REF!</definedName>
    <definedName name="Z_01844156_6462_4A28_9785_1A86F4D0C834_.wvu.PrintTitles" localSheetId="12" hidden="1">#REF!</definedName>
    <definedName name="Z_01844156_6462_4A28_9785_1A86F4D0C834_.wvu.PrintTitles" localSheetId="13" hidden="1">#REF!</definedName>
    <definedName name="Z_01844156_6462_4A28_9785_1A86F4D0C834_.wvu.PrintTitles" localSheetId="14" hidden="1">#REF!</definedName>
    <definedName name="Z_01844156_6462_4A28_9785_1A86F4D0C834_.wvu.PrintTitles" localSheetId="15" hidden="1">#REF!</definedName>
    <definedName name="Z_01844156_6462_4A28_9785_1A86F4D0C834_.wvu.PrintTitles" localSheetId="16" hidden="1">#REF!</definedName>
    <definedName name="Z_01844156_6462_4A28_9785_1A86F4D0C834_.wvu.PrintTitles" localSheetId="18" hidden="1">#REF!</definedName>
    <definedName name="Z_01844156_6462_4A28_9785_1A86F4D0C834_.wvu.PrintTitles" localSheetId="20" hidden="1">#REF!</definedName>
    <definedName name="Z_01844156_6462_4A28_9785_1A86F4D0C834_.wvu.PrintTitles" localSheetId="22" hidden="1">#REF!</definedName>
    <definedName name="Z_01844156_6462_4A28_9785_1A86F4D0C834_.wvu.PrintTitles" localSheetId="26" hidden="1">#REF!</definedName>
    <definedName name="Z_01844156_6462_4A28_9785_1A86F4D0C834_.wvu.PrintTitles" localSheetId="28" hidden="1">#REF!</definedName>
    <definedName name="Z_01844156_6462_4A28_9785_1A86F4D0C834_.wvu.PrintTitles" localSheetId="29" hidden="1">#REF!</definedName>
    <definedName name="Z_01844156_6462_4A28_9785_1A86F4D0C834_.wvu.PrintTitles" localSheetId="30" hidden="1">#REF!</definedName>
    <definedName name="Z_01844156_6462_4A28_9785_1A86F4D0C834_.wvu.PrintTitles" localSheetId="31" hidden="1">#REF!</definedName>
    <definedName name="Z_01844156_6462_4A28_9785_1A86F4D0C834_.wvu.PrintTitles" localSheetId="32" hidden="1">#REF!</definedName>
    <definedName name="Z_01844156_6462_4A28_9785_1A86F4D0C834_.wvu.PrintTitles" localSheetId="33" hidden="1">#REF!</definedName>
    <definedName name="Z_01844156_6462_4A28_9785_1A86F4D0C834_.wvu.PrintTitles" hidden="1">#REF!</definedName>
    <definedName name="ZA">#REF!</definedName>
  </definedNames>
  <calcPr calcId="125725" iterate="1" iterateCount="1000" iterateDelta="0.0001"/>
  <extLst/>
</workbook>
</file>

<file path=xl/sharedStrings.xml><?xml version="1.0" encoding="utf-8"?>
<sst xmlns="http://schemas.openxmlformats.org/spreadsheetml/2006/main" count="1818" uniqueCount="549">
  <si>
    <t>Taken in the sequence of adjustments shown in Table KCH-1, the revenue requirement impact of reflecting UAE's 2010 Deferred REC Revenue adjustment (rate base portion) is:
          =  rate base adj. x RMP rate of return x tax gross-up factor
          =  $254,609 x 8.243% x 1.6167
          ≈  $33,931
Taken in the sequence of adjustments shown in Table KCH-1, the revenue requirement impact of reflecting UAE's 2010 Deferred REC Revenue adjustment (expense portion) is:
          =  -Operating rev. for return adj. x tax gross-up factor
          =  ($28,603,307) x 1.6167
          ≈  ($46,243,442)</t>
  </si>
  <si>
    <t>Note:  The California and Oregon Klamath Surcharge revenue is treated as a negative expense for Utah in this adjustment.</t>
  </si>
  <si>
    <t>2. Data Source: UAE Exhibit RR 1.4, p. 3.</t>
  </si>
  <si>
    <t>1. Data Source: Exhibit RMP_ (SRM-3), page 3.4.</t>
  </si>
  <si>
    <t>* Adjustment to Test Period Revenue and Renewable Portfolio Standards, and Reallocation of Revenue for Non-RPS States reflect UAE calculated test year REC Revenues
   and are consistent with RMP's allocation methodology illustrated on page 3.4.1 of RMP Exhibit_(SRM-3).</t>
  </si>
  <si>
    <t>Accumulated Deferred Income Tax (Beg./End. Avg)</t>
  </si>
  <si>
    <t>Derivation of UAE Natural Gas Swap Disallowance</t>
  </si>
  <si>
    <t>Booked REC Revenue</t>
  </si>
  <si>
    <t>1.  Data Source:  RMP Confidential Response to DPU Data Request No. 7.62(c) and UIEC Data Request No. 1.50 [Corrected].</t>
  </si>
  <si>
    <t>= Ln. 4 x [Ln. 5 ÷ Ln. 5(Total)]</t>
  </si>
  <si>
    <t>(Note:  Feb. = 7/28 x Ln. 6)</t>
  </si>
  <si>
    <t>REDACTED</t>
  </si>
  <si>
    <r>
      <t xml:space="preserve">(4)  </t>
    </r>
    <r>
      <rPr>
        <b/>
        <sz val="10"/>
        <rFont val="Times New Roman"/>
        <family val="1"/>
      </rPr>
      <t>REDACTED</t>
    </r>
  </si>
  <si>
    <t>Taken in the sequence of adjustments shown in Table KCH-1, the revenue requirement impact of reflecting UAE's Wage and Benefit Expense adjustment (rate base portion) is:
          =  rate base adj. x RMP rate of return x tax gross-up factor
          =  ($79,958) x 8.243% x 1.6167
          ≈  ($10,656)
Taken in the sequence of adjustments shown in Table KCH-1, the revenue requirement impact of reflecting UAE's  Wage and Benefit Expense adjustment (expense portion) is:
          =  -Operating rev. for return adj. x tax gross-up factor
          =  ($5,207,848) x 1.6167
          ≈  ($8,419,614)</t>
  </si>
  <si>
    <t>Taken in the sequence of adjustments shown in Table KCH-1, the revenue requirement impact of reflecting UAE's O&amp;M Expense Escalation adjustment (rate base portion) is:
          =  rate base adj. x RMP rate of return x tax gross-up factor
          =  ($70,815) x 8.243% x 1.6167
          ≈  ($9,437)
Taken in the sequence of adjustments shown in Table KCH-1, the revenue requirement impact of reflecting UAE's O&amp;M Expense Escalation adjustment (expense portion) is:
          =  -Operating rev. for return adj. x tax gross-up factor
          =  ($4,612,367) x 1.6167
          ≈  ($7,456,890)</t>
  </si>
  <si>
    <t>Taken in the sequence of adjustments shown in Table KCH-1, the revenue requirement impact of reflecting UAE's Natural Gas Swap Disallowance adjustment (rate base portion) is:
          =  rate base adj. x RMP rate of return x tax gross-up factor
          =  ($118,744) x 8.243% x 1.6167
          ≈  ($15,824)
Taken in the sequence of adjustments shown in Table KCH-1, the revenue requirement impact of reflecting UAE's Natural Gas Swap Disallowance adjustment (expense portion) is:
          =  -Operating rev. for return adj. x tax gross-up factor
          =  ($7,734,075) x 1.6167
          ≈  ($12,503,807)</t>
  </si>
  <si>
    <t>Taken in the sequence of adjustments shown in Table KCH-1, the revenue requirement impact of reflecting UAE's Hunter Unit No. 2 Scrubber Upgrade adjustment (rate base portion) is:
          =  rate base adj. x RMP rate of return x tax gross-up factor
          =  ($12,592,754) x 8.243% x 1.6167
          ≈  ($1,678,179)
Taken in the sequence of adjustments shown in Table KCH-1, the revenue requirement impact of reflecting UAE's Hunter Unit No. 2 Scrubber Upgrade adjustment (expense portion) is:
          =  -Operating rev. for return adj. x tax gross-up factor
          =  ($88,176) x 1.6167
          ≈  ($142,556)</t>
  </si>
  <si>
    <t>Taken in the sequence of adjustments shown in Table KCH-1, the revenue requirement impact of reflecting UAE's Huntington Unit No. 1 Scrubber Upgrade adjustment (rate base portion) is:
          =  rate base adj. x RMP rate of return x tax gross-up factor
          =  ($16,987,084) x 8.243% x 1.6167
          ≈  ($2,263,792)
Taken in the sequence of adjustments shown in Table KCH-1, the revenue requirement impact of reflecting UAE's Huntington Unit No. 1 Scrubber Upgrade adjustment (expense portion) is:
          =  -Operating rev. for return adj. x tax gross-up factor
          =  ($154,570) x 1.6167
          ≈  ($249,896)</t>
  </si>
  <si>
    <r>
      <t>Taken in the sequence of adjustments shown in Table KCH-1, the revenue requirement impact of reflecting UAE's Dave Johnston Unit No. 3 SO</t>
    </r>
    <r>
      <rPr>
        <vertAlign val="subscript"/>
        <sz val="10"/>
        <rFont val="Times New Roman"/>
        <family val="1"/>
      </rPr>
      <t>2</t>
    </r>
    <r>
      <rPr>
        <sz val="10"/>
        <rFont val="Times New Roman"/>
        <family val="1"/>
      </rPr>
      <t xml:space="preserve"> Project adjustment (rate base portion) is:
          =  rate base adj. x RMP rate of return x tax gross-up factor
          =  ($24,999,016) x 8.243% x 1.6167
          ≈  ($3,331,506)
Taken in the sequence of adjustments shown in Table KCH-1, the revenue requirement impact of reflecting UAE's  Dave Johnston Unit No. 3 SO</t>
    </r>
    <r>
      <rPr>
        <vertAlign val="subscript"/>
        <sz val="10"/>
        <rFont val="Times New Roman"/>
        <family val="1"/>
      </rPr>
      <t>2</t>
    </r>
    <r>
      <rPr>
        <sz val="10"/>
        <rFont val="Times New Roman"/>
        <family val="1"/>
      </rPr>
      <t xml:space="preserve"> Project adjustment (expense portion) is:
          =  -Operating rev. for return adj. x tax gross-up factor
          =  ($233,262) x 1.6167
          ≈  ($377,119)</t>
    </r>
  </si>
  <si>
    <t>Data Source:  Exhibit RMP ____ (SRM-3), p. 10.9, Ln. 524 (Utah Column).</t>
  </si>
  <si>
    <t>Taken in the sequence of adjustments shown in Table KCH-1, the revenue requirement impact of reflecting UAE's Test Period REC Revenue adjustment (rate base portion) is:
          =  rate base adj. x RMP rate of return x tax gross-up factor
          =  $184,601 x 8.243% x 1.6167
          ≈  $24,601
Taken in the sequence of adjustments shown in Table KCH-1, the revenue requirement impact of reflecting UAE's Test Period REC Revenue adjustment (expense portion) is:
          =  -Operating rev. for return adj. x tax gross-up factor
          =  ($20,444,913) x 1.6167
          ≈  ($33,053,630)</t>
  </si>
  <si>
    <t>Taken in the sequence of adjustments shown in Table KCH-1, the revenue requirement impact of reflecting UAE's Ancillary Services Revenue adjustment (rate base portion) is:
          =  rate base adj. x RMP rate of return x tax gross-up factor
          =  $6,321 x 8.243% x 1.6167
          ≈  $842
Taken in the sequence of adjustments shown in Table KCH-1, the revenue requirement impact of reflecting UAE's Ancillary Services Revenue adjustment (expense portion) is:
          =  -Operating rev. for return adj. x tax gross-up factor
          =  ($658,087) x 1.6167
          ≈  ($1,063,940)</t>
  </si>
  <si>
    <t>Taken in the sequence of adjustments shown in Table KCH-1, the revenue requirement impact of reflecting UAE's Hunter Unit No. 1 Scrubber Upgrade adjustment (rate base portion) is:
          =  rate base adj. x RMP rate of return x tax gross-up factor
          =  ($2,058,060) x 8.243% x 1.6167
          ≈  ($274,268)
Taken in the sequence of adjustments shown in Table KCH-1, the revenue requirement impact of reflecting UAE's Hunter Unit No. 1 Scrubber Upgrade adjustment (expense portion) is:
          =  -Operating rev. for return adj. x tax gross-up factor
          =  ($12,714) x 1.6167
          ≈  ($20,555)</t>
  </si>
  <si>
    <t>2.  Data Source:  Exhibit OCS 2.7, p. 2.7.2 (CONFIDENTIAL) in Docket 09-035-23.</t>
  </si>
  <si>
    <t>3.  Data Source:  Exhibit RMP___ (CCP-3) Note:  Months Aligned to Test Period.</t>
  </si>
  <si>
    <t>Derivation Utah Share of REC Revenue Subject to 2010 Deferral in Docket 10-035-14</t>
  </si>
  <si>
    <t>4.  Data Source:  Exhibit RMP___ (SRM-2R), p. 11.3 in Docket 09-035-23.</t>
  </si>
  <si>
    <t>Hunter Unit 1 Scrubber Upgrade Project Costs Adjustment</t>
  </si>
  <si>
    <r>
      <t>COMPANY</t>
    </r>
    <r>
      <rPr>
        <u val="single"/>
        <vertAlign val="superscript"/>
        <sz val="10"/>
        <rFont val="Times New Roman"/>
        <family val="1"/>
      </rPr>
      <t>1</t>
    </r>
  </si>
  <si>
    <t>Note 1 - Data Source:  RMP Responses to UAE Data Request Nos. 9.1 &amp; 12.1.</t>
  </si>
  <si>
    <t>Note 1 - Data Source:  RMP Responses to UAE Data Request Nos. 9.1 &amp; 9.2.</t>
  </si>
  <si>
    <t>Hunter Unit 2 Scrubber Upgrade Project Costs Adjustment</t>
  </si>
  <si>
    <t>Note 1 - Data Source:  RMP Responses to UAE Data Request Nos. 9.1, 9.3, 12.1 &amp; 12.3.</t>
  </si>
  <si>
    <t>Huntington Unit 1 Scrubber Upgrade Project Costs Adjustment</t>
  </si>
  <si>
    <t>Taken in the sequence of adjustments shown in Table KCH-1, the revenue requirement impact of reflecting UAE's Klamath Depreciation adjustment (rate base portion) is:
          =  rate base adj. x RMP rate of return x tax gross-up factor
          =  $1,943,270 x 8.243% x 1.6167
          ≈  $258,971
Taken in the sequence of adjustments shown in Table KCH-1, the revenue requirement impact of reflecting UAE's Klamath Depreciation adjustment (expense portion) is:
          =  -Operating rev. for return adj. x tax gross-up factor
          =  ($1,219,892) x 1.6167
          ≈  ($1,972,220)</t>
  </si>
  <si>
    <t>Taken in the sequence of adjustments shown in Table KCH-1, the revenue requirement impact of reflecting UAE's Klamath Surcharge Situs adjustment (rate base portion) is:
          =  rate base adj. x RMP rate of return x tax gross-up factor
          =  ($70,653) x 8.243% x 1.6167
          ≈  ($9,416)
Taken in the sequence of adjustments shown in Table KCH-1, the revenue requirement impact of reflecting UAE's Klamath Surcharge Situs adjustment (expense portion) is:
          =  -Operating rev. for return adj. x tax gross-up factor
          =  ($4,601,793) x 1.6167
          ≈  ($7,439,795)</t>
  </si>
  <si>
    <t>UAE Ancillary Services Revenue Adjustment</t>
  </si>
  <si>
    <t>Ancillary Services Revenues</t>
  </si>
  <si>
    <t>RMP ADJUSTMENT</t>
  </si>
  <si>
    <t>GL 301915</t>
  </si>
  <si>
    <t>GL 301939</t>
  </si>
  <si>
    <t>Month</t>
  </si>
  <si>
    <t>Actuals</t>
  </si>
  <si>
    <t>Accrual</t>
  </si>
  <si>
    <t>Total Actuals
YE Jun-2010</t>
  </si>
  <si>
    <t>YE Jun-2012</t>
  </si>
  <si>
    <r>
      <t>Adjustment</t>
    </r>
    <r>
      <rPr>
        <b/>
        <vertAlign val="superscript"/>
        <sz val="11"/>
        <rFont val="Times New Roman"/>
        <family val="1"/>
      </rPr>
      <t>1</t>
    </r>
  </si>
  <si>
    <t>Ref 3.6</t>
  </si>
  <si>
    <r>
      <t>1</t>
    </r>
    <r>
      <rPr>
        <i/>
        <sz val="11"/>
        <rFont val="Times New Roman"/>
        <family val="1"/>
      </rPr>
      <t xml:space="preserve"> Adjustment removes half of the revenues booked for base year ended June 2010 as the contract expires December 2011.</t>
    </r>
  </si>
  <si>
    <t>UAE ADJUSTMENT</t>
  </si>
  <si>
    <r>
      <t>1</t>
    </r>
    <r>
      <rPr>
        <i/>
        <sz val="11"/>
        <rFont val="Times New Roman"/>
        <family val="1"/>
      </rPr>
      <t xml:space="preserve"> UAE reverses RMP's Adjustment to reflect half of the revenues booked for base year ended June 2010 in the results of operations</t>
    </r>
  </si>
  <si>
    <t>Source: Exhibit RMP_(SRM-3), page 3.6.1</t>
  </si>
  <si>
    <t>UAE Ancillary Revenue Adjustment</t>
  </si>
  <si>
    <t>Summary of  Available REC Volumes and Projected REC Sales</t>
  </si>
  <si>
    <t>Increase From 2010</t>
  </si>
  <si>
    <t>Actual RECs Sold</t>
  </si>
  <si>
    <t>Year</t>
  </si>
  <si>
    <t>RECs Available for Sale</t>
  </si>
  <si>
    <t xml:space="preserve">% of Available RECs Sold </t>
  </si>
  <si>
    <t>RMP Projected Sales Volume</t>
  </si>
  <si>
    <t xml:space="preserve"> Increase in Sales Vol From 2010 Actual RECs Sold</t>
  </si>
  <si>
    <t>Projected % of Available RECs Sold</t>
  </si>
  <si>
    <t>UAE Projected Sales Volume</t>
  </si>
  <si>
    <r>
      <rPr>
        <u val="single"/>
        <sz val="10"/>
        <color indexed="8"/>
        <rFont val="Times New Roman"/>
        <family val="2"/>
      </rPr>
      <t>Sources</t>
    </r>
    <r>
      <rPr>
        <sz val="10"/>
        <color indexed="8"/>
        <rFont val="Times New Roman"/>
        <family val="2"/>
      </rPr>
      <t>: RMP's Responses to: WIEC's Data Request 27.3 in Wyoming Docket 20000-352-ER-09 and WIEC Data Request 14.3 in Wyoming Docket 20000-384-ER-10, and DPU Data Request 10.52 in Utah Docket 10-035-124</t>
    </r>
  </si>
  <si>
    <t>Source: Natural Gas Swaps from R746-700-23.C.8, Attach R746-700-23.C.8 -1 (UTGRCw_Gas Swaps (Confidential) - Ext 577 (110810 FPC).xls)</t>
  </si>
  <si>
    <t>Source:  MMBtu Burned from NPC Report _UT GRC June 2012 (GOLD)_2010 12 23</t>
  </si>
  <si>
    <t>(a)</t>
  </si>
  <si>
    <t>(b)</t>
  </si>
  <si>
    <t>(c)</t>
  </si>
  <si>
    <t>(d)</t>
  </si>
  <si>
    <t>(e)</t>
  </si>
  <si>
    <t>(f)</t>
  </si>
  <si>
    <t>(g)</t>
  </si>
  <si>
    <t>(h)</t>
  </si>
  <si>
    <t>(i)</t>
  </si>
  <si>
    <t>(j)</t>
  </si>
  <si>
    <t>(k)</t>
  </si>
  <si>
    <t>(l)</t>
  </si>
  <si>
    <t>(m)</t>
  </si>
  <si>
    <t>(n)</t>
  </si>
  <si>
    <t>Total Booked Revenue</t>
  </si>
  <si>
    <t>See Note 1</t>
  </si>
  <si>
    <t>2010 Total Company REC Revenue - Deferral Basis</t>
  </si>
  <si>
    <t>= Ln. 2</t>
  </si>
  <si>
    <t>(Note:  Feb. = 7/28 x Ln. 2)</t>
  </si>
  <si>
    <t>Docket 09-035-23 Test Year REC Revenues</t>
  </si>
  <si>
    <t>See Note 2</t>
  </si>
  <si>
    <t>Docket 10-035-124 Utah MWh @ Sales</t>
  </si>
  <si>
    <t>See Note 3</t>
  </si>
  <si>
    <t>Docket 09-035-23 TY REC Revenues - Shaped</t>
  </si>
  <si>
    <t>Utah Share of REC Revenue (SG Factor + Reallocation)</t>
  </si>
  <si>
    <t>See Note 4</t>
  </si>
  <si>
    <t>REC Revenue Subject to 2010 Deferral - Utah Share</t>
  </si>
  <si>
    <t>= Ln. 7 x (Ln. 3 - Ln. 6)</t>
  </si>
  <si>
    <t>Steam Power Generation</t>
  </si>
  <si>
    <t>Hydro Power Generation</t>
  </si>
  <si>
    <t>Other Production Expense</t>
  </si>
  <si>
    <t>Transmission Expense</t>
  </si>
  <si>
    <t>Distribution Expense</t>
  </si>
  <si>
    <t>Customer Accounting Exp</t>
  </si>
  <si>
    <t>Customer Service Expense</t>
  </si>
  <si>
    <t>Administrative &amp; General Expense</t>
  </si>
  <si>
    <t>Sources: Exhibit RMP_(SRM-3), pages 4.12.1-4.12.3 and 4.12.4-4.12.7</t>
  </si>
  <si>
    <t>Total Company</t>
  </si>
  <si>
    <t xml:space="preserve">Allocation </t>
  </si>
  <si>
    <t>SE</t>
  </si>
  <si>
    <t>SSECH</t>
  </si>
  <si>
    <t>SSGCH</t>
  </si>
  <si>
    <t>NPCID</t>
  </si>
  <si>
    <t>NPCSE</t>
  </si>
  <si>
    <t>NPCWYP</t>
  </si>
  <si>
    <t>NPCSSECH</t>
  </si>
  <si>
    <t>SG-U</t>
  </si>
  <si>
    <t>SSGCT</t>
  </si>
  <si>
    <t>SGCT</t>
  </si>
  <si>
    <t>SG-W</t>
  </si>
  <si>
    <t>SSECT</t>
  </si>
  <si>
    <t>NPCSG</t>
  </si>
  <si>
    <t>NPCSSGC</t>
  </si>
  <si>
    <t>NPCSSECT</t>
  </si>
  <si>
    <t>WY-P</t>
  </si>
  <si>
    <t>WY-U</t>
  </si>
  <si>
    <t>ID</t>
  </si>
  <si>
    <t>SNPD</t>
  </si>
  <si>
    <t>WYP</t>
  </si>
  <si>
    <t>WYU</t>
  </si>
  <si>
    <t>CN</t>
  </si>
  <si>
    <t>SO</t>
  </si>
  <si>
    <t>UAE Non-Labor O&amp;M Expense Escalation Adjustment</t>
  </si>
  <si>
    <t>REC Revenues - 2010 REC Deferral (10.25 Months)</t>
  </si>
  <si>
    <t>REC Revenues - Annual Amortization Amount</t>
  </si>
  <si>
    <t>Derivation of Adjustments to Reflect Deferred REC Revenue</t>
  </si>
  <si>
    <t>for the Period from February 22, 2010 to December 31, 2010</t>
  </si>
  <si>
    <t>Derivation of Deferral Amount</t>
  </si>
  <si>
    <t>Beginning Deferral Balance</t>
  </si>
  <si>
    <t>Deferred REC Revenues</t>
  </si>
  <si>
    <t>Carrying Charge</t>
  </si>
  <si>
    <t>/yr</t>
  </si>
  <si>
    <t>Ending Deferral Balance</t>
  </si>
  <si>
    <t>Thru</t>
  </si>
  <si>
    <t>Derivation of Amortization Amount</t>
  </si>
  <si>
    <t>Test Year</t>
  </si>
  <si>
    <t>Month 1</t>
  </si>
  <si>
    <t>Month 2</t>
  </si>
  <si>
    <t>Month 3</t>
  </si>
  <si>
    <t>Month 4</t>
  </si>
  <si>
    <t>Month 5</t>
  </si>
  <si>
    <t>Month 6</t>
  </si>
  <si>
    <t>Month 7</t>
  </si>
  <si>
    <t>Month 8</t>
  </si>
  <si>
    <t>Month 9</t>
  </si>
  <si>
    <t>Month 10</t>
  </si>
  <si>
    <t>Month 11</t>
  </si>
  <si>
    <t>Month 12</t>
  </si>
  <si>
    <t>Adjustments</t>
  </si>
  <si>
    <t>Beg.</t>
  </si>
  <si>
    <t>Monthly Amortization</t>
  </si>
  <si>
    <t>Gas Swap Adjustment</t>
  </si>
  <si>
    <t>Fuel Consumed - Gas</t>
  </si>
  <si>
    <t>501NPC</t>
  </si>
  <si>
    <t>Natural Gas Consumed</t>
  </si>
  <si>
    <t>547NPC</t>
  </si>
  <si>
    <t>Simple Cycle Combustion Turbines</t>
  </si>
  <si>
    <t>Plant</t>
  </si>
  <si>
    <t>Units</t>
  </si>
  <si>
    <t xml:space="preserve">  Chehalis</t>
  </si>
  <si>
    <t>MMBtu</t>
  </si>
  <si>
    <t xml:space="preserve">  Currant Creek</t>
  </si>
  <si>
    <t xml:space="preserve">  Gadsby</t>
  </si>
  <si>
    <t xml:space="preserve">  Gadsby CT</t>
  </si>
  <si>
    <t xml:space="preserve">  Hermiston</t>
  </si>
  <si>
    <t xml:space="preserve">  Lake Side</t>
  </si>
  <si>
    <t xml:space="preserve">  Little Mountain</t>
  </si>
  <si>
    <t>East</t>
  </si>
  <si>
    <t>Total East</t>
  </si>
  <si>
    <t>West</t>
  </si>
  <si>
    <t>Total West</t>
  </si>
  <si>
    <t>Total East &amp; West</t>
  </si>
  <si>
    <t>Total Swap % over MMBtu Burned</t>
  </si>
  <si>
    <t>Average Price</t>
  </si>
  <si>
    <t>$/MMBtu</t>
  </si>
  <si>
    <t>Disallowance</t>
  </si>
  <si>
    <t>$</t>
  </si>
  <si>
    <t>MMBtu over 75%</t>
  </si>
  <si>
    <t>UAE Natural Gas Swap Disallowance Adjustment</t>
  </si>
  <si>
    <t>Gas Swap Disallowance</t>
  </si>
  <si>
    <t>Ancillary Services Revenue Adjustment</t>
  </si>
  <si>
    <t>JO Cutbacks</t>
  </si>
  <si>
    <t>Subtotal Bare Labor</t>
  </si>
  <si>
    <t>Annual Incentive</t>
  </si>
  <si>
    <t>Total Incentive</t>
  </si>
  <si>
    <t>Overtime Meals</t>
  </si>
  <si>
    <t>Bonus and Awards</t>
  </si>
  <si>
    <t>Joint Owner Pension Payment</t>
  </si>
  <si>
    <t>Physical Exam</t>
  </si>
  <si>
    <t>Education Assistance</t>
  </si>
  <si>
    <t>Mining Salary/Benefit Credit</t>
  </si>
  <si>
    <t>Total Other Labor</t>
  </si>
  <si>
    <t>Subtotal Labor and Incentive</t>
  </si>
  <si>
    <t>50110X</t>
  </si>
  <si>
    <t>Pensions (2)</t>
  </si>
  <si>
    <t>SERP Plan</t>
  </si>
  <si>
    <t>50115X</t>
  </si>
  <si>
    <t>Post Retirement Benefits - FAS 106 (2)</t>
  </si>
  <si>
    <t>Post Employment Benefits - FAS 112</t>
  </si>
  <si>
    <t>Total Pensions</t>
  </si>
  <si>
    <t>Pension Administration</t>
  </si>
  <si>
    <t>50112X</t>
  </si>
  <si>
    <t>Medical</t>
  </si>
  <si>
    <t>Dental</t>
  </si>
  <si>
    <t>Vision</t>
  </si>
  <si>
    <t>50122X</t>
  </si>
  <si>
    <t>Life</t>
  </si>
  <si>
    <t>401(k)</t>
  </si>
  <si>
    <t>401(k) Administration</t>
  </si>
  <si>
    <t>401(k) Fixed</t>
  </si>
  <si>
    <t>Accidental Death &amp; Disability</t>
  </si>
  <si>
    <t>Long-Term Disability</t>
  </si>
  <si>
    <t>5016XX</t>
  </si>
  <si>
    <t>Worker's Compensation</t>
  </si>
  <si>
    <t>Other Salary Overhead</t>
  </si>
  <si>
    <t>Total Benefits</t>
  </si>
  <si>
    <t>Subtotal Pensions and Benefits</t>
  </si>
  <si>
    <t>Payroll Tax Expense</t>
  </si>
  <si>
    <t>Payroll Tax Expense-Unemployment</t>
  </si>
  <si>
    <t>Other Payroll Taxes</t>
  </si>
  <si>
    <t>Total Payroll Taxes</t>
  </si>
  <si>
    <t>Total Labor</t>
  </si>
  <si>
    <t>Non-Utility and Capitalized Labor</t>
  </si>
  <si>
    <t>Total Utility Labor</t>
  </si>
  <si>
    <t>Data Sources: RMP's Responses to WIEC's Data Requests 11.18 and 11.19, Attach WIEC 11.18 1-st Suppl, Attach WIEC 11.19 1-st Revised in Docket 20000-384-ER-10 (RMP 2010 Wyoming Rate Case) and Exhibit RMP__(SRM-3), page 4.16.2 in Docket 10-035-124</t>
  </si>
  <si>
    <t>Notes:</t>
  </si>
  <si>
    <t>(1) The MEHC transition severance amortization accrual effects are not included.</t>
  </si>
  <si>
    <t>(2) Pension Curtailment Gain and Post Retirement Measurement Date Change effects are not included</t>
  </si>
  <si>
    <t xml:space="preserve">UAE </t>
  </si>
  <si>
    <t>UAE Pro Forma</t>
  </si>
  <si>
    <t>12 Months Ending
June 2012</t>
  </si>
  <si>
    <t xml:space="preserve">Adjustment </t>
  </si>
  <si>
    <t>12 Months Ending June 2012</t>
  </si>
  <si>
    <t>Annual Incentive Plan</t>
  </si>
  <si>
    <t>Data Sources:  Exhibit RMP_(SRM-3), page 4.16.2 and RMP Response to WIEC Data Request 11.18, Attachment WIEC 11.18: 1-st Supplemental</t>
  </si>
  <si>
    <t>(1) MEHC Transition severance amortization accrual effects are not included.</t>
  </si>
  <si>
    <t>(2) Pension Curtailment Gain and Pension and Post Retirement Measurement Date Change effects are not included.</t>
  </si>
  <si>
    <t xml:space="preserve">Utah </t>
  </si>
  <si>
    <t>As Filed</t>
  </si>
  <si>
    <t>Recommended</t>
  </si>
  <si>
    <t>Adjustment</t>
  </si>
  <si>
    <t>Amortization/MACRS Tax Depreciation Expense ($)</t>
  </si>
  <si>
    <t>Monthly Tax Depreciation Expense ($)</t>
  </si>
  <si>
    <t>Tax/Book Depreciation Difference</t>
  </si>
  <si>
    <t>Tax Rate</t>
  </si>
  <si>
    <t>Deferred Income Tax</t>
  </si>
  <si>
    <t>Total Deferred Income Tax</t>
  </si>
  <si>
    <t>UAE Hunter Unit No. 2 Scrubber Upgrade Adjustment</t>
  </si>
  <si>
    <t>Hunter 1 Scrubber Upgrade</t>
  </si>
  <si>
    <t>Hunter 2 Scrubber Upgrade</t>
  </si>
  <si>
    <t xml:space="preserve">NA </t>
  </si>
  <si>
    <t>UAE Huntington Unit No. 1 Scrubber Upgrade Adjustment</t>
  </si>
  <si>
    <t>Huntington 1 Scrubber Upgrade</t>
  </si>
  <si>
    <r>
      <t>Dave Johnston 3 SO</t>
    </r>
    <r>
      <rPr>
        <vertAlign val="subscript"/>
        <sz val="10"/>
        <rFont val="Times New Roman"/>
        <family val="1"/>
      </rPr>
      <t>2</t>
    </r>
    <r>
      <rPr>
        <sz val="10"/>
        <rFont val="Times New Roman"/>
        <family val="1"/>
      </rPr>
      <t xml:space="preserve"> Project</t>
    </r>
  </si>
  <si>
    <r>
      <t>UAE Dave Johnston Unit No. 3 SO</t>
    </r>
    <r>
      <rPr>
        <vertAlign val="subscript"/>
        <sz val="10"/>
        <rFont val="Times New Roman"/>
        <family val="1"/>
      </rPr>
      <t>2</t>
    </r>
    <r>
      <rPr>
        <sz val="10"/>
        <rFont val="Times New Roman"/>
        <family val="1"/>
      </rPr>
      <t xml:space="preserve"> Project Adjustment</t>
    </r>
  </si>
  <si>
    <t>DJ Unit 3 SO2 Project Costs Adjustment</t>
  </si>
  <si>
    <r>
      <t>Derivation of UAE Adjustments for Dave Johnston Unit 3 SO</t>
    </r>
    <r>
      <rPr>
        <b/>
        <vertAlign val="subscript"/>
        <sz val="14"/>
        <color indexed="8"/>
        <rFont val="Times New Roman"/>
        <family val="1"/>
      </rPr>
      <t>2</t>
    </r>
    <r>
      <rPr>
        <b/>
        <sz val="14"/>
        <color indexed="8"/>
        <rFont val="Times New Roman"/>
        <family val="1"/>
      </rPr>
      <t xml:space="preserve"> Project Costs</t>
    </r>
  </si>
  <si>
    <r>
      <t>Dave Johnston Unit No. 3 SO</t>
    </r>
    <r>
      <rPr>
        <b/>
        <vertAlign val="subscript"/>
        <sz val="10"/>
        <color indexed="8"/>
        <rFont val="Times New Roman"/>
        <family val="1"/>
      </rPr>
      <t>2</t>
    </r>
    <r>
      <rPr>
        <b/>
        <sz val="10"/>
        <color indexed="8"/>
        <rFont val="Times New Roman"/>
        <family val="1"/>
      </rPr>
      <t xml:space="preserve"> Project Capital Additions</t>
    </r>
  </si>
  <si>
    <r>
      <t>Dave Johnston Unit 3 SO</t>
    </r>
    <r>
      <rPr>
        <vertAlign val="subscript"/>
        <sz val="10"/>
        <color indexed="8"/>
        <rFont val="Times New Roman"/>
        <family val="1"/>
      </rPr>
      <t>2</t>
    </r>
    <r>
      <rPr>
        <sz val="10"/>
        <color indexed="8"/>
        <rFont val="Times New Roman"/>
        <family val="2"/>
      </rPr>
      <t xml:space="preserve"> Total Project Costs</t>
    </r>
  </si>
  <si>
    <t>Wyoming Department of Environmental Quality Dave Johnston Plant BART Analysis Application (AP-6041) dated May 28, 2009, Table 16, page 22</t>
  </si>
  <si>
    <r>
      <t>Dave Johnston Unit 3 SO</t>
    </r>
    <r>
      <rPr>
        <vertAlign val="subscript"/>
        <sz val="10"/>
        <color indexed="8"/>
        <rFont val="Times New Roman"/>
        <family val="1"/>
      </rPr>
      <t>2</t>
    </r>
    <r>
      <rPr>
        <sz val="10"/>
        <color indexed="8"/>
        <rFont val="Times New Roman"/>
        <family val="2"/>
      </rPr>
      <t xml:space="preserve"> Project Costs - PacifiCorp Share</t>
    </r>
  </si>
  <si>
    <t>Amortizable Straight Line / 60 Months</t>
  </si>
  <si>
    <t>60 Month Amortization/20 Yrs MACRS Split</t>
  </si>
  <si>
    <t>Wage &amp; Benefit Expense Adjustment</t>
  </si>
  <si>
    <r>
      <t>UAE Wage and Benefit Expense</t>
    </r>
    <r>
      <rPr>
        <sz val="10"/>
        <rFont val="Times New Roman"/>
        <family val="1"/>
      </rPr>
      <t xml:space="preserve"> Adjustment</t>
    </r>
  </si>
  <si>
    <t>UAE O&amp;M Expense Escalation Adjustment</t>
  </si>
  <si>
    <t>O&amp;M Escalation Adjustment</t>
  </si>
  <si>
    <t>UAE 2010 Deferred REC Revenue Adjustment</t>
  </si>
  <si>
    <t>2010 Deferred REC Revenue (10.25 Months)</t>
  </si>
  <si>
    <t>UAE Wage and Employee Benefit Adjustment</t>
  </si>
  <si>
    <t>Adjustment to Expense:</t>
  </si>
  <si>
    <t>Total O&amp;M Expense Adjustment</t>
  </si>
  <si>
    <t>500-935</t>
  </si>
  <si>
    <t>Multiple</t>
  </si>
  <si>
    <t>Wage and Employee Benefits</t>
  </si>
  <si>
    <t xml:space="preserve">Actual </t>
  </si>
  <si>
    <t>RMP Pro Forma</t>
  </si>
  <si>
    <t>Account</t>
  </si>
  <si>
    <t>12 Months Ended
Dec 2007</t>
  </si>
  <si>
    <t>12 Months Ended
Dec 2008</t>
  </si>
  <si>
    <t>12 Months Ended
Dec 2009</t>
  </si>
  <si>
    <t>12 Months Ended
Dec 2010</t>
  </si>
  <si>
    <t>12 Months Ending Jun 2012</t>
  </si>
  <si>
    <t>5001XX</t>
  </si>
  <si>
    <t>Regular Ordinary Time</t>
  </si>
  <si>
    <t>5002XX</t>
  </si>
  <si>
    <t>Overtime</t>
  </si>
  <si>
    <t>5003XX</t>
  </si>
  <si>
    <t>Premium Pay</t>
  </si>
  <si>
    <t>Subtotal for Escalation</t>
  </si>
  <si>
    <t>Secondary Labor Adjustment</t>
  </si>
  <si>
    <t>5005XX</t>
  </si>
  <si>
    <t>Unused Leave Accrual</t>
  </si>
  <si>
    <t>Temporary/Contract Labor</t>
  </si>
  <si>
    <t>Severance/Redundancy (1)</t>
  </si>
  <si>
    <t>Other Salary/Labor Costs</t>
  </si>
  <si>
    <t>50109X</t>
  </si>
  <si>
    <t>*15% of Available Wind Credits Remaining is expected to be sold in the following year @ $4</t>
  </si>
  <si>
    <t>Vintage RECs</t>
  </si>
  <si>
    <t>(RECs remaining from the previous period - 12 months ending June 2011 - sold @ $4.)</t>
  </si>
  <si>
    <t>Total REC Revenues Eligible for OR/CA/WA RPS - 12 ME June 2012</t>
  </si>
  <si>
    <t>2 - Renewable Energy Credits Eligible for CA/OR RPS</t>
  </si>
  <si>
    <t xml:space="preserve">Known Wind Sales - MWh </t>
  </si>
  <si>
    <t>(5)</t>
  </si>
  <si>
    <t>Known Non-Wind Sales</t>
  </si>
  <si>
    <t>Total REC Revenues Eligible for CA/OR RPS - 12 ME June 2012</t>
  </si>
  <si>
    <t>3 - Renewable Energy Credits Eligible for CA RPS</t>
  </si>
  <si>
    <t>Total REC Revenues Eligible for CA RPS - 12 ME June 2012</t>
  </si>
  <si>
    <t>(1)  The calculation in RMP's direct filing is based on 75% of wind MWhs available for sale</t>
  </si>
  <si>
    <t>(2), (5)  Known Wind and Non-Wind Sales totals in the Test Period reflect updated data provided by RMP in response to DPU 10.52, Attach DPU 10.52-2, 1st Supp CONF</t>
  </si>
  <si>
    <t>(3)  Represents the difference between Wind MWh Sold in the Test Period and the MWh committed to Known Wind Sales during the test period</t>
  </si>
  <si>
    <t>UT</t>
  </si>
  <si>
    <t>UAE REC Revenues Adjustment</t>
  </si>
  <si>
    <t>UAE Hunter Unit No. 1 Scrubber Upgrade Adjustment</t>
  </si>
  <si>
    <t>Adjustment to Rate Base:</t>
  </si>
  <si>
    <t>Transmission Plant Additions</t>
  </si>
  <si>
    <t>Accumulated Depreciation Reserve</t>
  </si>
  <si>
    <t>108SP</t>
  </si>
  <si>
    <t>Accumulated Deferred Income Tax</t>
  </si>
  <si>
    <t>Adjustment to Expenses:</t>
  </si>
  <si>
    <t>Date</t>
  </si>
  <si>
    <t>RMP Response to UAE Data Request No. 9.1</t>
  </si>
  <si>
    <t>AFUDC Amount</t>
  </si>
  <si>
    <t>Adjustment to Remove Amount Not Included in RMP Filing</t>
  </si>
  <si>
    <t>PacifiCorp Ownership Share (%)</t>
  </si>
  <si>
    <t>Disallowance Percentage</t>
  </si>
  <si>
    <t>Rate Base and Depreciation Expense Impact</t>
  </si>
  <si>
    <t>Accts</t>
  </si>
  <si>
    <t>Plant in Service</t>
  </si>
  <si>
    <t>Accumulated Depreciation</t>
  </si>
  <si>
    <t>Future</t>
  </si>
  <si>
    <t>Test</t>
  </si>
  <si>
    <t>Period</t>
  </si>
  <si>
    <t>Amounts</t>
  </si>
  <si>
    <t>Accumulated Deferred Income Tax Impact</t>
  </si>
  <si>
    <t>Depreciable / 20 Yr MACRS</t>
  </si>
  <si>
    <t>Jan.-Jun.</t>
  </si>
  <si>
    <t>Jul.-Dec.</t>
  </si>
  <si>
    <t xml:space="preserve">Capital Addition </t>
  </si>
  <si>
    <t>Applicable Amount Per Period</t>
  </si>
  <si>
    <t>Book Depreciation Expense</t>
  </si>
  <si>
    <t>Monthly Book Depreciation Expense</t>
  </si>
  <si>
    <t>Applicable Bonus Tax Depreciation (%)</t>
  </si>
  <si>
    <t>Applicable Amortization/MACRS (%)</t>
  </si>
  <si>
    <t>Bonus Tax Depreciation Expense Per Period ($)</t>
  </si>
  <si>
    <t>ADJUSTMENT</t>
  </si>
  <si>
    <t>Adjustment to Revenue:</t>
  </si>
  <si>
    <t>Remove Booked REC Revenues in base period</t>
  </si>
  <si>
    <t>SG</t>
  </si>
  <si>
    <t>Add forecast REC Revenues</t>
  </si>
  <si>
    <t>Eligible for OR/CA/WA RPS:</t>
  </si>
  <si>
    <t>Reallocation of Jun 2012 Rev. for Non-RPS States</t>
  </si>
  <si>
    <t>Adjustment for CA RPS Banking</t>
  </si>
  <si>
    <t>CA</t>
  </si>
  <si>
    <t>Adjustment for OR RPS Banking</t>
  </si>
  <si>
    <t>OR</t>
  </si>
  <si>
    <t>Adjustment for WA RPS Banking</t>
  </si>
  <si>
    <t>WA</t>
  </si>
  <si>
    <t>-</t>
  </si>
  <si>
    <t>Eligible for OR/CA RPS:</t>
  </si>
  <si>
    <t>Eligible for CA RPS Only:</t>
  </si>
  <si>
    <t>Adjustment for OR Ineligible Wind</t>
  </si>
  <si>
    <t>OTHER</t>
  </si>
  <si>
    <t xml:space="preserve"> </t>
  </si>
  <si>
    <t>RMP</t>
  </si>
  <si>
    <r>
      <t xml:space="preserve">COMPANY </t>
    </r>
    <r>
      <rPr>
        <u val="single"/>
        <vertAlign val="superscript"/>
        <sz val="10"/>
        <rFont val="Times New Roman"/>
        <family val="1"/>
      </rPr>
      <t>1</t>
    </r>
  </si>
  <si>
    <r>
      <t xml:space="preserve">COMPANY </t>
    </r>
    <r>
      <rPr>
        <u val="single"/>
        <vertAlign val="superscript"/>
        <sz val="10"/>
        <rFont val="Times New Roman"/>
        <family val="1"/>
      </rPr>
      <t>2</t>
    </r>
  </si>
  <si>
    <t>403SP</t>
  </si>
  <si>
    <t>REC Revenue Forecast - 12 ME June 2012</t>
  </si>
  <si>
    <t>Eligible for OR/CA/WA RPS</t>
  </si>
  <si>
    <t>Eligible for CA/OR RPS</t>
  </si>
  <si>
    <t>Eligible for CA RPS only</t>
  </si>
  <si>
    <t>Adjustment to 12 ME June 2012 For Renewable Portfolio Standards</t>
  </si>
  <si>
    <t>Factor</t>
  </si>
  <si>
    <t>Total</t>
  </si>
  <si>
    <t>California</t>
  </si>
  <si>
    <t>Oregon</t>
  </si>
  <si>
    <t>Washington</t>
  </si>
  <si>
    <t>Wyoming</t>
  </si>
  <si>
    <t>Utah</t>
  </si>
  <si>
    <t>Idaho</t>
  </si>
  <si>
    <t>FERC</t>
  </si>
  <si>
    <t>Other</t>
  </si>
  <si>
    <t>SG Factor Amounts</t>
  </si>
  <si>
    <t>Adjustment for RPS/Commission Order</t>
  </si>
  <si>
    <t>Situs</t>
  </si>
  <si>
    <t>12 ME June 2012 REC Revenues - Reallocated totals</t>
  </si>
  <si>
    <t>Eligible for OR/CA RPS</t>
  </si>
  <si>
    <t>Eligible for CA RPS</t>
  </si>
  <si>
    <t>Reallocated Revenues for 12 ME June 2012</t>
  </si>
  <si>
    <t>Test Period REC Revenues - Total Reallocated</t>
  </si>
  <si>
    <r>
      <t>Renewable Energy Credits From Wind Generation - 12 Months Ended June 2012</t>
    </r>
    <r>
      <rPr>
        <sz val="11"/>
        <rFont val="Times New Roman"/>
        <family val="1"/>
      </rPr>
      <t xml:space="preserve">   </t>
    </r>
    <r>
      <rPr>
        <sz val="10"/>
        <rFont val="Times New Roman"/>
        <family val="1"/>
      </rPr>
      <t>(Source: Exhibit RMP_(SRM-3), Page 3.4.2)</t>
    </r>
  </si>
  <si>
    <t>1 - Renewable Energy Credits from Wind (Eligible for OR/CA/WA RPS) - MWH</t>
  </si>
  <si>
    <t>2 - Renewable Energy Credits from Wind (Eligible for CA/OR RPS) - MWH</t>
  </si>
  <si>
    <t>3 - Renewable Energy Credits from Wind (Eligible for CA RPS only) - MWH</t>
  </si>
  <si>
    <t>1 - Renewable Energy Credits Eligible for OR/CA/WA RPS</t>
  </si>
  <si>
    <t>Wind Generation - MWH</t>
  </si>
  <si>
    <t>Above</t>
  </si>
  <si>
    <t xml:space="preserve">SG Factor Allocated Portion </t>
  </si>
  <si>
    <t>Wind MWH Available for Sale</t>
  </si>
  <si>
    <t>(1)</t>
  </si>
  <si>
    <t>Percent Sold</t>
  </si>
  <si>
    <t>MWH Sold in Test Period</t>
  </si>
  <si>
    <t>(2)</t>
  </si>
  <si>
    <t>Known Wind Sales</t>
  </si>
  <si>
    <t>(3)</t>
  </si>
  <si>
    <t>Uncommitted Wind MWH Available for Sale:</t>
  </si>
  <si>
    <t>(4)</t>
  </si>
  <si>
    <t>Test Year Revenue from 50% of Uncommitted Wind MWhs Available for Sale:</t>
  </si>
  <si>
    <t>Utah Retail Operations</t>
  </si>
  <si>
    <t>Twelve Months Ending June 30, 2012</t>
  </si>
  <si>
    <t>UAE Klamath Depreciation Depreciation Adjustment</t>
  </si>
  <si>
    <t>Utah Allocated</t>
  </si>
  <si>
    <t>UTAH REV. REQ'T CHANGE</t>
  </si>
  <si>
    <t>Utah Revenue Requirement Impact:</t>
  </si>
  <si>
    <t>Klamath Hydroelectric Plant Depreciation</t>
  </si>
  <si>
    <t>Utah Association of Energy Users (UAE)</t>
  </si>
  <si>
    <t>Utah General Rate Case - June 2012</t>
  </si>
  <si>
    <t>Klamath Hydroelectric Depreciation Adjustment</t>
  </si>
  <si>
    <t>TOTAL</t>
  </si>
  <si>
    <t>ACCOUNT</t>
  </si>
  <si>
    <t>COMPANY</t>
  </si>
  <si>
    <t>FACTOR</t>
  </si>
  <si>
    <t>FACTOR %</t>
  </si>
  <si>
    <t>ALLOCATED</t>
  </si>
  <si>
    <t>Adjustment to Depreciation Expense:</t>
  </si>
  <si>
    <t>Existing Klamath</t>
  </si>
  <si>
    <t>403HP</t>
  </si>
  <si>
    <t>SG-P</t>
  </si>
  <si>
    <t>Adjustment to Depreciation Reserve:</t>
  </si>
  <si>
    <t>108HP</t>
  </si>
  <si>
    <t>Existing Klamath:</t>
  </si>
  <si>
    <t>June10 YE</t>
  </si>
  <si>
    <t>June10 B/E Avg</t>
  </si>
  <si>
    <t>Gross EPIS</t>
  </si>
  <si>
    <t>Depreciation Reserve</t>
  </si>
  <si>
    <t>Depreciation Expense</t>
  </si>
  <si>
    <t>Capital Additions</t>
  </si>
  <si>
    <t>EPIS Balance</t>
  </si>
  <si>
    <t>Depreciation Expense*</t>
  </si>
  <si>
    <t>13 Mon Avg</t>
  </si>
  <si>
    <t>Yr. Ending June12</t>
  </si>
  <si>
    <t>Adjustments:</t>
  </si>
  <si>
    <t>Ref. 8.12</t>
  </si>
  <si>
    <t>Projects related to Klamath Implementation:</t>
  </si>
  <si>
    <t>Project</t>
  </si>
  <si>
    <t>RP Factor</t>
  </si>
  <si>
    <t>In-Service</t>
  </si>
  <si>
    <t>IKL IM7: JC Boyle Gravel Enhancement</t>
  </si>
  <si>
    <t>IKL IM18 Modular Bldg for Tag Reading</t>
  </si>
  <si>
    <t>IKL IM4 IG Hatchery Water Filtration for Egg Rear</t>
  </si>
  <si>
    <t>IKL IM4 IG Hatchery Bogus Creek Weir Installation</t>
  </si>
  <si>
    <t>Iron Gate Fish Attraction Pump No 2 Over</t>
  </si>
  <si>
    <t>Fall Creek Replace Plant Breaker</t>
  </si>
  <si>
    <t>IKL IM18 IG Hatchery Fish Tagging &amp; Mark</t>
  </si>
  <si>
    <t>IKL IM4 IG Hatchery Coho Raceway Netting</t>
  </si>
  <si>
    <t>*1.84% is the Klamath composite rate through December 2010. The accelerated depreciation rate is 7.177% starting in Jan.2011.</t>
  </si>
  <si>
    <t>RMP Klamath Hydroelectric Settlement Agreement Workpaper</t>
  </si>
  <si>
    <t>Data Source:  Exhibit RMP ____ (SRM-3), p. 8.12.2.</t>
  </si>
  <si>
    <t>UAE Klamath Depreciation Adjustment Workpaper</t>
  </si>
  <si>
    <t>*1.84% is the Klamath composite depreciation rate.</t>
  </si>
  <si>
    <t>Klamath Surcharge Situs Adjustment</t>
  </si>
  <si>
    <t>Adjustment to O&amp;M Expense:</t>
  </si>
  <si>
    <t>S</t>
  </si>
  <si>
    <t>Other Expense</t>
  </si>
  <si>
    <t>UAE Klamath Surcharge Situs Adjustment</t>
  </si>
  <si>
    <t>REC Revenue - Test Period</t>
  </si>
  <si>
    <t>UAE Test Period REC Revenue Adjustment</t>
  </si>
  <si>
    <t>Utah RMP General Rate Case - June 2012</t>
  </si>
  <si>
    <t>UAE</t>
  </si>
  <si>
    <t>Type</t>
  </si>
  <si>
    <t>Comparison of Utah Revenue Requirements Under</t>
  </si>
  <si>
    <t>Revised Protocol with Rate Mitigation Premium and Rolled-In Allocation Methods</t>
  </si>
  <si>
    <t>RMP Revised Protocol Revenue Requirement</t>
  </si>
  <si>
    <t>RMP Rate Mitigation Premium</t>
  </si>
  <si>
    <t>RMP Revised Protocol with Rate Mitigation Premium</t>
  </si>
  <si>
    <t>Exhibit RMP ____ (SRM-3), p. 1.1</t>
  </si>
  <si>
    <t>Source</t>
  </si>
  <si>
    <t>Exhibit RMP ____ (SRM-3), p. 1.0, Ln. 10</t>
  </si>
  <si>
    <t>Line</t>
  </si>
  <si>
    <t>No.</t>
  </si>
  <si>
    <t>Amount</t>
  </si>
  <si>
    <t>Description</t>
  </si>
  <si>
    <t>= Ln. 3 - Ln. 1</t>
  </si>
  <si>
    <t>RMP Rolled-In Revenue Requirement</t>
  </si>
  <si>
    <t>Exhibit RMP ____ (SRM-3), p. 1.4</t>
  </si>
  <si>
    <t>= Ln. 4 - Ln. 3</t>
  </si>
  <si>
    <t>UAE Recommended Inter-Juridiction Allocation Adjustment</t>
  </si>
  <si>
    <t>Rocky Mountain Power</t>
  </si>
  <si>
    <t>Line No.</t>
  </si>
  <si>
    <t>(A)</t>
  </si>
  <si>
    <t>(B)</t>
  </si>
  <si>
    <t xml:space="preserve">   Operating Revenues:</t>
  </si>
  <si>
    <t>General Business Revenues</t>
  </si>
  <si>
    <t>Interdepartmental</t>
  </si>
  <si>
    <t>Special Sales</t>
  </si>
  <si>
    <t>Other Operating Revenues</t>
  </si>
  <si>
    <t xml:space="preserve">   Total Operating Revenues</t>
  </si>
  <si>
    <t xml:space="preserve">   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</si>
  <si>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</si>
  <si>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</si>
  <si>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</si>
  <si>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</si>
  <si>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</si>
  <si>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</si>
  <si>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</si>
  <si>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</si>
  <si>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</si>
  <si>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</si>
  <si>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 xml:space="preserve">   Total O&amp;M Expenses</t>
  </si>
  <si>
    <t>Depreciation</t>
  </si>
  <si>
    <t xml:space="preserve">Amortization </t>
  </si>
  <si>
    <t>Taxes Other Than Income</t>
  </si>
  <si>
    <t>Income Taxes - Federal</t>
  </si>
  <si>
    <t>Income Taxes - State</t>
  </si>
  <si>
    <t>Income Taxes - Def Net</t>
  </si>
  <si>
    <t>Investment Tax Credit Adj.</t>
  </si>
  <si>
    <t>Misc Revenue &amp; Expense</t>
  </si>
  <si>
    <t xml:space="preserve">   Total Operating Expenses:</t>
  </si>
  <si>
    <t xml:space="preserve">   Operating Rev For Return:</t>
  </si>
  <si>
    <t xml:space="preserve">   Rate Base:</t>
  </si>
  <si>
    <t>Electric Plant In Service</t>
  </si>
  <si>
    <t>Plant Held for Future Use</t>
  </si>
  <si>
    <t>Misc Deferred Debits</t>
  </si>
  <si>
    <t>Elec Plant Acq Adj</t>
  </si>
  <si>
    <t>Nuclear Fuel</t>
  </si>
  <si>
    <t>Prepayments</t>
  </si>
  <si>
    <t>Fuel Stock</t>
  </si>
  <si>
    <t>Material &amp; Supplies</t>
  </si>
  <si>
    <t>Working Capital</t>
  </si>
  <si>
    <t>Weatherization Loans</t>
  </si>
  <si>
    <t xml:space="preserve">Misc Rate Base </t>
  </si>
  <si>
    <t xml:space="preserve">   Total Electric Plant:</t>
  </si>
  <si>
    <t>Rate Base Deductions:</t>
  </si>
  <si>
    <t>Accum Prov For Deprec</t>
  </si>
  <si>
    <t>Accum Prov For Amort</t>
  </si>
  <si>
    <t>Accum Def Income Tax</t>
  </si>
  <si>
    <t>Unamortized ITC</t>
  </si>
  <si>
    <t>Customer Adv For Const</t>
  </si>
  <si>
    <t>Customer Service Deposits</t>
  </si>
  <si>
    <t>Misc Rate Base Deductions</t>
  </si>
  <si>
    <t xml:space="preserve">     Total Rate Base Deductions</t>
  </si>
  <si>
    <t xml:space="preserve">   Total Rate Base:</t>
  </si>
</sst>
</file>

<file path=xl/styles.xml><?xml version="1.0" encoding="utf-8"?>
<styleSheet xmlns="http://schemas.openxmlformats.org/spreadsheetml/2006/main">
  <numFmts count="3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409]mmm\-yy;@"/>
    <numFmt numFmtId="170" formatCode="_(* #,##0_);_(* \(#,##0\);_(* &quot;-&quot;??_);_(@_)"/>
    <numFmt numFmtId="171" formatCode="0.0"/>
    <numFmt numFmtId="172" formatCode="0.0000"/>
    <numFmt numFmtId="173" formatCode="_-* #,##0\ &quot;F&quot;_-;\-* #,##0\ &quot;F&quot;_-;_-* &quot;-&quot;\ &quot;F&quot;_-;_-@_-"/>
    <numFmt numFmtId="174" formatCode="_(* #,##0.0_);_(* \(#,##0.0\);_(* &quot;-&quot;_);_(@_)"/>
    <numFmt numFmtId="175" formatCode="_(* #,##0.00_);[Red]_(* \(#,##0.00\);_(* &quot;-&quot;??_);_(@_)"/>
    <numFmt numFmtId="176" formatCode="&quot;$&quot;###0;[Red]\(&quot;$&quot;###0\)"/>
    <numFmt numFmtId="177" formatCode="mmmm\ d\,\ yyyy"/>
    <numFmt numFmtId="178" formatCode="########\-###\-###"/>
    <numFmt numFmtId="179" formatCode="#,##0.000;[Red]\-#,##0.000"/>
    <numFmt numFmtId="180" formatCode="#,##0.0_);\(#,##0.0\);\-\ ;"/>
    <numFmt numFmtId="181" formatCode="#,##0.0000"/>
    <numFmt numFmtId="182" formatCode="mmm\ dd\,\ yyyy"/>
    <numFmt numFmtId="183" formatCode="General_)"/>
    <numFmt numFmtId="184" formatCode="0.000%"/>
    <numFmt numFmtId="185" formatCode="0.0000%"/>
    <numFmt numFmtId="186" formatCode="_(&quot;$&quot;* #,##0_);_(&quot;$&quot;* \(#,##0\);_(&quot;$&quot;* &quot;-&quot;??_);_(@_)"/>
    <numFmt numFmtId="187" formatCode="&quot;$&quot;#,##0.00"/>
    <numFmt numFmtId="188" formatCode="_(* #,##0_);[Red]_(* \(#,##0\);_(* &quot;-&quot;_);_(@_)"/>
    <numFmt numFmtId="189" formatCode="[$-409]mmmm\-yy;@"/>
    <numFmt numFmtId="190" formatCode="0.00000%"/>
    <numFmt numFmtId="191" formatCode="_(* #,##0.0000_);_(* \(#,##0.0000\);_(* &quot;-&quot;??_);_(@_)"/>
    <numFmt numFmtId="192" formatCode="#,##0;\-#,##0;&quot;-&quot;"/>
    <numFmt numFmtId="193" formatCode="0.0%"/>
    <numFmt numFmtId="194" formatCode="_(* #,##0.000_);_(* \(#,##0.000\);_(* &quot;-&quot;??_);_(@_)"/>
  </numFmts>
  <fonts count="98">
    <font>
      <sz val="10"/>
      <color indexed="8"/>
      <name val="Times New Roman"/>
      <family val="2"/>
    </font>
    <font>
      <sz val="10"/>
      <name val="Arial"/>
      <family val="2"/>
    </font>
    <font>
      <b/>
      <sz val="12"/>
      <color indexed="8"/>
      <name val="Times New Roman"/>
      <family val="1"/>
    </font>
    <font>
      <b/>
      <sz val="10"/>
      <color indexed="8"/>
      <name val="Times New Roman"/>
      <family val="1"/>
    </font>
    <font>
      <b/>
      <u val="single"/>
      <sz val="10"/>
      <color indexed="8"/>
      <name val="Times New Roman"/>
      <family val="1"/>
    </font>
    <font>
      <b/>
      <sz val="12"/>
      <name val="Times New Roman"/>
      <family val="1"/>
    </font>
    <font>
      <sz val="10"/>
      <name val="Times New Roman"/>
      <family val="1"/>
    </font>
    <font>
      <b/>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amily val="2"/>
    </font>
    <font>
      <sz val="11"/>
      <color theme="1"/>
      <name val="Calibri"/>
      <family val="2"/>
      <scheme val="minor"/>
    </font>
    <font>
      <sz val="10"/>
      <color indexed="8"/>
      <name val="Arial"/>
      <family val="2"/>
    </font>
    <font>
      <sz val="12"/>
      <name val="Times New Roman"/>
      <family val="1"/>
    </font>
    <font>
      <sz val="10"/>
      <name val="MS Sans Serif"/>
      <family val="2"/>
    </font>
    <font>
      <sz val="10"/>
      <name val="Helv"/>
      <family val="2"/>
    </font>
    <font>
      <sz val="8"/>
      <name val="Helv"/>
      <family val="2"/>
    </font>
    <font>
      <i/>
      <sz val="11"/>
      <color indexed="23"/>
      <name val="Calibri"/>
      <family val="2"/>
    </font>
    <font>
      <sz val="7"/>
      <name val="Arial"/>
      <family val="2"/>
    </font>
    <font>
      <sz val="11"/>
      <color indexed="17"/>
      <name val="Calibri"/>
      <family val="2"/>
    </font>
    <font>
      <sz val="8"/>
      <name val="Arial"/>
      <family val="2"/>
    </font>
    <font>
      <b/>
      <sz val="16"/>
      <name val="Times New Roman"/>
      <family val="1"/>
    </font>
    <font>
      <b/>
      <sz val="12"/>
      <name val="Arial"/>
      <family val="2"/>
    </font>
    <font>
      <b/>
      <sz val="12"/>
      <color indexed="24"/>
      <name val="Times New Roman"/>
      <family val="1"/>
    </font>
    <font>
      <sz val="10"/>
      <color indexed="24"/>
      <name val="Times New Roman"/>
      <family val="1"/>
    </font>
    <font>
      <b/>
      <sz val="11"/>
      <color indexed="56"/>
      <name val="Calibri"/>
      <family val="2"/>
    </font>
    <font>
      <b/>
      <i/>
      <sz val="8"/>
      <color indexed="18"/>
      <name val="Helv"/>
      <family val="2"/>
    </font>
    <font>
      <sz val="11"/>
      <color indexed="52"/>
      <name val="Calibri"/>
      <family val="2"/>
    </font>
    <font>
      <b/>
      <sz val="8"/>
      <name val="Arial"/>
      <family val="2"/>
    </font>
    <font>
      <sz val="11"/>
      <color indexed="60"/>
      <name val="Calibri"/>
      <family val="2"/>
    </font>
    <font>
      <sz val="12"/>
      <color indexed="12"/>
      <name val="Times New Roman"/>
      <family val="1"/>
    </font>
    <font>
      <sz val="12"/>
      <name val="Arial"/>
      <family val="2"/>
    </font>
    <font>
      <b/>
      <sz val="11"/>
      <color indexed="63"/>
      <name val="Calibri"/>
      <family val="2"/>
    </font>
    <font>
      <sz val="10"/>
      <color indexed="11"/>
      <name val="Geneva"/>
      <family val="2"/>
    </font>
    <font>
      <b/>
      <sz val="10"/>
      <color indexed="8"/>
      <name val="Arial"/>
      <family val="2"/>
    </font>
    <font>
      <b/>
      <sz val="10"/>
      <color indexed="39"/>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
      <sz val="12"/>
      <name val="Arial MT"/>
      <family val="2"/>
    </font>
    <font>
      <b/>
      <sz val="10"/>
      <name val="Arial"/>
      <family val="2"/>
    </font>
    <font>
      <b/>
      <sz val="18"/>
      <color indexed="56"/>
      <name val="Cambria"/>
      <family val="2"/>
    </font>
    <font>
      <sz val="10"/>
      <color indexed="24"/>
      <name val="Courier New"/>
      <family val="3"/>
    </font>
    <font>
      <sz val="10"/>
      <name val="LinePrinter"/>
      <family val="3"/>
    </font>
    <font>
      <sz val="8"/>
      <color indexed="12"/>
      <name val="Arial"/>
      <family val="2"/>
    </font>
    <font>
      <sz val="11"/>
      <color indexed="10"/>
      <name val="Calibri"/>
      <family val="2"/>
    </font>
    <font>
      <u val="single"/>
      <sz val="10"/>
      <name val="Times New Roman"/>
      <family val="1"/>
    </font>
    <font>
      <sz val="10"/>
      <color indexed="10"/>
      <name val="Times New Roman"/>
      <family val="2"/>
    </font>
    <font>
      <b/>
      <sz val="11"/>
      <name val="Times New Roman"/>
      <family val="1"/>
    </font>
    <font>
      <sz val="11"/>
      <name val="Times New Roman"/>
      <family val="1"/>
    </font>
    <font>
      <u val="single"/>
      <sz val="11"/>
      <name val="Times New Roman"/>
      <family val="1"/>
    </font>
    <font>
      <u val="single"/>
      <sz val="10"/>
      <name val="Arial"/>
      <family val="2"/>
    </font>
    <font>
      <u val="single"/>
      <vertAlign val="superscript"/>
      <sz val="10"/>
      <name val="Times New Roman"/>
      <family val="1"/>
    </font>
    <font>
      <i/>
      <sz val="11"/>
      <name val="Times New Roman"/>
      <family val="1"/>
    </font>
    <font>
      <b/>
      <u val="single"/>
      <sz val="11"/>
      <name val="Times New Roman"/>
      <family val="1"/>
    </font>
    <font>
      <sz val="10"/>
      <color rgb="FF0000CC"/>
      <name val="Arial"/>
      <family val="2"/>
    </font>
    <font>
      <b/>
      <sz val="10"/>
      <color rgb="FF0000CC"/>
      <name val="Arial"/>
      <family val="2"/>
    </font>
    <font>
      <sz val="11"/>
      <color indexed="8"/>
      <name val="Times New Roman"/>
      <family val="1"/>
    </font>
    <font>
      <b/>
      <sz val="11"/>
      <color indexed="8"/>
      <name val="Times New Roman"/>
      <family val="1"/>
    </font>
    <font>
      <sz val="12"/>
      <color indexed="8"/>
      <name val="Times New Roman"/>
      <family val="1"/>
    </font>
    <font>
      <strike/>
      <sz val="10"/>
      <name val="Times New Roman"/>
      <family val="1"/>
    </font>
    <font>
      <b/>
      <sz val="14"/>
      <color indexed="8"/>
      <name val="Times New Roman"/>
      <family val="1"/>
    </font>
    <font>
      <u val="single"/>
      <sz val="10"/>
      <color indexed="8"/>
      <name val="Times New Roman"/>
      <family val="2"/>
    </font>
    <font>
      <sz val="10"/>
      <color indexed="12"/>
      <name val="Times New Roman"/>
      <family val="2"/>
    </font>
    <font>
      <vertAlign val="subscript"/>
      <sz val="10"/>
      <name val="Times New Roman"/>
      <family val="1"/>
    </font>
    <font>
      <b/>
      <vertAlign val="subscript"/>
      <sz val="14"/>
      <color indexed="8"/>
      <name val="Times New Roman"/>
      <family val="1"/>
    </font>
    <font>
      <b/>
      <vertAlign val="subscript"/>
      <sz val="10"/>
      <color indexed="8"/>
      <name val="Times New Roman"/>
      <family val="1"/>
    </font>
    <font>
      <vertAlign val="subscript"/>
      <sz val="10"/>
      <color indexed="8"/>
      <name val="Times New Roman"/>
      <family val="1"/>
    </font>
    <font>
      <sz val="9"/>
      <name val="Times New Roman"/>
      <family val="1"/>
    </font>
    <font>
      <b/>
      <sz val="9"/>
      <name val="Times New Roman"/>
      <family val="1"/>
    </font>
    <font>
      <sz val="12"/>
      <color indexed="10"/>
      <name val="Times New Roman"/>
      <family val="1"/>
    </font>
    <font>
      <u val="single"/>
      <sz val="12"/>
      <name val="Times New Roman"/>
      <family val="1"/>
    </font>
    <font>
      <sz val="13"/>
      <name val="Times New Roman"/>
      <family val="1"/>
    </font>
    <font>
      <sz val="10"/>
      <name val="Tahoma"/>
      <family val="2"/>
    </font>
    <font>
      <b/>
      <sz val="10"/>
      <name val="Tahoma"/>
      <family val="2"/>
    </font>
    <font>
      <sz val="12"/>
      <name val="Tahoma"/>
      <family val="2"/>
    </font>
    <font>
      <sz val="12"/>
      <color indexed="10"/>
      <name val="Tahoma"/>
      <family val="2"/>
    </font>
    <font>
      <sz val="10"/>
      <color theme="4" tint="-0.24997000396251678"/>
      <name val="Tahoma"/>
      <family val="2"/>
    </font>
    <font>
      <b/>
      <sz val="14"/>
      <name val="Times New Roman"/>
      <family val="1"/>
    </font>
    <font>
      <b/>
      <u val="single"/>
      <sz val="10"/>
      <name val="Times New Roman"/>
      <family val="1"/>
    </font>
    <font>
      <b/>
      <i/>
      <sz val="10"/>
      <name val="Arial"/>
      <family val="2"/>
    </font>
    <font>
      <b/>
      <u val="single"/>
      <sz val="10"/>
      <color indexed="39"/>
      <name val="Arial"/>
      <family val="2"/>
    </font>
    <font>
      <sz val="12"/>
      <name val="Helv"/>
      <family val="2"/>
    </font>
    <font>
      <sz val="8"/>
      <color indexed="10"/>
      <name val="Arial"/>
      <family val="2"/>
    </font>
    <font>
      <b/>
      <vertAlign val="superscript"/>
      <sz val="11"/>
      <name val="Times New Roman"/>
      <family val="1"/>
    </font>
    <font>
      <i/>
      <vertAlign val="superscript"/>
      <sz val="11"/>
      <name val="Times New Roman"/>
      <family val="1"/>
    </font>
    <font>
      <b/>
      <sz val="20"/>
      <name val="Times New Roman"/>
      <family val="1"/>
    </font>
    <font>
      <sz val="8"/>
      <name val="Verdan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lightGray"/>
    </fill>
    <fill>
      <patternFill patternType="solid">
        <fgColor indexed="14"/>
        <bgColor indexed="64"/>
      </patternFill>
    </fill>
    <fill>
      <patternFill patternType="gray125">
        <fgColor indexed="8"/>
      </patternFill>
    </fill>
    <fill>
      <patternFill patternType="solid">
        <fgColor rgb="FFFFFFCC"/>
        <bgColor indexed="64"/>
      </patternFill>
    </fill>
    <fill>
      <patternFill patternType="solid">
        <fgColor theme="4" tint="0.7999799847602844"/>
        <bgColor indexed="64"/>
      </patternFill>
    </fill>
    <fill>
      <patternFill patternType="solid">
        <fgColor theme="0"/>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medium">
        <color indexed="30"/>
      </bottom>
    </border>
    <border>
      <left style="thin"/>
      <right style="thin"/>
      <top style="thin"/>
      <bottom style="thin"/>
    </border>
    <border>
      <left/>
      <right/>
      <top/>
      <bottom style="double">
        <color indexed="52"/>
      </bottom>
    </border>
    <border>
      <left/>
      <right/>
      <top/>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48"/>
      </left>
      <right style="thin">
        <color indexed="48"/>
      </right>
      <top/>
      <bottom/>
    </border>
    <border>
      <left style="thin"/>
      <right style="thin"/>
      <top/>
      <bottom style="thin"/>
    </border>
    <border>
      <left/>
      <right/>
      <top style="double"/>
      <bottom/>
    </border>
    <border>
      <left/>
      <right/>
      <top/>
      <bottom style="double">
        <color indexed="8"/>
      </bottom>
    </border>
    <border>
      <left/>
      <right/>
      <top/>
      <bottom style="thin">
        <color indexed="8"/>
      </bottom>
    </border>
    <border>
      <left style="double"/>
      <right style="double"/>
      <top style="double"/>
      <bottom style="double"/>
    </border>
    <border>
      <left style="thin">
        <color indexed="8"/>
      </left>
      <right style="thin">
        <color indexed="8"/>
      </right>
      <top/>
      <bottom/>
    </border>
    <border>
      <left style="thin"/>
      <right style="thin"/>
      <top/>
      <bottom/>
    </border>
    <border>
      <left style="thin">
        <color rgb="FFB2B2B2"/>
      </left>
      <right style="thin">
        <color rgb="FFB2B2B2"/>
      </right>
      <top style="thin">
        <color rgb="FFB2B2B2"/>
      </top>
      <bottom style="thin">
        <color rgb="FFB2B2B2"/>
      </bottom>
    </border>
    <border>
      <left/>
      <right/>
      <top/>
      <bottom style="thin"/>
    </border>
    <border>
      <left style="medium"/>
      <right style="medium"/>
      <top style="medium"/>
      <bottom style="medium"/>
    </border>
    <border>
      <left/>
      <right/>
      <top/>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bottom style="thin"/>
    </border>
    <border>
      <left style="thin"/>
      <right/>
      <top/>
      <bottom style="thin"/>
    </border>
    <border>
      <left/>
      <right style="thin"/>
      <top style="thin"/>
      <bottom style="thin"/>
    </border>
    <border>
      <left style="thin"/>
      <right style="thin"/>
      <top style="thin"/>
      <bottom/>
    </border>
    <border>
      <left/>
      <right/>
      <top style="thin"/>
      <bottom style="double"/>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style="medium"/>
      <right/>
      <top style="medium"/>
      <bottom style="medium"/>
    </border>
    <border>
      <left/>
      <right style="medium"/>
      <top style="medium"/>
      <bottom style="medium"/>
    </border>
    <border>
      <left/>
      <right style="medium"/>
      <top/>
      <bottom style="medium"/>
    </border>
  </borders>
  <cellStyleXfs count="3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0" fontId="14" fillId="0" borderId="0">
      <alignment/>
      <protection/>
    </xf>
    <xf numFmtId="173" fontId="1" fillId="0" borderId="0">
      <alignment/>
      <protection/>
    </xf>
    <xf numFmtId="173" fontId="1" fillId="0" borderId="0">
      <alignment/>
      <protection/>
    </xf>
    <xf numFmtId="173" fontId="1" fillId="0" borderId="0">
      <alignment/>
      <protection/>
    </xf>
    <xf numFmtId="173" fontId="1" fillId="0" borderId="0">
      <alignment/>
      <protection/>
    </xf>
    <xf numFmtId="173" fontId="1" fillId="0" borderId="0">
      <alignment/>
      <protection/>
    </xf>
    <xf numFmtId="173" fontId="1" fillId="0" borderId="0">
      <alignment/>
      <protection/>
    </xf>
    <xf numFmtId="173" fontId="1" fillId="0" borderId="0">
      <alignment/>
      <protection/>
    </xf>
    <xf numFmtId="173" fontId="1" fillId="0" borderId="0">
      <alignment/>
      <protection/>
    </xf>
    <xf numFmtId="1" fontId="15" fillId="0" borderId="0">
      <alignment/>
      <protection/>
    </xf>
    <xf numFmtId="41"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17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174" fontId="1" fillId="0" borderId="0" applyFont="0" applyFill="0" applyBorder="0" applyAlignment="0" applyProtection="0"/>
    <xf numFmtId="43" fontId="16" fillId="0" borderId="0" applyFont="0" applyFill="0" applyBorder="0" applyAlignment="0" applyProtection="0"/>
    <xf numFmtId="174" fontId="1"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37" fontId="1" fillId="0" borderId="0" applyFill="0" applyBorder="0" applyAlignment="0" applyProtection="0"/>
    <xf numFmtId="0" fontId="20" fillId="0" borderId="0">
      <alignment/>
      <protection/>
    </xf>
    <xf numFmtId="0" fontId="20" fillId="0" borderId="0">
      <alignment/>
      <protection/>
    </xf>
    <xf numFmtId="37" fontId="1" fillId="0" borderId="0" applyFill="0" applyBorder="0" applyAlignment="0" applyProtection="0"/>
    <xf numFmtId="0" fontId="20" fillId="0" borderId="0">
      <alignment/>
      <protection/>
    </xf>
    <xf numFmtId="44" fontId="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76" fontId="21" fillId="0" borderId="0" applyFont="0" applyFill="0" applyBorder="0" applyProtection="0">
      <alignment horizontal="right"/>
    </xf>
    <xf numFmtId="5" fontId="20" fillId="0" borderId="0">
      <alignment/>
      <protection/>
    </xf>
    <xf numFmtId="5" fontId="1" fillId="0" borderId="0" applyFill="0" applyBorder="0" applyAlignment="0" applyProtection="0"/>
    <xf numFmtId="177" fontId="1" fillId="0" borderId="0" applyFill="0" applyBorder="0" applyAlignment="0" applyProtection="0"/>
    <xf numFmtId="0" fontId="20" fillId="0" borderId="0">
      <alignment/>
      <protection/>
    </xf>
    <xf numFmtId="177" fontId="1" fillId="0" borderId="0" applyFill="0" applyBorder="0" applyAlignment="0" applyProtection="0"/>
    <xf numFmtId="0" fontId="22" fillId="0" borderId="0" applyNumberFormat="0" applyFill="0" applyBorder="0" applyAlignment="0" applyProtection="0"/>
    <xf numFmtId="2" fontId="1" fillId="0" borderId="0" applyFill="0" applyBorder="0" applyAlignment="0" applyProtection="0"/>
    <xf numFmtId="0" fontId="23" fillId="0" borderId="0" applyFont="0" applyFill="0" applyBorder="0" applyProtection="0">
      <alignment/>
    </xf>
    <xf numFmtId="0" fontId="24" fillId="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0" borderId="0">
      <alignment/>
      <protection/>
    </xf>
    <xf numFmtId="0" fontId="27" fillId="0" borderId="3" applyNumberFormat="0" applyProtection="0">
      <alignment/>
    </xf>
    <xf numFmtId="0" fontId="27" fillId="0" borderId="4">
      <alignment horizontal="left" vertical="center"/>
      <protection/>
    </xf>
    <xf numFmtId="0" fontId="28" fillId="0" borderId="0" applyNumberFormat="0" applyFill="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0" fillId="0" borderId="0" applyNumberFormat="0" applyFill="0" applyBorder="0" applyAlignment="0" applyProtection="0"/>
    <xf numFmtId="0" fontId="25" fillId="22" borderId="6" applyNumberFormat="0" applyBorder="0" applyAlignment="0" applyProtection="0"/>
    <xf numFmtId="0" fontId="25" fillId="22" borderId="6" applyNumberFormat="0" applyBorder="0" applyAlignment="0" applyProtection="0"/>
    <xf numFmtId="0" fontId="31" fillId="0" borderId="0" applyNumberFormat="0" applyFill="0" applyBorder="0" applyAlignment="0">
      <protection locked="0"/>
    </xf>
    <xf numFmtId="0" fontId="32" fillId="0" borderId="7" applyNumberFormat="0" applyFill="0" applyAlignment="0" applyProtection="0"/>
    <xf numFmtId="178" fontId="1" fillId="0" borderId="0">
      <alignment/>
      <protection/>
    </xf>
    <xf numFmtId="0" fontId="33" fillId="0" borderId="0" applyNumberFormat="0" applyFill="0" applyBorder="0" applyAlignment="0" applyProtection="0"/>
    <xf numFmtId="0" fontId="34" fillId="23" borderId="0" applyNumberFormat="0" applyBorder="0" applyAlignment="0" applyProtection="0"/>
    <xf numFmtId="170" fontId="35" fillId="0" borderId="0" applyFont="0" applyAlignment="0" applyProtection="0"/>
    <xf numFmtId="0" fontId="25" fillId="0" borderId="8" applyNumberFormat="0" applyBorder="0" applyAlignment="0">
      <protection/>
    </xf>
    <xf numFmtId="0" fontId="25" fillId="0" borderId="8" applyNumberFormat="0" applyBorder="0" applyAlignment="0">
      <protection/>
    </xf>
    <xf numFmtId="179" fontId="1" fillId="0" borderId="0">
      <alignment/>
      <protection/>
    </xf>
    <xf numFmtId="0" fontId="16"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3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9"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6" fillId="0" borderId="0">
      <alignment/>
      <protection/>
    </xf>
    <xf numFmtId="0" fontId="1" fillId="0" borderId="0">
      <alignment/>
      <protection/>
    </xf>
    <xf numFmtId="0" fontId="17" fillId="0" borderId="0">
      <alignment/>
      <protection/>
    </xf>
    <xf numFmtId="0" fontId="1" fillId="0" borderId="0">
      <alignment/>
      <protection/>
    </xf>
    <xf numFmtId="37" fontId="20" fillId="0" borderId="0">
      <alignment/>
      <protection/>
    </xf>
    <xf numFmtId="0" fontId="1" fillId="22" borderId="9" applyNumberFormat="0" applyFont="0" applyAlignment="0" applyProtection="0"/>
    <xf numFmtId="180" fontId="18" fillId="0" borderId="0" applyFont="0" applyFill="0" applyBorder="0" applyProtection="0">
      <alignment/>
    </xf>
    <xf numFmtId="180" fontId="18" fillId="0" borderId="0" applyFont="0" applyFill="0" applyBorder="0" applyProtection="0">
      <alignment/>
    </xf>
    <xf numFmtId="0" fontId="37" fillId="20" borderId="10" applyNumberFormat="0" applyAlignment="0" applyProtection="0"/>
    <xf numFmtId="12" fontId="27" fillId="21" borderId="11">
      <alignment horizontal="left"/>
      <protection/>
    </xf>
    <xf numFmtId="0" fontId="20" fillId="0" borderId="0">
      <alignment/>
      <protection/>
    </xf>
    <xf numFmtId="0" fontId="20" fillId="0" borderId="0">
      <alignment/>
      <protection/>
    </xf>
    <xf numFmtId="10"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8" fillId="0" borderId="0">
      <alignment/>
      <protection/>
    </xf>
    <xf numFmtId="0" fontId="39" fillId="23" borderId="12" applyNumberFormat="0" applyProtection="0">
      <alignment vertical="center"/>
    </xf>
    <xf numFmtId="0" fontId="40" fillId="23" borderId="12" applyNumberFormat="0" applyProtection="0">
      <alignment vertical="center"/>
    </xf>
    <xf numFmtId="0" fontId="39" fillId="23" borderId="12" applyNumberFormat="0" applyProtection="0">
      <alignment vertical="center"/>
    </xf>
    <xf numFmtId="0" fontId="39" fillId="23" borderId="12" applyNumberFormat="0" applyProtection="0">
      <alignment horizontal="left" vertical="center" indent="1"/>
    </xf>
    <xf numFmtId="0" fontId="39" fillId="23" borderId="12" applyNumberFormat="0" applyProtection="0">
      <alignment horizontal="left" vertical="center" indent="1"/>
    </xf>
    <xf numFmtId="0" fontId="39" fillId="23" borderId="12" applyNumberFormat="0" applyProtection="0">
      <alignment horizontal="left" vertical="center" indent="1"/>
    </xf>
    <xf numFmtId="0" fontId="39" fillId="23" borderId="12" applyNumberFormat="0" applyProtection="0">
      <alignment horizontal="left" vertical="center" indent="1"/>
    </xf>
    <xf numFmtId="0" fontId="39" fillId="23" borderId="12" applyNumberFormat="0" applyProtection="0">
      <alignment horizontal="left" vertical="center" indent="1"/>
    </xf>
    <xf numFmtId="0" fontId="39" fillId="23" borderId="12" applyNumberFormat="0" applyProtection="0">
      <alignment horizontal="left" vertical="center" indent="1"/>
    </xf>
    <xf numFmtId="0" fontId="39" fillId="23" borderId="12" applyNumberFormat="0" applyProtection="0">
      <alignment horizontal="left" vertical="top" indent="1"/>
    </xf>
    <xf numFmtId="0" fontId="39" fillId="24" borderId="0" applyNumberFormat="0" applyProtection="0">
      <alignment horizontal="left" vertical="center" indent="1"/>
    </xf>
    <xf numFmtId="0" fontId="39" fillId="24" borderId="12" applyNumberFormat="0" applyProtection="0">
      <alignment/>
    </xf>
    <xf numFmtId="0" fontId="39" fillId="24" borderId="12" applyNumberFormat="0" applyProtection="0">
      <alignment/>
    </xf>
    <xf numFmtId="0" fontId="39" fillId="24" borderId="12" applyNumberFormat="0" applyProtection="0">
      <alignment/>
    </xf>
    <xf numFmtId="0" fontId="39" fillId="24" borderId="12" applyNumberFormat="0" applyProtection="0">
      <alignment/>
    </xf>
    <xf numFmtId="0" fontId="39" fillId="24" borderId="12" applyNumberFormat="0" applyProtection="0">
      <alignment/>
    </xf>
    <xf numFmtId="0" fontId="39" fillId="24" borderId="12" applyNumberFormat="0" applyProtection="0">
      <alignment/>
    </xf>
    <xf numFmtId="0" fontId="17" fillId="3" borderId="12" applyNumberFormat="0" applyProtection="0">
      <alignment horizontal="right" vertical="center"/>
    </xf>
    <xf numFmtId="0" fontId="17" fillId="9" borderId="12" applyNumberFormat="0" applyProtection="0">
      <alignment horizontal="right" vertical="center"/>
    </xf>
    <xf numFmtId="0" fontId="17" fillId="17" borderId="12" applyNumberFormat="0" applyProtection="0">
      <alignment horizontal="right" vertical="center"/>
    </xf>
    <xf numFmtId="0" fontId="17" fillId="11" borderId="12" applyNumberFormat="0" applyProtection="0">
      <alignment horizontal="right" vertical="center"/>
    </xf>
    <xf numFmtId="0" fontId="17" fillId="15" borderId="12" applyNumberFormat="0" applyProtection="0">
      <alignment horizontal="right" vertical="center"/>
    </xf>
    <xf numFmtId="0" fontId="17" fillId="19" borderId="12" applyNumberFormat="0" applyProtection="0">
      <alignment horizontal="right" vertical="center"/>
    </xf>
    <xf numFmtId="0" fontId="17" fillId="18" borderId="12" applyNumberFormat="0" applyProtection="0">
      <alignment horizontal="right" vertical="center"/>
    </xf>
    <xf numFmtId="0" fontId="17" fillId="25" borderId="12" applyNumberFormat="0" applyProtection="0">
      <alignment horizontal="right" vertical="center"/>
    </xf>
    <xf numFmtId="0" fontId="17" fillId="10" borderId="12" applyNumberFormat="0" applyProtection="0">
      <alignment horizontal="right" vertical="center"/>
    </xf>
    <xf numFmtId="0" fontId="39" fillId="26" borderId="13" applyNumberFormat="0" applyProtection="0">
      <alignment horizontal="left" vertical="center" indent="1"/>
    </xf>
    <xf numFmtId="0" fontId="17" fillId="27" borderId="0" applyNumberFormat="0" applyProtection="0">
      <alignment horizontal="left" vertical="center" indent="1"/>
    </xf>
    <xf numFmtId="0" fontId="17" fillId="27" borderId="0" applyNumberFormat="0" applyProtection="0">
      <alignment horizontal="left" indent="1"/>
    </xf>
    <xf numFmtId="0" fontId="17" fillId="27" borderId="0" applyNumberFormat="0" applyProtection="0">
      <alignment horizontal="left" indent="1"/>
    </xf>
    <xf numFmtId="0" fontId="17" fillId="27" borderId="0" applyNumberFormat="0" applyProtection="0">
      <alignment horizontal="left" indent="1"/>
    </xf>
    <xf numFmtId="0" fontId="17" fillId="27" borderId="0" applyNumberFormat="0" applyProtection="0">
      <alignment horizontal="left" indent="1"/>
    </xf>
    <xf numFmtId="0" fontId="17" fillId="27" borderId="0" applyNumberFormat="0" applyProtection="0">
      <alignment horizontal="left" indent="1"/>
    </xf>
    <xf numFmtId="0" fontId="17" fillId="27" borderId="0" applyNumberFormat="0" applyProtection="0">
      <alignment horizontal="left" indent="1"/>
    </xf>
    <xf numFmtId="0" fontId="41" fillId="28" borderId="0" applyNumberFormat="0" applyProtection="0">
      <alignment horizontal="left" vertical="center" indent="1"/>
    </xf>
    <xf numFmtId="0" fontId="41" fillId="28" borderId="0" applyNumberFormat="0" applyProtection="0">
      <alignment horizontal="left" vertical="center" indent="1"/>
    </xf>
    <xf numFmtId="0" fontId="41" fillId="28" borderId="0" applyNumberFormat="0" applyProtection="0">
      <alignment horizontal="left" vertical="center" indent="1"/>
    </xf>
    <xf numFmtId="0" fontId="41" fillId="28" borderId="0" applyNumberFormat="0" applyProtection="0">
      <alignment horizontal="left" vertical="center" indent="1"/>
    </xf>
    <xf numFmtId="0" fontId="41" fillId="28" borderId="0" applyNumberFormat="0" applyProtection="0">
      <alignment horizontal="left" vertical="center" indent="1"/>
    </xf>
    <xf numFmtId="0" fontId="17" fillId="24" borderId="12" applyNumberFormat="0" applyProtection="0">
      <alignment horizontal="right" vertical="center"/>
    </xf>
    <xf numFmtId="0" fontId="42" fillId="0" borderId="0" applyNumberFormat="0" applyProtection="0">
      <alignment horizontal="left" vertical="center" indent="1"/>
    </xf>
    <xf numFmtId="0" fontId="43" fillId="29" borderId="0" applyNumberFormat="0" applyProtection="0">
      <alignment horizontal="left" indent="1"/>
    </xf>
    <xf numFmtId="0" fontId="43" fillId="29" borderId="0" applyNumberFormat="0" applyProtection="0">
      <alignment horizontal="left" indent="1"/>
    </xf>
    <xf numFmtId="0" fontId="43" fillId="29" borderId="0" applyNumberFormat="0" applyProtection="0">
      <alignment horizontal="left" indent="1"/>
    </xf>
    <xf numFmtId="0" fontId="43" fillId="29" borderId="0" applyNumberFormat="0" applyProtection="0">
      <alignment horizontal="left" indent="1"/>
    </xf>
    <xf numFmtId="0" fontId="43" fillId="29" borderId="0" applyNumberFormat="0" applyProtection="0">
      <alignment horizontal="left" indent="1"/>
    </xf>
    <xf numFmtId="0" fontId="43" fillId="29" borderId="0" applyNumberFormat="0" applyProtection="0">
      <alignment horizontal="left" indent="1"/>
    </xf>
    <xf numFmtId="0" fontId="43" fillId="29" borderId="0" applyNumberFormat="0" applyProtection="0">
      <alignment horizontal="left" indent="1"/>
    </xf>
    <xf numFmtId="0" fontId="44" fillId="0" borderId="0" applyNumberFormat="0" applyProtection="0">
      <alignment horizontal="left" vertical="center" indent="1"/>
    </xf>
    <xf numFmtId="0" fontId="44" fillId="30" borderId="0" applyNumberFormat="0" applyProtection="0">
      <alignment/>
    </xf>
    <xf numFmtId="0" fontId="44" fillId="30" borderId="0" applyNumberFormat="0" applyProtection="0">
      <alignment/>
    </xf>
    <xf numFmtId="0" fontId="44" fillId="30" borderId="0" applyNumberFormat="0" applyProtection="0">
      <alignment/>
    </xf>
    <xf numFmtId="0" fontId="44" fillId="30" borderId="0" applyNumberFormat="0" applyProtection="0">
      <alignment/>
    </xf>
    <xf numFmtId="0" fontId="44" fillId="30" borderId="0" applyNumberFormat="0" applyProtection="0">
      <alignment/>
    </xf>
    <xf numFmtId="0" fontId="44" fillId="30" borderId="0" applyNumberFormat="0" applyProtection="0">
      <alignment/>
    </xf>
    <xf numFmtId="0" fontId="44" fillId="30" borderId="0" applyNumberFormat="0" applyProtection="0">
      <alignment/>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center"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8" borderId="12" applyNumberFormat="0" applyProtection="0">
      <alignment horizontal="left" vertical="top" indent="1"/>
    </xf>
    <xf numFmtId="0" fontId="1" fillId="24" borderId="12" applyNumberFormat="0" applyProtection="0">
      <alignment horizontal="left" vertical="center" indent="1"/>
    </xf>
    <xf numFmtId="0" fontId="1" fillId="24" borderId="12" applyNumberFormat="0" applyProtection="0">
      <alignment horizontal="left" vertical="center" indent="1"/>
    </xf>
    <xf numFmtId="0" fontId="1" fillId="24" borderId="12" applyNumberFormat="0" applyProtection="0">
      <alignment horizontal="left" vertical="center" indent="1"/>
    </xf>
    <xf numFmtId="0" fontId="1" fillId="24" borderId="12" applyNumberFormat="0" applyProtection="0">
      <alignment horizontal="left" vertical="center" indent="1"/>
    </xf>
    <xf numFmtId="0" fontId="1" fillId="24" borderId="12" applyNumberFormat="0" applyProtection="0">
      <alignment horizontal="left" vertical="center" indent="1"/>
    </xf>
    <xf numFmtId="0" fontId="1" fillId="24" borderId="12" applyNumberFormat="0" applyProtection="0">
      <alignment horizontal="left" vertical="top" indent="1"/>
    </xf>
    <xf numFmtId="0" fontId="1" fillId="24" borderId="12" applyNumberFormat="0" applyProtection="0">
      <alignment horizontal="left" vertical="top" indent="1"/>
    </xf>
    <xf numFmtId="0" fontId="1" fillId="24" borderId="12" applyNumberFormat="0" applyProtection="0">
      <alignment horizontal="left" vertical="top" indent="1"/>
    </xf>
    <xf numFmtId="0" fontId="1" fillId="24" borderId="12" applyNumberFormat="0" applyProtection="0">
      <alignment horizontal="left" vertical="top" indent="1"/>
    </xf>
    <xf numFmtId="0" fontId="1" fillId="24" borderId="12" applyNumberFormat="0" applyProtection="0">
      <alignment horizontal="left" vertical="top"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center"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8" borderId="12" applyNumberFormat="0" applyProtection="0">
      <alignment horizontal="left" vertical="top"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center"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 fillId="27" borderId="12" applyNumberFormat="0" applyProtection="0">
      <alignment horizontal="left" vertical="top" indent="1"/>
    </xf>
    <xf numFmtId="0" fontId="17" fillId="22" borderId="12" applyNumberFormat="0" applyProtection="0">
      <alignment vertical="center"/>
    </xf>
    <xf numFmtId="0" fontId="45" fillId="22" borderId="12" applyNumberFormat="0" applyProtection="0">
      <alignment vertical="center"/>
    </xf>
    <xf numFmtId="0" fontId="17" fillId="22" borderId="12" applyNumberFormat="0" applyProtection="0">
      <alignment horizontal="left" vertical="center" indent="1"/>
    </xf>
    <xf numFmtId="0" fontId="17" fillId="22" borderId="12" applyNumberFormat="0" applyProtection="0">
      <alignment horizontal="left" vertical="top" indent="1"/>
    </xf>
    <xf numFmtId="0" fontId="17" fillId="31" borderId="14" applyNumberFormat="0" applyProtection="0">
      <alignment horizontal="right" vertical="center"/>
    </xf>
    <xf numFmtId="0" fontId="17" fillId="0" borderId="12" applyNumberFormat="0" applyProtection="0">
      <alignment horizontal="right" vertical="center"/>
    </xf>
    <xf numFmtId="0" fontId="17" fillId="0" borderId="12" applyNumberFormat="0" applyProtection="0">
      <alignment horizontal="right" vertical="center"/>
    </xf>
    <xf numFmtId="0" fontId="17" fillId="0" borderId="12" applyNumberFormat="0" applyProtection="0">
      <alignment horizontal="right" vertical="center"/>
    </xf>
    <xf numFmtId="0" fontId="17" fillId="0" borderId="12" applyNumberFormat="0" applyProtection="0">
      <alignment horizontal="right" vertical="center"/>
    </xf>
    <xf numFmtId="0" fontId="17" fillId="0" borderId="12" applyNumberFormat="0" applyProtection="0">
      <alignment horizontal="right" vertical="center"/>
    </xf>
    <xf numFmtId="0" fontId="17" fillId="0" borderId="12" applyNumberFormat="0" applyProtection="0">
      <alignment horizontal="right" vertical="center"/>
    </xf>
    <xf numFmtId="0" fontId="45" fillId="27" borderId="12" applyNumberFormat="0" applyProtection="0">
      <alignment horizontal="right" vertical="center"/>
    </xf>
    <xf numFmtId="0" fontId="17" fillId="31" borderId="12" applyNumberFormat="0" applyProtection="0">
      <alignment horizontal="left" vertical="center" indent="1"/>
    </xf>
    <xf numFmtId="0" fontId="17" fillId="0" borderId="12" applyNumberFormat="0" applyProtection="0">
      <alignment horizontal="left" vertical="center" indent="1"/>
    </xf>
    <xf numFmtId="0" fontId="17" fillId="0" borderId="12" applyNumberFormat="0" applyProtection="0">
      <alignment horizontal="left" vertical="center" indent="1"/>
    </xf>
    <xf numFmtId="0" fontId="17" fillId="0" borderId="12" applyNumberFormat="0" applyProtection="0">
      <alignment horizontal="left" vertical="center" indent="1"/>
    </xf>
    <xf numFmtId="0" fontId="17" fillId="0" borderId="12" applyNumberFormat="0" applyProtection="0">
      <alignment horizontal="left" vertical="center" indent="1"/>
    </xf>
    <xf numFmtId="0" fontId="17" fillId="0" borderId="12" applyNumberFormat="0" applyProtection="0">
      <alignment horizontal="left" vertical="center" indent="1"/>
    </xf>
    <xf numFmtId="0" fontId="17" fillId="0" borderId="12" applyNumberFormat="0" applyProtection="0">
      <alignment horizontal="left" vertical="center" indent="1"/>
    </xf>
    <xf numFmtId="0" fontId="17" fillId="24" borderId="12" applyNumberFormat="0" applyProtection="0">
      <alignment horizontal="center" vertical="top"/>
    </xf>
    <xf numFmtId="0" fontId="17" fillId="24" borderId="12" applyNumberFormat="0" applyProtection="0">
      <alignment horizontal="left" vertical="top"/>
    </xf>
    <xf numFmtId="0" fontId="17" fillId="24" borderId="12" applyNumberFormat="0" applyProtection="0">
      <alignment horizontal="left" vertical="top"/>
    </xf>
    <xf numFmtId="0" fontId="17" fillId="24" borderId="12" applyNumberFormat="0" applyProtection="0">
      <alignment horizontal="left" vertical="top"/>
    </xf>
    <xf numFmtId="0" fontId="17" fillId="24" borderId="12" applyNumberFormat="0" applyProtection="0">
      <alignment horizontal="left" vertical="top"/>
    </xf>
    <xf numFmtId="0" fontId="17" fillId="24" borderId="12" applyNumberFormat="0" applyProtection="0">
      <alignment horizontal="left" vertical="top"/>
    </xf>
    <xf numFmtId="0" fontId="17" fillId="24" borderId="12" applyNumberFormat="0" applyProtection="0">
      <alignment horizontal="left" vertical="top"/>
    </xf>
    <xf numFmtId="0" fontId="46" fillId="0" borderId="0" applyNumberFormat="0" applyProtection="0">
      <alignment horizontal="left" vertical="center"/>
    </xf>
    <xf numFmtId="0" fontId="47" fillId="32" borderId="0" applyNumberFormat="0" applyProtection="0">
      <alignment horizontal="left"/>
    </xf>
    <xf numFmtId="0" fontId="47" fillId="32" borderId="0" applyNumberFormat="0" applyProtection="0">
      <alignment horizontal="left"/>
    </xf>
    <xf numFmtId="0" fontId="47" fillId="32" borderId="0" applyNumberFormat="0" applyProtection="0">
      <alignment horizontal="left"/>
    </xf>
    <xf numFmtId="0" fontId="47" fillId="32" borderId="0" applyNumberFormat="0" applyProtection="0">
      <alignment horizontal="left"/>
    </xf>
    <xf numFmtId="0" fontId="47" fillId="32" borderId="0" applyNumberFormat="0" applyProtection="0">
      <alignment horizontal="left"/>
    </xf>
    <xf numFmtId="0" fontId="47" fillId="32" borderId="0" applyNumberFormat="0" applyProtection="0">
      <alignment horizontal="left"/>
    </xf>
    <xf numFmtId="0" fontId="47" fillId="32" borderId="0" applyNumberFormat="0" applyProtection="0">
      <alignment horizontal="left"/>
    </xf>
    <xf numFmtId="0" fontId="48" fillId="27" borderId="12" applyNumberFormat="0" applyProtection="0">
      <alignment horizontal="right" vertical="center"/>
    </xf>
    <xf numFmtId="0" fontId="49" fillId="33" borderId="0" applyNumberFormat="0" applyFont="0" applyBorder="0" applyAlignment="0" applyProtection="0"/>
    <xf numFmtId="181" fontId="1" fillId="0" borderId="15">
      <alignment horizontal="justify" vertical="top" wrapText="1"/>
      <protection/>
    </xf>
    <xf numFmtId="0" fontId="1" fillId="0" borderId="0">
      <alignment horizontal="left" wrapText="1"/>
      <protection/>
    </xf>
    <xf numFmtId="182" fontId="1" fillId="0" borderId="0" applyFill="0" applyBorder="0" applyProtection="0">
      <alignment/>
    </xf>
    <xf numFmtId="0" fontId="50" fillId="0" borderId="0" applyNumberFormat="0" applyFill="0" applyBorder="0">
      <alignment horizontal="center" wrapText="1"/>
      <protection/>
    </xf>
    <xf numFmtId="0" fontId="50" fillId="0" borderId="0" applyNumberFormat="0" applyFill="0" applyBorder="0">
      <alignment horizontal="center" wrapText="1"/>
      <protection/>
    </xf>
    <xf numFmtId="0" fontId="50" fillId="0" borderId="0" applyNumberFormat="0" applyFill="0" applyBorder="0">
      <alignment horizontal="center" wrapText="1"/>
      <protection/>
    </xf>
    <xf numFmtId="0" fontId="50" fillId="0" borderId="0" applyNumberFormat="0" applyFill="0" applyBorder="0">
      <alignment horizontal="center" wrapText="1"/>
      <protection/>
    </xf>
    <xf numFmtId="0" fontId="51" fillId="0" borderId="0" applyNumberFormat="0" applyFill="0" applyBorder="0" applyAlignment="0" applyProtection="0"/>
    <xf numFmtId="0" fontId="50" fillId="0" borderId="6">
      <alignment horizontal="center" vertical="center" wrapText="1"/>
      <protection/>
    </xf>
    <xf numFmtId="0" fontId="50" fillId="0" borderId="6">
      <alignment horizontal="center" vertical="center" wrapText="1"/>
      <protection/>
    </xf>
    <xf numFmtId="0" fontId="52" fillId="0" borderId="16" applyNumberFormat="0" applyFont="0" applyFill="0" applyAlignment="0" applyProtection="0"/>
    <xf numFmtId="0" fontId="20" fillId="0" borderId="17">
      <alignment/>
      <protection/>
    </xf>
    <xf numFmtId="183" fontId="53" fillId="0" borderId="0">
      <alignment horizontal="left"/>
      <protection/>
    </xf>
    <xf numFmtId="0" fontId="20" fillId="0" borderId="18">
      <alignment/>
      <protection/>
    </xf>
    <xf numFmtId="0" fontId="25" fillId="23" borderId="0" applyNumberFormat="0" applyBorder="0" applyAlignment="0" applyProtection="0"/>
    <xf numFmtId="0" fontId="25" fillId="23" borderId="0" applyNumberFormat="0" applyBorder="0" applyAlignment="0" applyProtection="0"/>
    <xf numFmtId="37" fontId="25" fillId="0" borderId="0">
      <alignment/>
      <protection/>
    </xf>
    <xf numFmtId="3" fontId="54" fillId="34" borderId="19" applyProtection="0">
      <alignment/>
    </xf>
    <xf numFmtId="0" fontId="55" fillId="0" borderId="0" applyNumberFormat="0" applyFill="0" applyBorder="0" applyAlignment="0" applyProtection="0"/>
    <xf numFmtId="0" fontId="1" fillId="0" borderId="0">
      <alignment/>
      <protection/>
    </xf>
    <xf numFmtId="0" fontId="18" fillId="0" borderId="0">
      <alignment/>
      <protection/>
    </xf>
    <xf numFmtId="0" fontId="18"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 fillId="0" borderId="0" applyFont="0" applyFill="0" applyBorder="0" applyAlignment="0" applyProtection="0"/>
    <xf numFmtId="0" fontId="25" fillId="0" borderId="8" applyNumberFormat="0" applyBorder="0" applyAlignment="0">
      <protection/>
    </xf>
    <xf numFmtId="0" fontId="16" fillId="0" borderId="0">
      <alignment/>
      <protection/>
    </xf>
    <xf numFmtId="188" fontId="1" fillId="0" borderId="0">
      <alignment/>
      <protection/>
    </xf>
    <xf numFmtId="0" fontId="16" fillId="0" borderId="0">
      <alignment/>
      <protection/>
    </xf>
    <xf numFmtId="0" fontId="16" fillId="0" borderId="0">
      <alignment/>
      <protection/>
    </xf>
    <xf numFmtId="0" fontId="16" fillId="0" borderId="0">
      <alignment/>
      <protection/>
    </xf>
    <xf numFmtId="0" fontId="25" fillId="23" borderId="0" applyNumberFormat="0" applyBorder="0" applyAlignment="0" applyProtection="0"/>
    <xf numFmtId="9" fontId="19" fillId="0" borderId="0" applyFont="0" applyFill="0" applyBorder="0" applyAlignment="0" applyProtection="0"/>
    <xf numFmtId="43" fontId="16" fillId="0" borderId="0" applyFont="0" applyFill="0" applyBorder="0" applyAlignment="0" applyProtection="0"/>
    <xf numFmtId="192" fontId="17" fillId="0" borderId="0" applyFill="0" applyBorder="0" applyAlignment="0">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184" fontId="1" fillId="0" borderId="0">
      <alignment/>
      <protection locked="0"/>
    </xf>
    <xf numFmtId="184" fontId="1" fillId="0" borderId="0">
      <alignment/>
      <protection locked="0"/>
    </xf>
    <xf numFmtId="38" fontId="90" fillId="0" borderId="0">
      <alignment horizontal="left" wrapText="1"/>
      <protection/>
    </xf>
    <xf numFmtId="38" fontId="91" fillId="0" borderId="0">
      <alignment horizontal="left" wrapText="1"/>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40" fontId="17" fillId="31" borderId="0">
      <alignment horizontal="right"/>
      <protection/>
    </xf>
    <xf numFmtId="0" fontId="39" fillId="31" borderId="0">
      <alignment horizontal="left"/>
      <protection/>
    </xf>
    <xf numFmtId="0" fontId="93" fillId="35" borderId="20">
      <alignment/>
      <protection/>
    </xf>
    <xf numFmtId="38" fontId="1" fillId="0" borderId="0">
      <alignment horizontal="left" wrapText="1"/>
      <protection/>
    </xf>
    <xf numFmtId="38" fontId="17" fillId="0" borderId="21" applyFill="0" applyBorder="0" applyAlignment="0">
      <protection locked="0"/>
    </xf>
    <xf numFmtId="0" fontId="25" fillId="23" borderId="0" applyNumberFormat="0" applyBorder="0" applyAlignment="0" applyProtection="0"/>
    <xf numFmtId="0" fontId="18" fillId="0" borderId="0">
      <alignment/>
      <protection/>
    </xf>
    <xf numFmtId="43" fontId="17" fillId="0" borderId="0" applyFont="0" applyFill="0" applyBorder="0" applyAlignment="0" applyProtection="0"/>
    <xf numFmtId="0" fontId="16" fillId="36" borderId="22" applyNumberFormat="0" applyFont="0" applyAlignment="0" applyProtection="0"/>
    <xf numFmtId="43" fontId="17" fillId="0" borderId="0" applyFont="0" applyFill="0" applyBorder="0" applyAlignment="0" applyProtection="0"/>
    <xf numFmtId="44" fontId="17" fillId="0" borderId="0" applyFont="0" applyFill="0" applyBorder="0" applyAlignment="0" applyProtection="0"/>
  </cellStyleXfs>
  <cellXfs count="702">
    <xf numFmtId="0" fontId="0" fillId="0" borderId="0" xfId="0"/>
    <xf numFmtId="5" fontId="0" fillId="0" borderId="0" xfId="0" applyNumberFormat="1"/>
    <xf numFmtId="5" fontId="0" fillId="0" borderId="23" xfId="0" applyNumberFormat="1" applyBorder="1"/>
    <xf numFmtId="0" fontId="0" fillId="0" borderId="0" xfId="0" applyAlignment="1">
      <alignment horizontal="left" indent="1"/>
    </xf>
    <xf numFmtId="0" fontId="0" fillId="0" borderId="0" xfId="0" applyAlignment="1" quotePrefix="1">
      <alignment horizontal="left" indent="1"/>
    </xf>
    <xf numFmtId="0" fontId="3" fillId="0" borderId="0" xfId="0" applyFont="1" applyAlignment="1">
      <alignment horizontal="center"/>
    </xf>
    <xf numFmtId="0" fontId="4" fillId="0" borderId="0" xfId="0" applyFont="1" applyAlignment="1">
      <alignment horizontal="center"/>
    </xf>
    <xf numFmtId="0" fontId="3" fillId="0" borderId="0" xfId="0" applyFont="1"/>
    <xf numFmtId="0" fontId="4" fillId="0" borderId="0" xfId="0" applyFont="1"/>
    <xf numFmtId="0" fontId="4" fillId="0" borderId="0" xfId="0" applyFont="1" applyAlignment="1">
      <alignment horizontal="left" indent="1"/>
    </xf>
    <xf numFmtId="5" fontId="0" fillId="0" borderId="24" xfId="0" applyNumberFormat="1" applyBorder="1"/>
    <xf numFmtId="0" fontId="6" fillId="0" borderId="0" xfId="20" applyFont="1">
      <alignment/>
      <protection/>
    </xf>
    <xf numFmtId="169" fontId="7" fillId="0" borderId="0" xfId="20" applyNumberFormat="1" applyFont="1" applyAlignment="1" applyProtection="1">
      <alignment horizontal="left"/>
      <protection/>
    </xf>
    <xf numFmtId="170" fontId="6" fillId="0" borderId="0" xfId="21" applyNumberFormat="1" applyFont="1" applyAlignment="1">
      <alignment vertical="center"/>
    </xf>
    <xf numFmtId="171" fontId="6" fillId="0" borderId="0" xfId="20" applyNumberFormat="1" applyFont="1" applyAlignment="1">
      <alignment horizontal="center" wrapText="1"/>
      <protection/>
    </xf>
    <xf numFmtId="0" fontId="6" fillId="0" borderId="23" xfId="20" applyFont="1" applyBorder="1" applyAlignment="1">
      <alignment horizontal="center" wrapText="1"/>
      <protection/>
    </xf>
    <xf numFmtId="0" fontId="6" fillId="0" borderId="23" xfId="20" applyFont="1" applyBorder="1">
      <alignment/>
      <protection/>
    </xf>
    <xf numFmtId="0" fontId="6" fillId="0" borderId="4" xfId="20" applyFont="1" applyFill="1" applyBorder="1" applyAlignment="1">
      <alignment horizontal="center" wrapText="1"/>
      <protection/>
    </xf>
    <xf numFmtId="0" fontId="6" fillId="0" borderId="0" xfId="20" applyFont="1" applyBorder="1" applyAlignment="1">
      <alignment horizontal="center" wrapText="1"/>
      <protection/>
    </xf>
    <xf numFmtId="37" fontId="6" fillId="0" borderId="0" xfId="20" applyNumberFormat="1" applyFont="1" applyAlignment="1">
      <alignment horizontal="center"/>
      <protection/>
    </xf>
    <xf numFmtId="0" fontId="6" fillId="0" borderId="0" xfId="20" applyFont="1" applyAlignment="1">
      <alignment horizontal="center" vertical="center"/>
      <protection/>
    </xf>
    <xf numFmtId="0" fontId="6" fillId="0" borderId="0" xfId="20" applyFont="1" applyAlignment="1">
      <alignment vertical="center"/>
      <protection/>
    </xf>
    <xf numFmtId="170" fontId="6" fillId="0" borderId="0" xfId="21" applyNumberFormat="1" applyFont="1" applyAlignment="1" applyProtection="1">
      <alignment vertical="center"/>
      <protection/>
    </xf>
    <xf numFmtId="170" fontId="6" fillId="0" borderId="4" xfId="21" applyNumberFormat="1" applyFont="1" applyBorder="1" applyAlignment="1" applyProtection="1">
      <alignment vertical="center"/>
      <protection/>
    </xf>
    <xf numFmtId="170" fontId="6" fillId="0" borderId="23" xfId="21" applyNumberFormat="1" applyFont="1" applyBorder="1" applyAlignment="1" applyProtection="1">
      <alignment vertical="center"/>
      <protection/>
    </xf>
    <xf numFmtId="170" fontId="6" fillId="0" borderId="0" xfId="21" applyNumberFormat="1" applyFont="1" applyBorder="1" applyAlignment="1" applyProtection="1">
      <alignment vertical="center"/>
      <protection/>
    </xf>
    <xf numFmtId="170" fontId="6" fillId="0" borderId="25" xfId="21" applyNumberFormat="1" applyFont="1" applyBorder="1" applyAlignment="1" applyProtection="1">
      <alignment vertical="center"/>
      <protection/>
    </xf>
    <xf numFmtId="0" fontId="6" fillId="0" borderId="0" xfId="20" applyFont="1" applyFill="1" applyAlignment="1">
      <alignment horizontal="center"/>
      <protection/>
    </xf>
    <xf numFmtId="0" fontId="6" fillId="0" borderId="0" xfId="20" applyFont="1" applyFill="1">
      <alignment/>
      <protection/>
    </xf>
    <xf numFmtId="0" fontId="6" fillId="0" borderId="0" xfId="20" applyFont="1" applyFill="1" applyProtection="1">
      <alignment/>
      <protection/>
    </xf>
    <xf numFmtId="0" fontId="7" fillId="0" borderId="0" xfId="20" applyFont="1" applyFill="1">
      <alignment/>
      <protection/>
    </xf>
    <xf numFmtId="0" fontId="6" fillId="0" borderId="0" xfId="20" applyFont="1" applyFill="1" applyAlignment="1">
      <alignment vertical="center" wrapText="1"/>
      <protection/>
    </xf>
    <xf numFmtId="170" fontId="6" fillId="0" borderId="0" xfId="21" applyNumberFormat="1" applyFont="1" applyFill="1" applyAlignment="1" applyProtection="1">
      <alignment vertical="center"/>
      <protection/>
    </xf>
    <xf numFmtId="10" fontId="8" fillId="0" borderId="0" xfId="20" applyNumberFormat="1" applyFont="1">
      <alignment/>
      <protection/>
    </xf>
    <xf numFmtId="37" fontId="6" fillId="0" borderId="0" xfId="20" applyNumberFormat="1" applyFont="1">
      <alignment/>
      <protection/>
    </xf>
    <xf numFmtId="170" fontId="6" fillId="0" borderId="0" xfId="20" applyNumberFormat="1" applyFont="1">
      <alignment/>
      <protection/>
    </xf>
    <xf numFmtId="172" fontId="6" fillId="0" borderId="0" xfId="20" applyNumberFormat="1" applyFont="1">
      <alignment/>
      <protection/>
    </xf>
    <xf numFmtId="170" fontId="6" fillId="0" borderId="0" xfId="21" applyNumberFormat="1" applyFont="1"/>
    <xf numFmtId="170" fontId="6" fillId="0" borderId="0" xfId="18" applyNumberFormat="1" applyFont="1"/>
    <xf numFmtId="0" fontId="7" fillId="0" borderId="0" xfId="345" applyFont="1">
      <alignment/>
      <protection/>
    </xf>
    <xf numFmtId="0" fontId="6" fillId="0" borderId="0" xfId="130" applyFont="1">
      <alignment/>
      <protection/>
    </xf>
    <xf numFmtId="0" fontId="6" fillId="0" borderId="0" xfId="130" applyFont="1" applyAlignment="1">
      <alignment horizontal="center"/>
      <protection/>
    </xf>
    <xf numFmtId="49" fontId="6" fillId="0" borderId="0" xfId="130" applyNumberFormat="1" applyFont="1" applyAlignment="1">
      <alignment horizontal="center"/>
      <protection/>
    </xf>
    <xf numFmtId="0" fontId="7" fillId="0" borderId="0" xfId="130" applyFont="1">
      <alignment/>
      <protection/>
    </xf>
    <xf numFmtId="0" fontId="6" fillId="0" borderId="0" xfId="130" applyNumberFormat="1" applyFont="1" applyAlignment="1">
      <alignment horizontal="center"/>
      <protection/>
    </xf>
    <xf numFmtId="0" fontId="8" fillId="0" borderId="0" xfId="130" applyFont="1">
      <alignment/>
      <protection/>
    </xf>
    <xf numFmtId="0" fontId="56" fillId="0" borderId="0" xfId="130" applyFont="1" applyAlignment="1">
      <alignment horizontal="center"/>
      <protection/>
    </xf>
    <xf numFmtId="0" fontId="56" fillId="0" borderId="0" xfId="130" applyNumberFormat="1" applyFont="1" applyAlignment="1">
      <alignment horizontal="center"/>
      <protection/>
    </xf>
    <xf numFmtId="0" fontId="7" fillId="0" borderId="0" xfId="130" applyFont="1" applyFill="1" applyBorder="1">
      <alignment/>
      <protection/>
    </xf>
    <xf numFmtId="0" fontId="6" fillId="0" borderId="0" xfId="130" applyFont="1" applyFill="1" applyBorder="1">
      <alignment/>
      <protection/>
    </xf>
    <xf numFmtId="0" fontId="6" fillId="0" borderId="0" xfId="130" applyFont="1" applyFill="1" applyBorder="1" applyAlignment="1">
      <alignment horizontal="center"/>
      <protection/>
    </xf>
    <xf numFmtId="170" fontId="6" fillId="0" borderId="0" xfId="74" applyNumberFormat="1" applyFont="1" applyFill="1" applyBorder="1" applyAlignment="1">
      <alignment horizontal="right"/>
    </xf>
    <xf numFmtId="170" fontId="6" fillId="0" borderId="0" xfId="74" applyNumberFormat="1" applyFont="1" applyFill="1" applyBorder="1" applyAlignment="1">
      <alignment horizontal="center"/>
    </xf>
    <xf numFmtId="185" fontId="6" fillId="0" borderId="0" xfId="187" applyNumberFormat="1" applyFont="1" applyFill="1" applyBorder="1" applyAlignment="1">
      <alignment horizontal="right"/>
    </xf>
    <xf numFmtId="0" fontId="6" fillId="0" borderId="0" xfId="130" applyFont="1" applyBorder="1">
      <alignment/>
      <protection/>
    </xf>
    <xf numFmtId="0" fontId="6" fillId="0" borderId="0" xfId="130" applyFont="1" applyFill="1">
      <alignment/>
      <protection/>
    </xf>
    <xf numFmtId="37" fontId="6" fillId="0" borderId="0" xfId="130" applyNumberFormat="1" applyFont="1" applyFill="1" applyBorder="1" applyAlignment="1">
      <alignment/>
      <protection/>
    </xf>
    <xf numFmtId="184" fontId="6" fillId="0" borderId="0" xfId="187" applyNumberFormat="1" applyFont="1" applyFill="1" applyBorder="1" applyAlignment="1">
      <alignment horizontal="center"/>
    </xf>
    <xf numFmtId="37" fontId="6" fillId="0" borderId="0" xfId="74" applyNumberFormat="1" applyFont="1" applyFill="1" applyBorder="1" applyAlignment="1">
      <alignment horizontal="right"/>
    </xf>
    <xf numFmtId="0" fontId="6" fillId="0" borderId="0" xfId="130" applyFont="1" applyFill="1" applyAlignment="1">
      <alignment horizontal="center"/>
      <protection/>
    </xf>
    <xf numFmtId="0" fontId="6" fillId="0" borderId="0" xfId="346" applyFont="1" applyFill="1" applyBorder="1" applyAlignment="1">
      <alignment/>
      <protection/>
    </xf>
    <xf numFmtId="0" fontId="6" fillId="0" borderId="0" xfId="346" applyFont="1" applyFill="1" applyBorder="1" applyAlignment="1">
      <alignment horizontal="center"/>
      <protection/>
    </xf>
    <xf numFmtId="42" fontId="6" fillId="0" borderId="0" xfId="74" applyNumberFormat="1" applyFont="1" applyFill="1" applyBorder="1"/>
    <xf numFmtId="0" fontId="6" fillId="0" borderId="0" xfId="130" applyFont="1" applyFill="1" applyBorder="1" applyAlignment="1" quotePrefix="1">
      <alignment horizontal="center"/>
      <protection/>
    </xf>
    <xf numFmtId="0" fontId="6" fillId="0" borderId="0" xfId="130" applyNumberFormat="1" applyFont="1" applyFill="1" applyBorder="1" applyAlignment="1" quotePrefix="1">
      <alignment horizontal="center"/>
      <protection/>
    </xf>
    <xf numFmtId="0" fontId="6" fillId="0" borderId="0" xfId="130" applyFont="1" applyAlignment="1">
      <alignment horizontal="left"/>
      <protection/>
    </xf>
    <xf numFmtId="0" fontId="6" fillId="0" borderId="0" xfId="130" applyFont="1" applyBorder="1" applyAlignment="1">
      <alignment horizontal="center"/>
      <protection/>
    </xf>
    <xf numFmtId="41" fontId="6" fillId="0" borderId="0" xfId="74" applyNumberFormat="1" applyFont="1" applyFill="1" applyBorder="1" applyAlignment="1">
      <alignment horizontal="center"/>
    </xf>
    <xf numFmtId="185" fontId="6" fillId="0" borderId="0" xfId="187" applyNumberFormat="1" applyFont="1" applyAlignment="1">
      <alignment horizontal="center"/>
    </xf>
    <xf numFmtId="41" fontId="6" fillId="0" borderId="0" xfId="74" applyNumberFormat="1" applyFont="1" applyAlignment="1">
      <alignment horizontal="center"/>
    </xf>
    <xf numFmtId="0" fontId="7" fillId="0" borderId="0" xfId="130" applyFont="1" applyBorder="1">
      <alignment/>
      <protection/>
    </xf>
    <xf numFmtId="41" fontId="6" fillId="0" borderId="0" xfId="74" applyNumberFormat="1" applyFont="1" applyBorder="1" applyAlignment="1">
      <alignment horizontal="center"/>
    </xf>
    <xf numFmtId="170" fontId="6" fillId="0" borderId="0" xfId="74" applyNumberFormat="1" applyFont="1" applyBorder="1" applyAlignment="1">
      <alignment/>
    </xf>
    <xf numFmtId="184" fontId="6" fillId="0" borderId="0" xfId="187" applyNumberFormat="1" applyFont="1" applyAlignment="1">
      <alignment horizontal="center"/>
    </xf>
    <xf numFmtId="170" fontId="6" fillId="0" borderId="0" xfId="74" applyNumberFormat="1" applyFont="1" applyBorder="1" applyAlignment="1">
      <alignment horizontal="center"/>
    </xf>
    <xf numFmtId="0" fontId="6" fillId="0" borderId="0" xfId="130" applyNumberFormat="1" applyFont="1" applyBorder="1" applyAlignment="1">
      <alignment horizontal="center"/>
      <protection/>
    </xf>
    <xf numFmtId="185" fontId="6" fillId="0" borderId="0" xfId="187" applyNumberFormat="1" applyFont="1" applyBorder="1" applyAlignment="1">
      <alignment horizontal="right"/>
    </xf>
    <xf numFmtId="170" fontId="6" fillId="0" borderId="0" xfId="74" applyNumberFormat="1" applyFont="1" applyBorder="1" applyAlignment="1">
      <alignment horizontal="right"/>
    </xf>
    <xf numFmtId="0" fontId="6" fillId="0" borderId="0" xfId="130" applyFont="1" applyBorder="1" applyAlignment="1" quotePrefix="1">
      <alignment horizontal="left"/>
      <protection/>
    </xf>
    <xf numFmtId="3" fontId="6" fillId="0" borderId="0" xfId="130" applyNumberFormat="1" applyFont="1" applyBorder="1" applyAlignment="1">
      <alignment horizontal="center"/>
      <protection/>
    </xf>
    <xf numFmtId="0" fontId="6" fillId="0" borderId="0" xfId="20" applyFont="1" applyFill="1" applyAlignment="1">
      <alignment horizontal="center"/>
      <protection/>
    </xf>
    <xf numFmtId="0" fontId="6" fillId="0" borderId="0" xfId="20" applyFont="1" applyFill="1" applyAlignment="1">
      <alignment horizontal="center"/>
      <protection/>
    </xf>
    <xf numFmtId="0" fontId="6" fillId="0" borderId="0" xfId="130" applyFont="1" applyAlignment="1">
      <alignment horizontal="right"/>
      <protection/>
    </xf>
    <xf numFmtId="0" fontId="7" fillId="0" borderId="23" xfId="130" applyFont="1" applyBorder="1">
      <alignment/>
      <protection/>
    </xf>
    <xf numFmtId="17" fontId="7" fillId="0" borderId="23" xfId="130" applyNumberFormat="1" applyFont="1" applyBorder="1" applyAlignment="1" quotePrefix="1">
      <alignment horizontal="center"/>
      <protection/>
    </xf>
    <xf numFmtId="170" fontId="6" fillId="0" borderId="0" xfId="130" applyNumberFormat="1" applyFont="1">
      <alignment/>
      <protection/>
    </xf>
    <xf numFmtId="170" fontId="0" fillId="0" borderId="0" xfId="74" applyNumberFormat="1" applyFont="1"/>
    <xf numFmtId="41" fontId="6" fillId="0" borderId="0" xfId="130" applyNumberFormat="1" applyFont="1">
      <alignment/>
      <protection/>
    </xf>
    <xf numFmtId="0" fontId="6" fillId="0" borderId="0" xfId="130" applyFont="1" applyAlignment="1">
      <alignment horizontal="left" wrapText="1"/>
      <protection/>
    </xf>
    <xf numFmtId="41" fontId="7" fillId="0" borderId="0" xfId="130" applyNumberFormat="1" applyFont="1" applyFill="1" applyAlignment="1">
      <alignment horizontal="left"/>
      <protection/>
    </xf>
    <xf numFmtId="41" fontId="7" fillId="0" borderId="23" xfId="130" applyNumberFormat="1" applyFont="1" applyFill="1" applyBorder="1" applyAlignment="1">
      <alignment horizontal="center"/>
      <protection/>
    </xf>
    <xf numFmtId="41" fontId="6" fillId="0" borderId="0" xfId="130" applyNumberFormat="1" applyFont="1" applyFill="1">
      <alignment/>
      <protection/>
    </xf>
    <xf numFmtId="41" fontId="7" fillId="0" borderId="0" xfId="130" applyNumberFormat="1" applyFont="1">
      <alignment/>
      <protection/>
    </xf>
    <xf numFmtId="184" fontId="6" fillId="0" borderId="0" xfId="187" applyNumberFormat="1" applyFont="1" applyFill="1" applyAlignment="1">
      <alignment horizontal="center"/>
    </xf>
    <xf numFmtId="169" fontId="6" fillId="0" borderId="0" xfId="130" applyNumberFormat="1" applyFont="1" applyFill="1" applyAlignment="1">
      <alignment horizontal="center"/>
      <protection/>
    </xf>
    <xf numFmtId="41" fontId="6" fillId="0" borderId="4" xfId="130" applyNumberFormat="1" applyFont="1" applyFill="1" applyBorder="1">
      <alignment/>
      <protection/>
    </xf>
    <xf numFmtId="41" fontId="6" fillId="0" borderId="0" xfId="130" applyNumberFormat="1" applyFont="1" applyFill="1" applyAlignment="1">
      <alignment horizontal="right"/>
      <protection/>
    </xf>
    <xf numFmtId="169" fontId="6" fillId="0" borderId="0" xfId="130" applyNumberFormat="1" applyFont="1" applyFill="1" applyAlignment="1">
      <alignment horizontal="right"/>
      <protection/>
    </xf>
    <xf numFmtId="41" fontId="7" fillId="0" borderId="0" xfId="130" applyNumberFormat="1" applyFont="1" applyFill="1" applyBorder="1">
      <alignment/>
      <protection/>
    </xf>
    <xf numFmtId="169" fontId="7" fillId="0" borderId="0" xfId="130" applyNumberFormat="1" applyFont="1" applyFill="1" applyAlignment="1">
      <alignment horizontal="center"/>
      <protection/>
    </xf>
    <xf numFmtId="41" fontId="7" fillId="0" borderId="0" xfId="130" applyNumberFormat="1" applyFont="1" applyFill="1">
      <alignment/>
      <protection/>
    </xf>
    <xf numFmtId="0" fontId="7" fillId="0" borderId="0" xfId="130" applyFont="1" applyAlignment="1">
      <alignment horizontal="center"/>
      <protection/>
    </xf>
    <xf numFmtId="169" fontId="7" fillId="0" borderId="0" xfId="130" applyNumberFormat="1" applyFont="1">
      <alignment/>
      <protection/>
    </xf>
    <xf numFmtId="49" fontId="6" fillId="0" borderId="0" xfId="130" applyNumberFormat="1" applyFont="1">
      <alignment/>
      <protection/>
    </xf>
    <xf numFmtId="169" fontId="6" fillId="0" borderId="0" xfId="130" applyNumberFormat="1" applyFont="1" applyAlignment="1">
      <alignment horizontal="center"/>
      <protection/>
    </xf>
    <xf numFmtId="170" fontId="6" fillId="0" borderId="0" xfId="130" applyNumberFormat="1" applyFont="1" applyFill="1">
      <alignment/>
      <protection/>
    </xf>
    <xf numFmtId="49" fontId="6" fillId="0" borderId="0" xfId="154" applyNumberFormat="1" applyFont="1" applyFill="1">
      <alignment/>
      <protection/>
    </xf>
    <xf numFmtId="169" fontId="6" fillId="0" borderId="0" xfId="154" applyNumberFormat="1" applyFont="1" applyFill="1" applyAlignment="1">
      <alignment horizontal="center"/>
      <protection/>
    </xf>
    <xf numFmtId="0" fontId="6" fillId="0" borderId="0" xfId="20" applyFont="1" applyFill="1" applyAlignment="1">
      <alignment horizontal="center"/>
      <protection/>
    </xf>
    <xf numFmtId="0" fontId="58" fillId="0" borderId="0" xfId="347" applyFont="1">
      <alignment/>
      <protection/>
    </xf>
    <xf numFmtId="0" fontId="59" fillId="0" borderId="0" xfId="347" applyFont="1">
      <alignment/>
      <protection/>
    </xf>
    <xf numFmtId="0" fontId="59" fillId="0" borderId="0" xfId="347" applyFont="1" applyAlignment="1">
      <alignment horizontal="center"/>
      <protection/>
    </xf>
    <xf numFmtId="0" fontId="1" fillId="0" borderId="0" xfId="347" applyFont="1">
      <alignment/>
      <protection/>
    </xf>
    <xf numFmtId="0" fontId="6" fillId="0" borderId="0" xfId="347" applyFont="1" applyAlignment="1">
      <alignment horizontal="center"/>
      <protection/>
    </xf>
    <xf numFmtId="0" fontId="6" fillId="0" borderId="0" xfId="347" applyNumberFormat="1" applyFont="1" applyAlignment="1">
      <alignment horizontal="center"/>
      <protection/>
    </xf>
    <xf numFmtId="0" fontId="56" fillId="0" borderId="0" xfId="347" applyFont="1" applyAlignment="1">
      <alignment horizontal="center"/>
      <protection/>
    </xf>
    <xf numFmtId="0" fontId="58" fillId="0" borderId="0" xfId="347" applyFont="1" applyBorder="1" applyAlignment="1">
      <alignment horizontal="left"/>
      <protection/>
    </xf>
    <xf numFmtId="0" fontId="59" fillId="0" borderId="0" xfId="347" applyFont="1" applyBorder="1">
      <alignment/>
      <protection/>
    </xf>
    <xf numFmtId="0" fontId="59" fillId="0" borderId="0" xfId="347" applyFont="1" applyBorder="1" applyAlignment="1">
      <alignment horizontal="center"/>
      <protection/>
    </xf>
    <xf numFmtId="170" fontId="59" fillId="0" borderId="0" xfId="348" applyNumberFormat="1" applyFont="1" applyBorder="1" applyAlignment="1">
      <alignment horizontal="center"/>
    </xf>
    <xf numFmtId="0" fontId="59" fillId="0" borderId="0" xfId="347" applyFont="1" applyBorder="1" applyAlignment="1">
      <alignment horizontal="left"/>
      <protection/>
    </xf>
    <xf numFmtId="170" fontId="59" fillId="0" borderId="0" xfId="65" applyNumberFormat="1" applyFont="1" applyBorder="1" applyAlignment="1">
      <alignment horizontal="center"/>
    </xf>
    <xf numFmtId="170" fontId="59" fillId="0" borderId="0" xfId="347" applyNumberFormat="1" applyFont="1" applyBorder="1" applyAlignment="1">
      <alignment horizontal="center"/>
      <protection/>
    </xf>
    <xf numFmtId="0" fontId="60" fillId="0" borderId="0" xfId="347" applyFont="1" applyBorder="1">
      <alignment/>
      <protection/>
    </xf>
    <xf numFmtId="0" fontId="59" fillId="0" borderId="0" xfId="347" applyFont="1" applyAlignment="1">
      <alignment horizontal="left"/>
      <protection/>
    </xf>
    <xf numFmtId="41" fontId="59" fillId="0" borderId="4" xfId="348" applyNumberFormat="1" applyFont="1" applyBorder="1" applyAlignment="1">
      <alignment horizontal="center"/>
    </xf>
    <xf numFmtId="170" fontId="59" fillId="0" borderId="4" xfId="348" applyNumberFormat="1" applyFont="1" applyBorder="1" applyAlignment="1">
      <alignment horizontal="center"/>
    </xf>
    <xf numFmtId="41" fontId="59" fillId="0" borderId="0" xfId="348" applyNumberFormat="1" applyFont="1" applyBorder="1" applyAlignment="1">
      <alignment horizontal="center"/>
    </xf>
    <xf numFmtId="0" fontId="61" fillId="0" borderId="0" xfId="347" applyFont="1" applyAlignment="1">
      <alignment horizontal="center"/>
      <protection/>
    </xf>
    <xf numFmtId="0" fontId="61" fillId="0" borderId="0" xfId="347" applyFont="1" applyBorder="1" applyAlignment="1">
      <alignment horizontal="center"/>
      <protection/>
    </xf>
    <xf numFmtId="0" fontId="1" fillId="0" borderId="0" xfId="347" applyFont="1" applyAlignment="1">
      <alignment horizontal="right"/>
      <protection/>
    </xf>
    <xf numFmtId="0" fontId="1" fillId="0" borderId="0" xfId="347" applyFont="1" applyAlignment="1">
      <alignment horizontal="center"/>
      <protection/>
    </xf>
    <xf numFmtId="0" fontId="1" fillId="0" borderId="0" xfId="347" applyFont="1" applyBorder="1">
      <alignment/>
      <protection/>
    </xf>
    <xf numFmtId="0" fontId="1" fillId="0" borderId="0" xfId="347" applyFont="1" applyBorder="1" applyAlignment="1">
      <alignment horizontal="left"/>
      <protection/>
    </xf>
    <xf numFmtId="0" fontId="1" fillId="0" borderId="0" xfId="347" applyFont="1" applyBorder="1" applyAlignment="1">
      <alignment horizontal="center"/>
      <protection/>
    </xf>
    <xf numFmtId="41" fontId="1" fillId="0" borderId="0" xfId="348" applyNumberFormat="1" applyFont="1" applyBorder="1" applyAlignment="1">
      <alignment horizontal="center"/>
    </xf>
    <xf numFmtId="0" fontId="50" fillId="0" borderId="0" xfId="347" applyFont="1" applyBorder="1" applyAlignment="1">
      <alignment horizontal="left"/>
      <protection/>
    </xf>
    <xf numFmtId="41" fontId="1" fillId="0" borderId="0" xfId="347" applyNumberFormat="1" applyFont="1" applyBorder="1" applyAlignment="1">
      <alignment horizontal="center"/>
      <protection/>
    </xf>
    <xf numFmtId="0" fontId="1" fillId="0" borderId="0" xfId="347" applyFont="1" applyBorder="1" applyAlignment="1" quotePrefix="1">
      <alignment horizontal="left"/>
      <protection/>
    </xf>
    <xf numFmtId="3" fontId="1" fillId="0" borderId="0" xfId="347" applyNumberFormat="1" applyFont="1" applyBorder="1" applyAlignment="1">
      <alignment horizontal="center"/>
      <protection/>
    </xf>
    <xf numFmtId="0" fontId="1" fillId="0" borderId="0" xfId="347" applyFont="1" applyBorder="1" applyAlignment="1">
      <alignment horizontal="right"/>
      <protection/>
    </xf>
    <xf numFmtId="41" fontId="59" fillId="0" borderId="0" xfId="65" applyNumberFormat="1" applyFont="1" applyBorder="1" applyAlignment="1">
      <alignment horizontal="center"/>
    </xf>
    <xf numFmtId="0" fontId="59" fillId="0" borderId="0" xfId="132" applyFont="1">
      <alignment/>
      <protection/>
    </xf>
    <xf numFmtId="0" fontId="1" fillId="0" borderId="0" xfId="132">
      <alignment/>
      <protection/>
    </xf>
    <xf numFmtId="0" fontId="58" fillId="0" borderId="0" xfId="20" applyFont="1">
      <alignment/>
      <protection/>
    </xf>
    <xf numFmtId="0" fontId="58" fillId="0" borderId="0" xfId="132" applyFont="1">
      <alignment/>
      <protection/>
    </xf>
    <xf numFmtId="186" fontId="59" fillId="0" borderId="0" xfId="93" applyNumberFormat="1" applyFont="1" applyBorder="1"/>
    <xf numFmtId="0" fontId="58" fillId="0" borderId="0" xfId="20" applyFont="1" applyFill="1" applyBorder="1" applyAlignment="1">
      <alignment horizontal="left"/>
      <protection/>
    </xf>
    <xf numFmtId="0" fontId="58" fillId="0" borderId="0" xfId="20" applyFont="1" applyFill="1" applyBorder="1" applyAlignment="1">
      <alignment horizontal="left" indent="6"/>
      <protection/>
    </xf>
    <xf numFmtId="0" fontId="59" fillId="0" borderId="0" xfId="20" applyFont="1" applyFill="1" applyBorder="1">
      <alignment/>
      <protection/>
    </xf>
    <xf numFmtId="0" fontId="59" fillId="0" borderId="0" xfId="20" applyFont="1">
      <alignment/>
      <protection/>
    </xf>
    <xf numFmtId="186" fontId="59" fillId="0" borderId="0" xfId="20" applyNumberFormat="1" applyFont="1" applyBorder="1">
      <alignment/>
      <protection/>
    </xf>
    <xf numFmtId="44" fontId="59" fillId="0" borderId="0" xfId="20" applyNumberFormat="1" applyFont="1">
      <alignment/>
      <protection/>
    </xf>
    <xf numFmtId="0" fontId="59" fillId="0" borderId="0" xfId="20" applyFont="1" applyFill="1">
      <alignment/>
      <protection/>
    </xf>
    <xf numFmtId="170" fontId="59" fillId="0" borderId="0" xfId="65" applyNumberFormat="1" applyFont="1" applyBorder="1"/>
    <xf numFmtId="4" fontId="6" fillId="0" borderId="0" xfId="132" applyNumberFormat="1" applyFont="1">
      <alignment/>
      <protection/>
    </xf>
    <xf numFmtId="0" fontId="6" fillId="0" borderId="0" xfId="20" applyFont="1" applyFill="1" applyBorder="1">
      <alignment/>
      <protection/>
    </xf>
    <xf numFmtId="0" fontId="7" fillId="0" borderId="0" xfId="20" applyFont="1" applyFill="1" applyBorder="1">
      <alignment/>
      <protection/>
    </xf>
    <xf numFmtId="186" fontId="58" fillId="0" borderId="0" xfId="93" applyNumberFormat="1" applyFont="1" applyFill="1" applyBorder="1"/>
    <xf numFmtId="0" fontId="58" fillId="0" borderId="0" xfId="20" applyFont="1" applyFill="1" applyBorder="1" applyAlignment="1">
      <alignment horizontal="center"/>
      <protection/>
    </xf>
    <xf numFmtId="0" fontId="63" fillId="0" borderId="0" xfId="20" applyFont="1" applyFill="1">
      <alignment/>
      <protection/>
    </xf>
    <xf numFmtId="0" fontId="58" fillId="0" borderId="0" xfId="20" applyFont="1" applyFill="1">
      <alignment/>
      <protection/>
    </xf>
    <xf numFmtId="0" fontId="58" fillId="0" borderId="0" xfId="132" applyFont="1" applyFill="1" applyBorder="1" applyAlignment="1">
      <alignment horizontal="center"/>
      <protection/>
    </xf>
    <xf numFmtId="0" fontId="59" fillId="0" borderId="0" xfId="132" applyFont="1" applyAlignment="1">
      <alignment horizontal="center"/>
      <protection/>
    </xf>
    <xf numFmtId="0" fontId="58" fillId="0" borderId="23" xfId="20" applyNumberFormat="1" applyFont="1" applyBorder="1" applyAlignment="1">
      <alignment horizontal="center"/>
      <protection/>
    </xf>
    <xf numFmtId="0" fontId="58" fillId="0" borderId="23" xfId="20" applyNumberFormat="1" applyFont="1" applyFill="1" applyBorder="1" applyAlignment="1">
      <alignment horizontal="center"/>
      <protection/>
    </xf>
    <xf numFmtId="170" fontId="58" fillId="0" borderId="23" xfId="65" applyNumberFormat="1" applyFont="1" applyBorder="1"/>
    <xf numFmtId="0" fontId="59" fillId="0" borderId="0" xfId="20" applyNumberFormat="1" applyFont="1" applyFill="1" applyBorder="1" applyAlignment="1">
      <alignment horizontal="center"/>
      <protection/>
    </xf>
    <xf numFmtId="184" fontId="59" fillId="0" borderId="0" xfId="20" applyNumberFormat="1" applyFont="1" applyFill="1" applyBorder="1" applyAlignment="1">
      <alignment horizontal="center"/>
      <protection/>
    </xf>
    <xf numFmtId="184" fontId="59" fillId="0" borderId="0" xfId="175" applyNumberFormat="1" applyFont="1" applyFill="1"/>
    <xf numFmtId="184" fontId="59" fillId="0" borderId="0" xfId="132" applyNumberFormat="1" applyFont="1" applyFill="1">
      <alignment/>
      <protection/>
    </xf>
    <xf numFmtId="0" fontId="1" fillId="0" borderId="0" xfId="132" applyFill="1">
      <alignment/>
      <protection/>
    </xf>
    <xf numFmtId="0" fontId="59" fillId="0" borderId="0" xfId="20" applyFont="1" applyFill="1" applyAlignment="1">
      <alignment horizontal="center"/>
      <protection/>
    </xf>
    <xf numFmtId="0" fontId="59" fillId="0" borderId="0" xfId="20" applyNumberFormat="1" applyFont="1" applyFill="1" applyBorder="1">
      <alignment/>
      <protection/>
    </xf>
    <xf numFmtId="0" fontId="59" fillId="0" borderId="0" xfId="20" applyFont="1" applyFill="1" applyBorder="1" applyAlignment="1">
      <alignment horizontal="center"/>
      <protection/>
    </xf>
    <xf numFmtId="170" fontId="59" fillId="0" borderId="0" xfId="65" applyNumberFormat="1" applyFont="1" applyFill="1" applyBorder="1"/>
    <xf numFmtId="0" fontId="58" fillId="0" borderId="0" xfId="20" applyNumberFormat="1" applyFont="1" applyFill="1" applyBorder="1">
      <alignment/>
      <protection/>
    </xf>
    <xf numFmtId="0" fontId="59" fillId="0" borderId="0" xfId="132" applyFont="1" applyBorder="1">
      <alignment/>
      <protection/>
    </xf>
    <xf numFmtId="0" fontId="59" fillId="0" borderId="23" xfId="132" applyFont="1" applyBorder="1">
      <alignment/>
      <protection/>
    </xf>
    <xf numFmtId="0" fontId="58" fillId="0" borderId="4" xfId="20" applyNumberFormat="1" applyFont="1" applyFill="1" applyBorder="1">
      <alignment/>
      <protection/>
    </xf>
    <xf numFmtId="0" fontId="59" fillId="0" borderId="4" xfId="132" applyFont="1" applyBorder="1">
      <alignment/>
      <protection/>
    </xf>
    <xf numFmtId="10" fontId="1" fillId="0" borderId="0" xfId="173" applyNumberFormat="1" applyFont="1"/>
    <xf numFmtId="186" fontId="50" fillId="0" borderId="0" xfId="93" applyNumberFormat="1" applyFont="1" applyFill="1" applyBorder="1"/>
    <xf numFmtId="0" fontId="1" fillId="0" borderId="0" xfId="132" applyFont="1" applyAlignment="1">
      <alignment horizontal="right"/>
      <protection/>
    </xf>
    <xf numFmtId="186" fontId="1" fillId="0" borderId="0" xfId="132" applyNumberFormat="1">
      <alignment/>
      <protection/>
    </xf>
    <xf numFmtId="0" fontId="1" fillId="0" borderId="0" xfId="132" applyFont="1">
      <alignment/>
      <protection/>
    </xf>
    <xf numFmtId="0" fontId="64" fillId="0" borderId="0" xfId="132" applyFont="1" applyFill="1">
      <alignment/>
      <protection/>
    </xf>
    <xf numFmtId="0" fontId="1" fillId="0" borderId="0" xfId="132" applyFont="1" applyAlignment="1">
      <alignment horizontal="centerContinuous"/>
      <protection/>
    </xf>
    <xf numFmtId="0" fontId="59" fillId="0" borderId="0" xfId="132" applyFont="1" applyFill="1">
      <alignment/>
      <protection/>
    </xf>
    <xf numFmtId="0" fontId="65" fillId="0" borderId="0" xfId="132" applyFont="1" applyBorder="1">
      <alignment/>
      <protection/>
    </xf>
    <xf numFmtId="0" fontId="66" fillId="0" borderId="0" xfId="132" applyFont="1" applyBorder="1" applyAlignment="1">
      <alignment horizontal="center"/>
      <protection/>
    </xf>
    <xf numFmtId="0" fontId="1" fillId="0" borderId="0" xfId="132" applyFont="1" applyBorder="1">
      <alignment/>
      <protection/>
    </xf>
    <xf numFmtId="170" fontId="59" fillId="0" borderId="0" xfId="65" applyNumberFormat="1" applyFont="1" applyFill="1"/>
    <xf numFmtId="0" fontId="64" fillId="0" borderId="26" xfId="132" applyFont="1" applyFill="1" applyBorder="1">
      <alignment/>
      <protection/>
    </xf>
    <xf numFmtId="0" fontId="59" fillId="0" borderId="27" xfId="132" applyFont="1" applyFill="1" applyBorder="1">
      <alignment/>
      <protection/>
    </xf>
    <xf numFmtId="0" fontId="59" fillId="0" borderId="28" xfId="132" applyFont="1" applyBorder="1">
      <alignment/>
      <protection/>
    </xf>
    <xf numFmtId="170" fontId="1" fillId="0" borderId="0" xfId="132" applyNumberFormat="1" applyFont="1" applyAlignment="1">
      <alignment horizontal="right"/>
      <protection/>
    </xf>
    <xf numFmtId="37" fontId="1" fillId="0" borderId="0" xfId="132" applyNumberFormat="1" applyFont="1" applyAlignment="1">
      <alignment horizontal="center"/>
      <protection/>
    </xf>
    <xf numFmtId="0" fontId="59" fillId="0" borderId="29" xfId="132" applyFont="1" applyFill="1" applyBorder="1">
      <alignment/>
      <protection/>
    </xf>
    <xf numFmtId="0" fontId="59" fillId="0" borderId="0" xfId="132" applyFont="1" applyFill="1" applyBorder="1">
      <alignment/>
      <protection/>
    </xf>
    <xf numFmtId="170" fontId="58" fillId="0" borderId="0" xfId="76" applyNumberFormat="1" applyFont="1" applyFill="1" applyBorder="1"/>
    <xf numFmtId="0" fontId="58" fillId="0" borderId="30" xfId="132" applyFont="1" applyBorder="1">
      <alignment/>
      <protection/>
    </xf>
    <xf numFmtId="38" fontId="1" fillId="0" borderId="0" xfId="132" applyNumberFormat="1" applyFont="1" applyAlignment="1">
      <alignment horizontal="right"/>
      <protection/>
    </xf>
    <xf numFmtId="0" fontId="59" fillId="0" borderId="23" xfId="132" applyFont="1" applyFill="1" applyBorder="1">
      <alignment/>
      <protection/>
    </xf>
    <xf numFmtId="10" fontId="59" fillId="0" borderId="23" xfId="177" applyNumberFormat="1" applyFont="1" applyFill="1" applyBorder="1"/>
    <xf numFmtId="10" fontId="50" fillId="0" borderId="0" xfId="172" applyNumberFormat="1" applyFont="1" applyAlignment="1">
      <alignment horizontal="center"/>
    </xf>
    <xf numFmtId="0" fontId="58" fillId="0" borderId="0" xfId="132" applyFont="1" applyFill="1" applyBorder="1">
      <alignment/>
      <protection/>
    </xf>
    <xf numFmtId="0" fontId="59" fillId="0" borderId="29" xfId="132" applyFont="1" applyBorder="1">
      <alignment/>
      <protection/>
    </xf>
    <xf numFmtId="38" fontId="1" fillId="0" borderId="0" xfId="132" applyNumberFormat="1" applyFont="1">
      <alignment/>
      <protection/>
    </xf>
    <xf numFmtId="0" fontId="59" fillId="0" borderId="29" xfId="132" applyFont="1" applyBorder="1" applyAlignment="1" quotePrefix="1">
      <alignment horizontal="center"/>
      <protection/>
    </xf>
    <xf numFmtId="0" fontId="58" fillId="37" borderId="31" xfId="132" applyFont="1" applyFill="1" applyBorder="1">
      <alignment/>
      <protection/>
    </xf>
    <xf numFmtId="0" fontId="58" fillId="37" borderId="4" xfId="132" applyFont="1" applyFill="1" applyBorder="1">
      <alignment/>
      <protection/>
    </xf>
    <xf numFmtId="186" fontId="1" fillId="0" borderId="0" xfId="132" applyNumberFormat="1" applyFont="1">
      <alignment/>
      <protection/>
    </xf>
    <xf numFmtId="170" fontId="58" fillId="0" borderId="23" xfId="132" applyNumberFormat="1" applyFont="1" applyFill="1" applyBorder="1">
      <alignment/>
      <protection/>
    </xf>
    <xf numFmtId="170" fontId="1" fillId="0" borderId="0" xfId="132" applyNumberFormat="1" applyFont="1">
      <alignment/>
      <protection/>
    </xf>
    <xf numFmtId="44" fontId="1" fillId="0" borderId="0" xfId="132" applyNumberFormat="1" applyFont="1">
      <alignment/>
      <protection/>
    </xf>
    <xf numFmtId="186" fontId="1" fillId="0" borderId="29" xfId="132" applyNumberFormat="1" applyFont="1" applyBorder="1" applyAlignment="1">
      <alignment/>
      <protection/>
    </xf>
    <xf numFmtId="186" fontId="1" fillId="0" borderId="0" xfId="132" applyNumberFormat="1" applyFont="1" applyAlignment="1">
      <alignment/>
      <protection/>
    </xf>
    <xf numFmtId="0" fontId="59" fillId="0" borderId="32" xfId="132" applyFont="1" applyBorder="1">
      <alignment/>
      <protection/>
    </xf>
    <xf numFmtId="0" fontId="58" fillId="0" borderId="29" xfId="132" applyFont="1" applyBorder="1">
      <alignment/>
      <protection/>
    </xf>
    <xf numFmtId="0" fontId="63" fillId="0" borderId="0" xfId="132" applyFont="1" applyFill="1" applyBorder="1" applyAlignment="1">
      <alignment vertical="center"/>
      <protection/>
    </xf>
    <xf numFmtId="0" fontId="63" fillId="0" borderId="29" xfId="132" applyFont="1" applyFill="1" applyBorder="1">
      <alignment/>
      <protection/>
    </xf>
    <xf numFmtId="0" fontId="64" fillId="0" borderId="29" xfId="132" applyFont="1" applyBorder="1">
      <alignment/>
      <protection/>
    </xf>
    <xf numFmtId="0" fontId="64" fillId="0" borderId="0" xfId="132" applyFont="1" applyFill="1" applyBorder="1">
      <alignment/>
      <protection/>
    </xf>
    <xf numFmtId="170" fontId="67" fillId="0" borderId="0" xfId="65" applyNumberFormat="1" applyFont="1" applyFill="1" applyBorder="1"/>
    <xf numFmtId="43" fontId="59" fillId="0" borderId="30" xfId="132" applyNumberFormat="1" applyFont="1" applyFill="1" applyBorder="1">
      <alignment/>
      <protection/>
    </xf>
    <xf numFmtId="0" fontId="63" fillId="0" borderId="0" xfId="132" applyFont="1" applyFill="1" applyBorder="1">
      <alignment/>
      <protection/>
    </xf>
    <xf numFmtId="170" fontId="68" fillId="0" borderId="0" xfId="65" applyNumberFormat="1" applyFont="1" applyFill="1" applyBorder="1"/>
    <xf numFmtId="186" fontId="67" fillId="0" borderId="30" xfId="93" applyNumberFormat="1" applyFont="1" applyFill="1" applyBorder="1"/>
    <xf numFmtId="0" fontId="59" fillId="0" borderId="30" xfId="132" applyFont="1" applyFill="1" applyBorder="1">
      <alignment/>
      <protection/>
    </xf>
    <xf numFmtId="0" fontId="58" fillId="0" borderId="33" xfId="132" applyFont="1" applyBorder="1">
      <alignment/>
      <protection/>
    </xf>
    <xf numFmtId="0" fontId="59" fillId="0" borderId="27" xfId="132" applyFont="1" applyBorder="1">
      <alignment/>
      <protection/>
    </xf>
    <xf numFmtId="0" fontId="64" fillId="0" borderId="0" xfId="132" applyFont="1" applyBorder="1">
      <alignment/>
      <protection/>
    </xf>
    <xf numFmtId="0" fontId="58" fillId="0" borderId="23" xfId="132" applyFont="1" applyFill="1" applyBorder="1">
      <alignment/>
      <protection/>
    </xf>
    <xf numFmtId="170" fontId="58" fillId="0" borderId="0" xfId="132" applyNumberFormat="1" applyFont="1" applyFill="1" applyBorder="1">
      <alignment/>
      <protection/>
    </xf>
    <xf numFmtId="170" fontId="59" fillId="0" borderId="0" xfId="132" applyNumberFormat="1" applyFont="1" applyFill="1" applyBorder="1">
      <alignment/>
      <protection/>
    </xf>
    <xf numFmtId="0" fontId="6" fillId="0" borderId="0" xfId="132" applyFont="1" quotePrefix="1">
      <alignment/>
      <protection/>
    </xf>
    <xf numFmtId="0" fontId="6" fillId="0" borderId="0" xfId="132" applyFont="1">
      <alignment/>
      <protection/>
    </xf>
    <xf numFmtId="186" fontId="0" fillId="0" borderId="0" xfId="92" applyNumberFormat="1" applyFont="1" applyFill="1" applyAlignment="1">
      <alignment horizontal="right"/>
    </xf>
    <xf numFmtId="186" fontId="6" fillId="0" borderId="0" xfId="132" applyNumberFormat="1" applyFont="1">
      <alignment/>
      <protection/>
    </xf>
    <xf numFmtId="0" fontId="58" fillId="0" borderId="0" xfId="132" applyFont="1" applyAlignment="1">
      <alignment horizontal="right"/>
      <protection/>
    </xf>
    <xf numFmtId="186" fontId="58" fillId="0" borderId="0" xfId="132" applyNumberFormat="1" applyFont="1">
      <alignment/>
      <protection/>
    </xf>
    <xf numFmtId="186" fontId="59" fillId="0" borderId="0" xfId="132" applyNumberFormat="1" applyFont="1">
      <alignment/>
      <protection/>
    </xf>
    <xf numFmtId="0" fontId="7" fillId="0" borderId="0" xfId="346" applyFont="1">
      <alignment/>
      <protection/>
    </xf>
    <xf numFmtId="0" fontId="6" fillId="0" borderId="0" xfId="346" applyFont="1">
      <alignment/>
      <protection/>
    </xf>
    <xf numFmtId="0" fontId="6" fillId="0" borderId="0" xfId="346" applyFont="1" applyAlignment="1">
      <alignment horizontal="center"/>
      <protection/>
    </xf>
    <xf numFmtId="0" fontId="6" fillId="0" borderId="0" xfId="346" applyNumberFormat="1" applyFont="1" applyAlignment="1">
      <alignment horizontal="center"/>
      <protection/>
    </xf>
    <xf numFmtId="0" fontId="7" fillId="0" borderId="0" xfId="154" applyFont="1">
      <alignment/>
      <protection/>
    </xf>
    <xf numFmtId="0" fontId="56" fillId="0" borderId="0" xfId="346" applyFont="1" applyAlignment="1">
      <alignment horizontal="center"/>
      <protection/>
    </xf>
    <xf numFmtId="0" fontId="56" fillId="0" borderId="0" xfId="346" applyNumberFormat="1" applyFont="1" applyAlignment="1">
      <alignment horizontal="center"/>
      <protection/>
    </xf>
    <xf numFmtId="0" fontId="7" fillId="0" borderId="0" xfId="346" applyFont="1" applyBorder="1" applyAlignment="1">
      <alignment horizontal="left"/>
      <protection/>
    </xf>
    <xf numFmtId="0" fontId="6" fillId="0" borderId="0" xfId="346" applyFont="1" applyBorder="1">
      <alignment/>
      <protection/>
    </xf>
    <xf numFmtId="0" fontId="6" fillId="0" borderId="0" xfId="346" applyFont="1" applyBorder="1" applyAlignment="1">
      <alignment horizontal="center"/>
      <protection/>
    </xf>
    <xf numFmtId="170" fontId="6" fillId="0" borderId="0" xfId="63" applyNumberFormat="1" applyFont="1" applyBorder="1" applyAlignment="1">
      <alignment horizontal="center"/>
    </xf>
    <xf numFmtId="0" fontId="6" fillId="0" borderId="0" xfId="346" applyNumberFormat="1" applyFont="1" applyBorder="1" applyAlignment="1">
      <alignment horizontal="center"/>
      <protection/>
    </xf>
    <xf numFmtId="0" fontId="70" fillId="0" borderId="0" xfId="346" applyFont="1" applyBorder="1">
      <alignment/>
      <protection/>
    </xf>
    <xf numFmtId="0" fontId="70" fillId="0" borderId="0" xfId="154" applyFont="1" applyBorder="1" applyAlignment="1">
      <alignment horizontal="center"/>
      <protection/>
    </xf>
    <xf numFmtId="41" fontId="70" fillId="0" borderId="0" xfId="63" applyNumberFormat="1" applyFont="1" applyBorder="1" applyAlignment="1">
      <alignment horizontal="center"/>
    </xf>
    <xf numFmtId="185" fontId="70" fillId="0" borderId="0" xfId="173" applyNumberFormat="1" applyFont="1" applyBorder="1" applyAlignment="1">
      <alignment horizontal="center"/>
    </xf>
    <xf numFmtId="0" fontId="70" fillId="0" borderId="0" xfId="346" applyNumberFormat="1" applyFont="1" applyBorder="1" applyAlignment="1">
      <alignment horizontal="center"/>
      <protection/>
    </xf>
    <xf numFmtId="0" fontId="6" fillId="0" borderId="0" xfId="346" applyFont="1" applyFill="1">
      <alignment/>
      <protection/>
    </xf>
    <xf numFmtId="0" fontId="6" fillId="0" borderId="0" xfId="154" applyFont="1" applyFill="1" applyAlignment="1">
      <alignment horizontal="center"/>
      <protection/>
    </xf>
    <xf numFmtId="170" fontId="6" fillId="0" borderId="0" xfId="63" applyNumberFormat="1" applyFont="1" applyFill="1"/>
    <xf numFmtId="0" fontId="6" fillId="0" borderId="0" xfId="154" applyFont="1" applyBorder="1" applyAlignment="1">
      <alignment horizontal="center"/>
      <protection/>
    </xf>
    <xf numFmtId="185" fontId="6" fillId="0" borderId="0" xfId="173" applyNumberFormat="1" applyFont="1" applyBorder="1" applyAlignment="1">
      <alignment horizontal="center"/>
    </xf>
    <xf numFmtId="41" fontId="6" fillId="0" borderId="0" xfId="63" applyNumberFormat="1" applyFont="1" applyBorder="1" applyAlignment="1">
      <alignment horizontal="center"/>
    </xf>
    <xf numFmtId="41" fontId="6" fillId="0" borderId="4" xfId="63" applyNumberFormat="1" applyFont="1" applyBorder="1" applyAlignment="1">
      <alignment horizontal="center"/>
    </xf>
    <xf numFmtId="185" fontId="6" fillId="0" borderId="0" xfId="346" applyNumberFormat="1" applyFont="1" applyAlignment="1">
      <alignment horizontal="center"/>
      <protection/>
    </xf>
    <xf numFmtId="0" fontId="7" fillId="0" borderId="0" xfId="346" applyFont="1" applyFill="1">
      <alignment/>
      <protection/>
    </xf>
    <xf numFmtId="0" fontId="7" fillId="0" borderId="0" xfId="346" applyFont="1" applyBorder="1">
      <alignment/>
      <protection/>
    </xf>
    <xf numFmtId="0" fontId="0" fillId="0" borderId="0" xfId="0" applyAlignment="1">
      <alignment horizontal="center"/>
    </xf>
    <xf numFmtId="0" fontId="72" fillId="0" borderId="0" xfId="0" applyFont="1"/>
    <xf numFmtId="0" fontId="72" fillId="0" borderId="0" xfId="0" applyFont="1" applyAlignment="1">
      <alignment horizontal="center"/>
    </xf>
    <xf numFmtId="0" fontId="72" fillId="0" borderId="0" xfId="0" applyFont="1" applyAlignment="1">
      <alignment horizontal="left" indent="2"/>
    </xf>
    <xf numFmtId="5" fontId="73" fillId="0" borderId="0" xfId="0" applyNumberFormat="1" applyFont="1"/>
    <xf numFmtId="0" fontId="0" fillId="0" borderId="0" xfId="0" applyAlignment="1">
      <alignment horizontal="left" indent="2"/>
    </xf>
    <xf numFmtId="0" fontId="0" fillId="0" borderId="0" xfId="0" applyFont="1"/>
    <xf numFmtId="5" fontId="0" fillId="0" borderId="0" xfId="0" applyNumberFormat="1" applyFont="1" applyAlignment="1">
      <alignment horizontal="center"/>
    </xf>
    <xf numFmtId="10" fontId="73" fillId="0" borderId="0" xfId="15" applyNumberFormat="1" applyFont="1" applyAlignment="1">
      <alignment horizontal="center"/>
    </xf>
    <xf numFmtId="189" fontId="0" fillId="0" borderId="0" xfId="0" applyNumberFormat="1" applyAlignment="1" quotePrefix="1">
      <alignment horizontal="center"/>
    </xf>
    <xf numFmtId="5" fontId="6" fillId="0" borderId="0" xfId="0" applyNumberFormat="1" applyFont="1"/>
    <xf numFmtId="189" fontId="0" fillId="0" borderId="0" xfId="0" applyNumberFormat="1" applyAlignment="1">
      <alignment horizontal="center"/>
    </xf>
    <xf numFmtId="9" fontId="73" fillId="0" borderId="0" xfId="15" applyFont="1" applyAlignment="1">
      <alignment horizontal="center"/>
    </xf>
    <xf numFmtId="169" fontId="72" fillId="0" borderId="0" xfId="0" applyNumberFormat="1" applyFont="1" applyAlignment="1">
      <alignment horizontal="center"/>
    </xf>
    <xf numFmtId="184" fontId="73" fillId="0" borderId="0" xfId="15" applyNumberFormat="1" applyFont="1" applyBorder="1"/>
    <xf numFmtId="0" fontId="71" fillId="0" borderId="0" xfId="0" applyFont="1" applyAlignment="1">
      <alignment/>
    </xf>
    <xf numFmtId="9" fontId="73" fillId="0" borderId="0" xfId="15" applyFont="1" applyFill="1"/>
    <xf numFmtId="9" fontId="0" fillId="0" borderId="0" xfId="0" applyNumberFormat="1"/>
    <xf numFmtId="9" fontId="73" fillId="0" borderId="0" xfId="15" applyFont="1"/>
    <xf numFmtId="184" fontId="73" fillId="0" borderId="0" xfId="15" applyNumberFormat="1" applyFont="1"/>
    <xf numFmtId="10" fontId="73" fillId="0" borderId="0" xfId="15" applyNumberFormat="1" applyFont="1"/>
    <xf numFmtId="0" fontId="57" fillId="0" borderId="0" xfId="0" applyFont="1" applyAlignment="1">
      <alignment horizontal="right"/>
    </xf>
    <xf numFmtId="37" fontId="57" fillId="0" borderId="0" xfId="0" applyNumberFormat="1" applyFont="1"/>
    <xf numFmtId="0" fontId="57" fillId="0" borderId="0" xfId="0" applyFont="1"/>
    <xf numFmtId="0" fontId="6" fillId="0" borderId="0" xfId="20" applyFont="1" applyFill="1" applyAlignment="1">
      <alignment horizontal="center"/>
      <protection/>
    </xf>
    <xf numFmtId="184" fontId="6" fillId="0" borderId="0" xfId="173" applyNumberFormat="1" applyFont="1" applyBorder="1" applyAlignment="1">
      <alignment horizontal="center"/>
    </xf>
    <xf numFmtId="184" fontId="6" fillId="0" borderId="0" xfId="346" applyNumberFormat="1" applyFont="1">
      <alignment/>
      <protection/>
    </xf>
    <xf numFmtId="0" fontId="6" fillId="0" borderId="0" xfId="63" applyNumberFormat="1" applyFont="1" applyFill="1"/>
    <xf numFmtId="184" fontId="6" fillId="0" borderId="0" xfId="346" applyNumberFormat="1" applyFont="1" applyAlignment="1">
      <alignment horizontal="center"/>
      <protection/>
    </xf>
    <xf numFmtId="5" fontId="73" fillId="0" borderId="0" xfId="0" applyNumberFormat="1" applyFont="1" applyAlignment="1">
      <alignment horizontal="right"/>
    </xf>
    <xf numFmtId="0" fontId="7" fillId="0" borderId="0" xfId="151" applyFont="1">
      <alignment/>
      <protection/>
    </xf>
    <xf numFmtId="0" fontId="0" fillId="0" borderId="0" xfId="142" applyFont="1">
      <alignment/>
      <protection/>
    </xf>
    <xf numFmtId="0" fontId="17" fillId="0" borderId="0" xfId="142">
      <alignment/>
      <protection/>
    </xf>
    <xf numFmtId="170" fontId="6" fillId="0" borderId="0" xfId="21" applyNumberFormat="1" applyFont="1" applyBorder="1" applyAlignment="1">
      <alignment horizontal="center"/>
    </xf>
    <xf numFmtId="41" fontId="6" fillId="0" borderId="0" xfId="21" applyNumberFormat="1" applyFont="1" applyBorder="1" applyAlignment="1">
      <alignment horizontal="center"/>
    </xf>
    <xf numFmtId="185" fontId="6" fillId="0" borderId="0" xfId="185" applyNumberFormat="1" applyFont="1" applyAlignment="1">
      <alignment horizontal="center"/>
    </xf>
    <xf numFmtId="41" fontId="6" fillId="0" borderId="0" xfId="21" applyNumberFormat="1" applyFont="1" applyAlignment="1">
      <alignment horizontal="center"/>
    </xf>
    <xf numFmtId="185" fontId="6" fillId="0" borderId="0" xfId="185" applyNumberFormat="1" applyFont="1" applyBorder="1" applyAlignment="1">
      <alignment horizontal="center"/>
    </xf>
    <xf numFmtId="0" fontId="6" fillId="0" borderId="0" xfId="151" applyFont="1" applyAlignment="1">
      <alignment horizontal="left" indent="1"/>
      <protection/>
    </xf>
    <xf numFmtId="41" fontId="6" fillId="0" borderId="0" xfId="21" applyNumberFormat="1" applyFont="1" applyFill="1" applyBorder="1" applyAlignment="1">
      <alignment horizontal="center"/>
    </xf>
    <xf numFmtId="0" fontId="78" fillId="0" borderId="0" xfId="346" applyFont="1" applyBorder="1">
      <alignment/>
      <protection/>
    </xf>
    <xf numFmtId="0" fontId="78" fillId="0" borderId="0" xfId="346" applyFont="1" applyBorder="1" applyAlignment="1">
      <alignment horizontal="center"/>
      <protection/>
    </xf>
    <xf numFmtId="41" fontId="78" fillId="0" borderId="0" xfId="21" applyNumberFormat="1" applyFont="1" applyBorder="1" applyAlignment="1">
      <alignment horizontal="center"/>
    </xf>
    <xf numFmtId="185" fontId="78" fillId="0" borderId="0" xfId="185" applyNumberFormat="1" applyFont="1" applyBorder="1" applyAlignment="1">
      <alignment horizontal="center"/>
    </xf>
    <xf numFmtId="170" fontId="7" fillId="0" borderId="0" xfId="21" applyNumberFormat="1" applyFont="1" applyBorder="1"/>
    <xf numFmtId="41" fontId="78" fillId="0" borderId="0" xfId="21" applyNumberFormat="1" applyFont="1" applyFill="1" applyBorder="1" applyAlignment="1">
      <alignment horizontal="center"/>
    </xf>
    <xf numFmtId="170" fontId="6" fillId="0" borderId="0" xfId="21" applyNumberFormat="1" applyFont="1" applyBorder="1"/>
    <xf numFmtId="170" fontId="78" fillId="0" borderId="0" xfId="21" applyNumberFormat="1" applyFont="1" applyBorder="1" applyAlignment="1">
      <alignment horizontal="center"/>
    </xf>
    <xf numFmtId="0" fontId="78" fillId="0" borderId="0" xfId="151" applyFont="1" applyBorder="1" applyAlignment="1">
      <alignment horizontal="center"/>
      <protection/>
    </xf>
    <xf numFmtId="0" fontId="6" fillId="0" borderId="0" xfId="151" applyFont="1" applyBorder="1" applyAlignment="1">
      <alignment horizontal="left" indent="3"/>
      <protection/>
    </xf>
    <xf numFmtId="0" fontId="6" fillId="0" borderId="0" xfId="151" applyFont="1" applyBorder="1">
      <alignment/>
      <protection/>
    </xf>
    <xf numFmtId="0" fontId="78" fillId="0" borderId="0" xfId="346" applyFont="1">
      <alignment/>
      <protection/>
    </xf>
    <xf numFmtId="0" fontId="79" fillId="0" borderId="0" xfId="346" applyFont="1" applyBorder="1" applyAlignment="1">
      <alignment horizontal="left"/>
      <protection/>
    </xf>
    <xf numFmtId="0" fontId="56" fillId="0" borderId="0" xfId="151" applyFont="1" applyBorder="1" applyAlignment="1">
      <alignment horizontal="left" indent="1"/>
      <protection/>
    </xf>
    <xf numFmtId="0" fontId="78" fillId="0" borderId="0" xfId="346" applyFont="1" applyBorder="1" applyAlignment="1">
      <alignment horizontal="left"/>
      <protection/>
    </xf>
    <xf numFmtId="0" fontId="78" fillId="0" borderId="0" xfId="151" applyFont="1" applyBorder="1" applyAlignment="1">
      <alignment horizontal="left"/>
      <protection/>
    </xf>
    <xf numFmtId="0" fontId="78" fillId="0" borderId="0" xfId="151" applyFont="1" applyBorder="1">
      <alignment/>
      <protection/>
    </xf>
    <xf numFmtId="185" fontId="78" fillId="0" borderId="0" xfId="185" applyNumberFormat="1" applyFont="1" applyAlignment="1">
      <alignment horizontal="center"/>
    </xf>
    <xf numFmtId="41" fontId="78" fillId="0" borderId="0" xfId="21" applyNumberFormat="1" applyFont="1" applyAlignment="1">
      <alignment horizontal="center"/>
    </xf>
    <xf numFmtId="0" fontId="5" fillId="0" borderId="0" xfId="141" applyFont="1">
      <alignment/>
      <protection/>
    </xf>
    <xf numFmtId="0" fontId="18" fillId="0" borderId="0" xfId="141" applyFont="1" applyAlignment="1">
      <alignment wrapText="1"/>
      <protection/>
    </xf>
    <xf numFmtId="0" fontId="18" fillId="0" borderId="0" xfId="141" applyFont="1">
      <alignment/>
      <protection/>
    </xf>
    <xf numFmtId="0" fontId="36" fillId="0" borderId="0" xfId="141" applyFont="1">
      <alignment/>
      <protection/>
    </xf>
    <xf numFmtId="0" fontId="5" fillId="0" borderId="31" xfId="141" applyFont="1" applyBorder="1" applyAlignment="1">
      <alignment horizontal="center" wrapText="1"/>
      <protection/>
    </xf>
    <xf numFmtId="0" fontId="5" fillId="0" borderId="6" xfId="141" applyFont="1" applyBorder="1" applyAlignment="1">
      <alignment horizontal="center" wrapText="1"/>
      <protection/>
    </xf>
    <xf numFmtId="0" fontId="5" fillId="0" borderId="4" xfId="141" applyFont="1" applyBorder="1" applyAlignment="1">
      <alignment horizontal="center" wrapText="1"/>
      <protection/>
    </xf>
    <xf numFmtId="0" fontId="5" fillId="0" borderId="34" xfId="141" applyFont="1" applyFill="1" applyBorder="1" applyAlignment="1">
      <alignment horizontal="center"/>
      <protection/>
    </xf>
    <xf numFmtId="43" fontId="5" fillId="0" borderId="31" xfId="82" applyFont="1" applyFill="1" applyBorder="1" applyAlignment="1">
      <alignment horizontal="left" vertical="center" wrapText="1"/>
    </xf>
    <xf numFmtId="43" fontId="5" fillId="0" borderId="34" xfId="82" applyFont="1" applyFill="1" applyBorder="1" applyAlignment="1">
      <alignment horizontal="center" vertical="center" wrapText="1"/>
    </xf>
    <xf numFmtId="43" fontId="5" fillId="0" borderId="6" xfId="82" applyFont="1" applyFill="1" applyBorder="1" applyAlignment="1">
      <alignment horizontal="center" vertical="center" wrapText="1"/>
    </xf>
    <xf numFmtId="0" fontId="5" fillId="0" borderId="35" xfId="141" applyFont="1" applyFill="1" applyBorder="1" applyAlignment="1">
      <alignment horizontal="center" vertical="center" wrapText="1"/>
      <protection/>
    </xf>
    <xf numFmtId="0" fontId="18" fillId="0" borderId="29" xfId="141" applyFont="1" applyFill="1" applyBorder="1" applyAlignment="1">
      <alignment horizontal="left" wrapText="1"/>
      <protection/>
    </xf>
    <xf numFmtId="0" fontId="18" fillId="0" borderId="30" xfId="141" applyFont="1" applyFill="1" applyBorder="1" applyAlignment="1">
      <alignment wrapText="1"/>
      <protection/>
    </xf>
    <xf numFmtId="170" fontId="18" fillId="0" borderId="30" xfId="64" applyNumberFormat="1" applyFont="1" applyFill="1" applyBorder="1" applyAlignment="1">
      <alignment wrapText="1"/>
    </xf>
    <xf numFmtId="170" fontId="18" fillId="0" borderId="21" xfId="82" applyNumberFormat="1" applyFont="1" applyFill="1" applyBorder="1" applyAlignment="1">
      <alignment wrapText="1"/>
    </xf>
    <xf numFmtId="170" fontId="18" fillId="0" borderId="29" xfId="82" applyNumberFormat="1" applyFont="1" applyFill="1" applyBorder="1" applyAlignment="1">
      <alignment wrapText="1"/>
    </xf>
    <xf numFmtId="170" fontId="18" fillId="0" borderId="35" xfId="141" applyNumberFormat="1" applyFont="1" applyFill="1" applyBorder="1">
      <alignment/>
      <protection/>
    </xf>
    <xf numFmtId="170" fontId="36" fillId="0" borderId="0" xfId="141" applyNumberFormat="1" applyFont="1">
      <alignment/>
      <protection/>
    </xf>
    <xf numFmtId="170" fontId="18" fillId="0" borderId="21" xfId="141" applyNumberFormat="1" applyFont="1" applyFill="1" applyBorder="1">
      <alignment/>
      <protection/>
    </xf>
    <xf numFmtId="170" fontId="18" fillId="0" borderId="15" xfId="141" applyNumberFormat="1" applyFont="1" applyFill="1" applyBorder="1">
      <alignment/>
      <protection/>
    </xf>
    <xf numFmtId="0" fontId="5" fillId="0" borderId="31" xfId="141" applyFont="1" applyFill="1" applyBorder="1" applyAlignment="1">
      <alignment horizontal="left" wrapText="1"/>
      <protection/>
    </xf>
    <xf numFmtId="0" fontId="5" fillId="0" borderId="34" xfId="141" applyFont="1" applyFill="1" applyBorder="1" applyAlignment="1">
      <alignment wrapText="1"/>
      <protection/>
    </xf>
    <xf numFmtId="170" fontId="5" fillId="0" borderId="34" xfId="64" applyNumberFormat="1" applyFont="1" applyFill="1" applyBorder="1" applyAlignment="1">
      <alignment wrapText="1"/>
    </xf>
    <xf numFmtId="170" fontId="5" fillId="0" borderId="6" xfId="64" applyNumberFormat="1" applyFont="1" applyFill="1" applyBorder="1" applyAlignment="1">
      <alignment wrapText="1"/>
    </xf>
    <xf numFmtId="170" fontId="5" fillId="0" borderId="15" xfId="64" applyNumberFormat="1" applyFont="1" applyFill="1" applyBorder="1" applyAlignment="1">
      <alignment wrapText="1"/>
    </xf>
    <xf numFmtId="0" fontId="18" fillId="0" borderId="21" xfId="141" applyFont="1" applyFill="1" applyBorder="1">
      <alignment/>
      <protection/>
    </xf>
    <xf numFmtId="0" fontId="5" fillId="0" borderId="29" xfId="141" applyFont="1" applyFill="1" applyBorder="1" applyAlignment="1">
      <alignment horizontal="left" wrapText="1"/>
      <protection/>
    </xf>
    <xf numFmtId="0" fontId="5" fillId="0" borderId="30" xfId="141" applyFont="1" applyFill="1" applyBorder="1" applyAlignment="1">
      <alignment wrapText="1"/>
      <protection/>
    </xf>
    <xf numFmtId="170" fontId="5" fillId="0" borderId="30" xfId="64" applyNumberFormat="1" applyFont="1" applyFill="1" applyBorder="1" applyAlignment="1">
      <alignment wrapText="1"/>
    </xf>
    <xf numFmtId="170" fontId="5" fillId="0" borderId="21" xfId="82" applyNumberFormat="1" applyFont="1" applyFill="1" applyBorder="1" applyAlignment="1">
      <alignment wrapText="1"/>
    </xf>
    <xf numFmtId="0" fontId="27" fillId="0" borderId="0" xfId="141" applyFont="1" applyAlignment="1">
      <alignment horizontal="center"/>
      <protection/>
    </xf>
    <xf numFmtId="170" fontId="18" fillId="0" borderId="21" xfId="141" applyNumberFormat="1" applyFont="1" applyFill="1" applyBorder="1" applyAlignment="1">
      <alignment horizontal="center"/>
      <protection/>
    </xf>
    <xf numFmtId="0" fontId="5" fillId="0" borderId="21" xfId="141" applyFont="1" applyFill="1" applyBorder="1" applyAlignment="1">
      <alignment horizontal="center"/>
      <protection/>
    </xf>
    <xf numFmtId="0" fontId="5" fillId="0" borderId="31" xfId="141" applyFont="1" applyFill="1" applyBorder="1" applyAlignment="1">
      <alignment horizontal="left"/>
      <protection/>
    </xf>
    <xf numFmtId="0" fontId="18" fillId="0" borderId="29" xfId="141" applyFont="1" applyFill="1" applyBorder="1" applyAlignment="1">
      <alignment horizontal="center"/>
      <protection/>
    </xf>
    <xf numFmtId="0" fontId="18" fillId="0" borderId="30" xfId="141" applyFont="1" applyFill="1" applyBorder="1">
      <alignment/>
      <protection/>
    </xf>
    <xf numFmtId="170" fontId="18" fillId="0" borderId="0" xfId="64" applyNumberFormat="1" applyFont="1" applyFill="1"/>
    <xf numFmtId="170" fontId="69" fillId="0" borderId="35" xfId="82" applyNumberFormat="1" applyFont="1" applyFill="1" applyBorder="1"/>
    <xf numFmtId="170" fontId="69" fillId="0" borderId="0" xfId="82" applyNumberFormat="1" applyFont="1" applyFill="1"/>
    <xf numFmtId="0" fontId="18" fillId="0" borderId="35" xfId="141" applyFont="1" applyFill="1" applyBorder="1">
      <alignment/>
      <protection/>
    </xf>
    <xf numFmtId="0" fontId="18" fillId="0" borderId="29" xfId="142" applyFont="1" applyFill="1" applyBorder="1" applyAlignment="1">
      <alignment horizontal="left"/>
      <protection/>
    </xf>
    <xf numFmtId="0" fontId="18" fillId="0" borderId="30" xfId="142" applyFont="1" applyFill="1" applyBorder="1" applyAlignment="1">
      <alignment wrapText="1"/>
      <protection/>
    </xf>
    <xf numFmtId="170" fontId="18" fillId="0" borderId="0" xfId="63" applyNumberFormat="1" applyFont="1" applyFill="1" applyAlignment="1">
      <alignment wrapText="1"/>
    </xf>
    <xf numFmtId="170" fontId="18" fillId="0" borderId="21" xfId="63" applyNumberFormat="1" applyFont="1" applyFill="1" applyBorder="1" applyAlignment="1">
      <alignment wrapText="1"/>
    </xf>
    <xf numFmtId="0" fontId="18" fillId="0" borderId="29" xfId="142" applyFont="1" applyFill="1" applyBorder="1" applyAlignment="1">
      <alignment horizontal="left" wrapText="1"/>
      <protection/>
    </xf>
    <xf numFmtId="0" fontId="18" fillId="0" borderId="0" xfId="142" applyFont="1" applyFill="1" applyAlignment="1">
      <alignment wrapText="1"/>
      <protection/>
    </xf>
    <xf numFmtId="0" fontId="18" fillId="0" borderId="21" xfId="142" applyFont="1" applyFill="1" applyBorder="1" applyAlignment="1">
      <alignment wrapText="1"/>
      <protection/>
    </xf>
    <xf numFmtId="0" fontId="5" fillId="0" borderId="31" xfId="142" applyFont="1" applyFill="1" applyBorder="1" applyAlignment="1">
      <alignment horizontal="left"/>
      <protection/>
    </xf>
    <xf numFmtId="0" fontId="5" fillId="0" borderId="34" xfId="142" applyFont="1" applyFill="1" applyBorder="1" applyAlignment="1">
      <alignment wrapText="1"/>
      <protection/>
    </xf>
    <xf numFmtId="170" fontId="5" fillId="0" borderId="4" xfId="63" applyNumberFormat="1" applyFont="1" applyFill="1" applyBorder="1" applyAlignment="1">
      <alignment wrapText="1"/>
    </xf>
    <xf numFmtId="170" fontId="5" fillId="0" borderId="6" xfId="63" applyNumberFormat="1" applyFont="1" applyFill="1" applyBorder="1" applyAlignment="1">
      <alignment wrapText="1"/>
    </xf>
    <xf numFmtId="0" fontId="18" fillId="0" borderId="0" xfId="141" applyFont="1" applyFill="1" applyAlignment="1">
      <alignment horizontal="center"/>
      <protection/>
    </xf>
    <xf numFmtId="0" fontId="80" fillId="0" borderId="0" xfId="141" applyFont="1" applyFill="1" applyAlignment="1">
      <alignment horizontal="right"/>
      <protection/>
    </xf>
    <xf numFmtId="10" fontId="80" fillId="0" borderId="0" xfId="185" applyNumberFormat="1" applyFont="1" applyFill="1"/>
    <xf numFmtId="0" fontId="18" fillId="0" borderId="0" xfId="141" applyFont="1" applyFill="1" applyAlignment="1">
      <alignment horizontal="left" wrapText="1"/>
      <protection/>
    </xf>
    <xf numFmtId="0" fontId="81" fillId="0" borderId="0" xfId="142" applyFont="1" applyFill="1" applyAlignment="1">
      <alignment horizontal="left" wrapText="1"/>
      <protection/>
    </xf>
    <xf numFmtId="0" fontId="18" fillId="0" borderId="0" xfId="141" applyFont="1" applyFill="1">
      <alignment/>
      <protection/>
    </xf>
    <xf numFmtId="170" fontId="18" fillId="0" borderId="0" xfId="141" applyNumberFormat="1" applyFont="1">
      <alignment/>
      <protection/>
    </xf>
    <xf numFmtId="0" fontId="82" fillId="0" borderId="0" xfId="141" applyFont="1">
      <alignment/>
      <protection/>
    </xf>
    <xf numFmtId="170" fontId="82" fillId="0" borderId="0" xfId="141" applyNumberFormat="1" applyFont="1">
      <alignment/>
      <protection/>
    </xf>
    <xf numFmtId="10" fontId="36" fillId="0" borderId="0" xfId="185" applyNumberFormat="1" applyFont="1"/>
    <xf numFmtId="0" fontId="5" fillId="0" borderId="0" xfId="130" applyFont="1">
      <alignment/>
      <protection/>
    </xf>
    <xf numFmtId="0" fontId="18" fillId="0" borderId="0" xfId="130" applyFont="1" applyAlignment="1">
      <alignment wrapText="1"/>
      <protection/>
    </xf>
    <xf numFmtId="0" fontId="83" fillId="0" borderId="0" xfId="130" applyFont="1" applyFill="1" applyBorder="1" applyAlignment="1">
      <alignment wrapText="1"/>
      <protection/>
    </xf>
    <xf numFmtId="0" fontId="5" fillId="0" borderId="0" xfId="130" applyFont="1" applyAlignment="1">
      <alignment horizontal="left" wrapText="1"/>
      <protection/>
    </xf>
    <xf numFmtId="0" fontId="83" fillId="0" borderId="0" xfId="130" applyFont="1" applyAlignment="1">
      <alignment wrapText="1"/>
      <protection/>
    </xf>
    <xf numFmtId="0" fontId="5" fillId="0" borderId="0" xfId="130" applyFont="1" applyBorder="1" applyAlignment="1">
      <alignment horizontal="center" wrapText="1"/>
      <protection/>
    </xf>
    <xf numFmtId="0" fontId="18" fillId="0" borderId="0" xfId="130" applyFont="1" applyAlignment="1">
      <alignment horizontal="left" wrapText="1"/>
      <protection/>
    </xf>
    <xf numFmtId="0" fontId="5" fillId="0" borderId="31" xfId="130" applyFont="1" applyBorder="1" applyAlignment="1">
      <alignment horizontal="center" wrapText="1"/>
      <protection/>
    </xf>
    <xf numFmtId="0" fontId="5" fillId="0" borderId="6" xfId="130" applyFont="1" applyBorder="1" applyAlignment="1">
      <alignment horizontal="center" wrapText="1"/>
      <protection/>
    </xf>
    <xf numFmtId="43" fontId="5" fillId="0" borderId="31" xfId="61" applyFont="1" applyFill="1" applyBorder="1" applyAlignment="1">
      <alignment horizontal="left" vertical="center" wrapText="1"/>
    </xf>
    <xf numFmtId="43" fontId="5" fillId="0" borderId="34" xfId="61" applyFont="1" applyFill="1" applyBorder="1" applyAlignment="1">
      <alignment horizontal="center" vertical="center" wrapText="1"/>
    </xf>
    <xf numFmtId="43" fontId="5" fillId="0" borderId="31" xfId="61" applyFont="1" applyFill="1" applyBorder="1" applyAlignment="1">
      <alignment horizontal="center" vertical="center" wrapText="1"/>
    </xf>
    <xf numFmtId="43" fontId="5" fillId="0" borderId="6" xfId="61" applyFont="1" applyFill="1" applyBorder="1" applyAlignment="1">
      <alignment horizontal="center" vertical="center" wrapText="1"/>
    </xf>
    <xf numFmtId="43" fontId="5" fillId="0" borderId="0" xfId="61" applyFont="1" applyFill="1" applyBorder="1" applyAlignment="1">
      <alignment horizontal="center" vertical="center" wrapText="1"/>
    </xf>
    <xf numFmtId="43" fontId="84" fillId="0" borderId="0" xfId="61" applyFont="1" applyFill="1" applyBorder="1" applyAlignment="1">
      <alignment wrapText="1"/>
    </xf>
    <xf numFmtId="0" fontId="18" fillId="0" borderId="29" xfId="130" applyFont="1" applyFill="1" applyBorder="1" applyAlignment="1">
      <alignment horizontal="left" wrapText="1"/>
      <protection/>
    </xf>
    <xf numFmtId="0" fontId="18" fillId="0" borderId="30" xfId="130" applyFont="1" applyFill="1" applyBorder="1" applyAlignment="1">
      <alignment wrapText="1"/>
      <protection/>
    </xf>
    <xf numFmtId="170" fontId="18" fillId="0" borderId="26" xfId="61" applyNumberFormat="1" applyFont="1" applyFill="1" applyBorder="1" applyAlignment="1">
      <alignment wrapText="1"/>
    </xf>
    <xf numFmtId="170" fontId="18" fillId="0" borderId="0" xfId="61" applyNumberFormat="1" applyFont="1" applyFill="1" applyBorder="1" applyAlignment="1">
      <alignment wrapText="1"/>
    </xf>
    <xf numFmtId="170" fontId="18" fillId="0" borderId="21" xfId="61" applyNumberFormat="1" applyFont="1" applyFill="1" applyBorder="1" applyAlignment="1">
      <alignment vertical="center" wrapText="1"/>
    </xf>
    <xf numFmtId="170" fontId="18" fillId="0" borderId="29" xfId="61" applyNumberFormat="1" applyFont="1" applyFill="1" applyBorder="1" applyAlignment="1">
      <alignment wrapText="1"/>
    </xf>
    <xf numFmtId="43" fontId="83" fillId="0" borderId="0" xfId="130" applyNumberFormat="1" applyFont="1" applyFill="1" applyBorder="1" applyAlignment="1">
      <alignment wrapText="1"/>
      <protection/>
    </xf>
    <xf numFmtId="0" fontId="5" fillId="0" borderId="31" xfId="130" applyFont="1" applyFill="1" applyBorder="1" applyAlignment="1">
      <alignment horizontal="left" wrapText="1"/>
      <protection/>
    </xf>
    <xf numFmtId="0" fontId="5" fillId="0" borderId="34" xfId="130" applyFont="1" applyFill="1" applyBorder="1" applyAlignment="1">
      <alignment wrapText="1"/>
      <protection/>
    </xf>
    <xf numFmtId="170" fontId="5" fillId="0" borderId="31" xfId="61" applyNumberFormat="1" applyFont="1" applyFill="1" applyBorder="1" applyAlignment="1">
      <alignment wrapText="1"/>
    </xf>
    <xf numFmtId="170" fontId="5" fillId="0" borderId="0" xfId="61" applyNumberFormat="1" applyFont="1" applyFill="1" applyBorder="1" applyAlignment="1">
      <alignment wrapText="1"/>
    </xf>
    <xf numFmtId="170" fontId="5" fillId="0" borderId="6" xfId="61" applyNumberFormat="1" applyFont="1" applyFill="1" applyBorder="1" applyAlignment="1">
      <alignment wrapText="1"/>
    </xf>
    <xf numFmtId="0" fontId="18" fillId="0" borderId="29" xfId="130" applyFont="1" applyFill="1" applyBorder="1" applyAlignment="1">
      <alignment wrapText="1"/>
      <protection/>
    </xf>
    <xf numFmtId="0" fontId="18" fillId="0" borderId="0" xfId="130" applyFont="1" applyFill="1" applyBorder="1" applyAlignment="1">
      <alignment wrapText="1"/>
      <protection/>
    </xf>
    <xf numFmtId="0" fontId="18" fillId="0" borderId="21" xfId="130" applyFont="1" applyFill="1" applyBorder="1" applyAlignment="1">
      <alignment wrapText="1"/>
      <protection/>
    </xf>
    <xf numFmtId="170" fontId="18" fillId="0" borderId="0" xfId="130" applyNumberFormat="1" applyFont="1" applyFill="1" applyBorder="1" applyAlignment="1">
      <alignment wrapText="1"/>
      <protection/>
    </xf>
    <xf numFmtId="0" fontId="85" fillId="0" borderId="0" xfId="130" applyFont="1" applyFill="1" applyBorder="1" applyAlignment="1">
      <alignment wrapText="1"/>
      <protection/>
    </xf>
    <xf numFmtId="170" fontId="18" fillId="0" borderId="21" xfId="61" applyNumberFormat="1" applyFont="1" applyFill="1" applyBorder="1" applyAlignment="1">
      <alignment wrapText="1"/>
    </xf>
    <xf numFmtId="0" fontId="18" fillId="0" borderId="35" xfId="130" applyFont="1" applyFill="1" applyBorder="1" applyAlignment="1">
      <alignment wrapText="1"/>
      <protection/>
    </xf>
    <xf numFmtId="170" fontId="18" fillId="0" borderId="21" xfId="130" applyNumberFormat="1" applyFont="1" applyFill="1" applyBorder="1" applyAlignment="1">
      <alignment wrapText="1"/>
      <protection/>
    </xf>
    <xf numFmtId="170" fontId="18" fillId="0" borderId="15" xfId="61" applyNumberFormat="1" applyFont="1" applyFill="1" applyBorder="1" applyAlignment="1">
      <alignment wrapText="1"/>
    </xf>
    <xf numFmtId="170" fontId="18" fillId="0" borderId="15" xfId="130" applyNumberFormat="1" applyFont="1" applyFill="1" applyBorder="1" applyAlignment="1">
      <alignment wrapText="1"/>
      <protection/>
    </xf>
    <xf numFmtId="0" fontId="83" fillId="0" borderId="0" xfId="130" applyFont="1" applyFill="1" applyBorder="1" applyAlignment="1">
      <alignment vertical="top" wrapText="1"/>
      <protection/>
    </xf>
    <xf numFmtId="0" fontId="5" fillId="0" borderId="29" xfId="130" applyFont="1" applyFill="1" applyBorder="1" applyAlignment="1">
      <alignment horizontal="left" wrapText="1"/>
      <protection/>
    </xf>
    <xf numFmtId="0" fontId="5" fillId="0" borderId="30" xfId="130" applyFont="1" applyFill="1" applyBorder="1" applyAlignment="1">
      <alignment wrapText="1"/>
      <protection/>
    </xf>
    <xf numFmtId="170" fontId="5" fillId="0" borderId="29" xfId="61" applyNumberFormat="1" applyFont="1" applyFill="1" applyBorder="1" applyAlignment="1">
      <alignment wrapText="1"/>
    </xf>
    <xf numFmtId="170" fontId="5" fillId="0" borderId="21" xfId="61" applyNumberFormat="1" applyFont="1" applyFill="1" applyBorder="1" applyAlignment="1">
      <alignment wrapText="1"/>
    </xf>
    <xf numFmtId="0" fontId="5" fillId="0" borderId="31" xfId="130" applyFont="1" applyFill="1" applyBorder="1" applyAlignment="1">
      <alignment horizontal="left"/>
      <protection/>
    </xf>
    <xf numFmtId="0" fontId="84" fillId="0" borderId="0" xfId="130" applyFont="1" applyFill="1" applyBorder="1" applyAlignment="1">
      <alignment wrapText="1"/>
      <protection/>
    </xf>
    <xf numFmtId="0" fontId="18" fillId="0" borderId="29" xfId="130" applyFont="1" applyFill="1" applyBorder="1" applyAlignment="1">
      <alignment horizontal="left"/>
      <protection/>
    </xf>
    <xf numFmtId="43" fontId="84" fillId="0" borderId="0" xfId="130" applyNumberFormat="1" applyFont="1" applyFill="1" applyBorder="1" applyAlignment="1">
      <alignment/>
      <protection/>
    </xf>
    <xf numFmtId="43" fontId="83" fillId="0" borderId="0" xfId="130" applyNumberFormat="1" applyFont="1" applyFill="1" applyBorder="1" applyAlignment="1">
      <alignment/>
      <protection/>
    </xf>
    <xf numFmtId="0" fontId="83" fillId="0" borderId="0" xfId="130" applyFont="1" applyFill="1" applyBorder="1" applyAlignment="1">
      <alignment/>
      <protection/>
    </xf>
    <xf numFmtId="170" fontId="83" fillId="0" borderId="0" xfId="130" applyNumberFormat="1" applyFont="1" applyFill="1" applyBorder="1" applyAlignment="1">
      <alignment wrapText="1"/>
      <protection/>
    </xf>
    <xf numFmtId="0" fontId="83" fillId="0" borderId="0" xfId="130" applyFont="1" applyAlignment="1">
      <alignment horizontal="left" wrapText="1"/>
      <protection/>
    </xf>
    <xf numFmtId="10" fontId="18" fillId="0" borderId="0" xfId="190" applyNumberFormat="1" applyFont="1" applyAlignment="1">
      <alignment wrapText="1"/>
    </xf>
    <xf numFmtId="10" fontId="83" fillId="0" borderId="0" xfId="185" applyNumberFormat="1" applyFont="1" applyFill="1" applyBorder="1" applyAlignment="1">
      <alignment wrapText="1"/>
    </xf>
    <xf numFmtId="170" fontId="18" fillId="0" borderId="0" xfId="130" applyNumberFormat="1" applyFont="1" applyAlignment="1">
      <alignment wrapText="1"/>
      <protection/>
    </xf>
    <xf numFmtId="0" fontId="18" fillId="0" borderId="0" xfId="130" applyFont="1" applyAlignment="1">
      <alignment horizontal="left"/>
      <protection/>
    </xf>
    <xf numFmtId="0" fontId="80" fillId="0" borderId="0" xfId="130" applyFont="1" applyAlignment="1">
      <alignment wrapText="1"/>
      <protection/>
    </xf>
    <xf numFmtId="10" fontId="18" fillId="0" borderId="0" xfId="185" applyNumberFormat="1" applyFont="1" applyAlignment="1">
      <alignment wrapText="1"/>
    </xf>
    <xf numFmtId="170" fontId="83" fillId="0" borderId="0" xfId="64" applyNumberFormat="1" applyFont="1" applyFill="1" applyBorder="1" applyAlignment="1">
      <alignment wrapText="1"/>
    </xf>
    <xf numFmtId="0" fontId="83" fillId="0" borderId="0" xfId="130" applyFont="1" applyFill="1" applyBorder="1" applyAlignment="1">
      <alignment horizontal="center" wrapText="1"/>
      <protection/>
    </xf>
    <xf numFmtId="44" fontId="18" fillId="0" borderId="0" xfId="97" applyFont="1" applyAlignment="1">
      <alignment wrapText="1"/>
    </xf>
    <xf numFmtId="0" fontId="86" fillId="0" borderId="0" xfId="130" applyFont="1" applyAlignment="1">
      <alignment horizontal="left"/>
      <protection/>
    </xf>
    <xf numFmtId="43" fontId="83" fillId="0" borderId="0" xfId="130" applyNumberFormat="1" applyFont="1" applyAlignment="1">
      <alignment wrapText="1"/>
      <protection/>
    </xf>
    <xf numFmtId="170" fontId="83" fillId="0" borderId="0" xfId="130" applyNumberFormat="1" applyFont="1" applyAlignment="1">
      <alignment wrapText="1"/>
      <protection/>
    </xf>
    <xf numFmtId="190" fontId="83" fillId="0" borderId="0" xfId="185" applyNumberFormat="1" applyFont="1" applyFill="1" applyBorder="1" applyAlignment="1">
      <alignment wrapText="1"/>
    </xf>
    <xf numFmtId="43" fontId="87" fillId="0" borderId="0" xfId="130" applyNumberFormat="1" applyFont="1" applyBorder="1" applyAlignment="1">
      <alignment wrapText="1"/>
      <protection/>
    </xf>
    <xf numFmtId="43" fontId="83" fillId="0" borderId="0" xfId="130" applyNumberFormat="1" applyFont="1" applyBorder="1" applyAlignment="1">
      <alignment wrapText="1"/>
      <protection/>
    </xf>
    <xf numFmtId="0" fontId="83" fillId="0" borderId="0" xfId="130" applyFont="1" applyBorder="1" applyAlignment="1">
      <alignment wrapText="1"/>
      <protection/>
    </xf>
    <xf numFmtId="184" fontId="83" fillId="0" borderId="0" xfId="185" applyNumberFormat="1" applyFont="1" applyBorder="1" applyAlignment="1">
      <alignment horizontal="right" wrapText="1"/>
    </xf>
    <xf numFmtId="170" fontId="83" fillId="0" borderId="0" xfId="130" applyNumberFormat="1" applyFont="1" applyBorder="1" applyAlignment="1">
      <alignment wrapText="1"/>
      <protection/>
    </xf>
    <xf numFmtId="0" fontId="83" fillId="0" borderId="0" xfId="130" applyFont="1" applyBorder="1" applyAlignment="1">
      <alignment horizontal="right" wrapText="1"/>
      <protection/>
    </xf>
    <xf numFmtId="43" fontId="83" fillId="0" borderId="0" xfId="61" applyNumberFormat="1" applyFont="1" applyBorder="1" applyAlignment="1">
      <alignment horizontal="right" wrapText="1"/>
    </xf>
    <xf numFmtId="191" fontId="83" fillId="0" borderId="0" xfId="61" applyNumberFormat="1" applyFont="1" applyFill="1" applyBorder="1" applyAlignment="1">
      <alignment horizontal="right" wrapText="1"/>
    </xf>
    <xf numFmtId="170" fontId="83" fillId="0" borderId="0" xfId="61" applyNumberFormat="1" applyFont="1" applyBorder="1" applyAlignment="1">
      <alignment wrapText="1"/>
    </xf>
    <xf numFmtId="0" fontId="1" fillId="0" borderId="0" xfId="139">
      <alignment/>
      <protection/>
    </xf>
    <xf numFmtId="37" fontId="6" fillId="0" borderId="0" xfId="139" applyNumberFormat="1" applyFont="1">
      <alignment/>
      <protection/>
    </xf>
    <xf numFmtId="37" fontId="6" fillId="0" borderId="0" xfId="139" applyNumberFormat="1" applyFont="1" applyAlignment="1">
      <alignment horizontal="center"/>
      <protection/>
    </xf>
    <xf numFmtId="37" fontId="6" fillId="0" borderId="0" xfId="139" applyNumberFormat="1" applyFont="1" applyAlignment="1">
      <alignment horizontal="left" indent="1"/>
      <protection/>
    </xf>
    <xf numFmtId="37" fontId="6" fillId="0" borderId="0" xfId="139" applyNumberFormat="1" applyFont="1" applyAlignment="1">
      <alignment horizontal="left"/>
      <protection/>
    </xf>
    <xf numFmtId="0" fontId="6" fillId="0" borderId="0" xfId="151" applyFont="1" applyAlignment="1">
      <alignment horizontal="left"/>
      <protection/>
    </xf>
    <xf numFmtId="0" fontId="6" fillId="0" borderId="0" xfId="139" applyFont="1">
      <alignment/>
      <protection/>
    </xf>
    <xf numFmtId="0" fontId="7" fillId="0" borderId="0" xfId="139" applyFont="1" applyAlignment="1">
      <alignment horizontal="center"/>
      <protection/>
    </xf>
    <xf numFmtId="0" fontId="6" fillId="0" borderId="0" xfId="139" applyFont="1" applyAlignment="1">
      <alignment horizontal="center"/>
      <protection/>
    </xf>
    <xf numFmtId="37" fontId="7" fillId="0" borderId="0" xfId="139" applyNumberFormat="1" applyFont="1" applyAlignment="1">
      <alignment horizontal="left" indent="1"/>
      <protection/>
    </xf>
    <xf numFmtId="37" fontId="6" fillId="0" borderId="0" xfId="361" applyNumberFormat="1" applyFont="1" applyAlignment="1">
      <alignment horizontal="center"/>
    </xf>
    <xf numFmtId="184" fontId="6" fillId="0" borderId="0" xfId="173" applyNumberFormat="1" applyFont="1" applyAlignment="1">
      <alignment horizontal="center"/>
    </xf>
    <xf numFmtId="43" fontId="6" fillId="0" borderId="0" xfId="361" applyFont="1"/>
    <xf numFmtId="184" fontId="6" fillId="0" borderId="0" xfId="139" applyNumberFormat="1" applyFont="1">
      <alignment/>
      <protection/>
    </xf>
    <xf numFmtId="0" fontId="7" fillId="0" borderId="0" xfId="139" applyFont="1">
      <alignment/>
      <protection/>
    </xf>
    <xf numFmtId="37" fontId="6" fillId="0" borderId="36" xfId="139" applyNumberFormat="1" applyFont="1" applyBorder="1" applyAlignment="1">
      <alignment horizontal="center"/>
      <protection/>
    </xf>
    <xf numFmtId="184" fontId="6" fillId="0" borderId="0" xfId="139" applyNumberFormat="1" applyFont="1" applyAlignment="1">
      <alignment horizontal="center"/>
      <protection/>
    </xf>
    <xf numFmtId="10" fontId="6" fillId="0" borderId="0" xfId="173" applyNumberFormat="1" applyFont="1" applyAlignment="1">
      <alignment horizontal="center"/>
    </xf>
    <xf numFmtId="37" fontId="6" fillId="0" borderId="0" xfId="139" applyNumberFormat="1" applyFont="1" applyBorder="1">
      <alignment/>
      <protection/>
    </xf>
    <xf numFmtId="37" fontId="7" fillId="0" borderId="0" xfId="139" applyNumberFormat="1" applyFont="1" applyAlignment="1">
      <alignment horizontal="center"/>
      <protection/>
    </xf>
    <xf numFmtId="170" fontId="0" fillId="0" borderId="0" xfId="361" applyNumberFormat="1" applyFont="1"/>
    <xf numFmtId="41" fontId="6" fillId="0" borderId="0" xfId="139" applyNumberFormat="1" applyFont="1">
      <alignment/>
      <protection/>
    </xf>
    <xf numFmtId="43" fontId="1" fillId="0" borderId="0" xfId="139" applyNumberFormat="1">
      <alignment/>
      <protection/>
    </xf>
    <xf numFmtId="43" fontId="6" fillId="0" borderId="0" xfId="139" applyNumberFormat="1" applyFont="1">
      <alignment/>
      <protection/>
    </xf>
    <xf numFmtId="37" fontId="6" fillId="0" borderId="0" xfId="139" applyNumberFormat="1" applyFont="1" applyAlignment="1">
      <alignment/>
      <protection/>
    </xf>
    <xf numFmtId="0" fontId="7" fillId="0" borderId="0" xfId="139" applyFont="1" applyAlignment="1">
      <alignment/>
      <protection/>
    </xf>
    <xf numFmtId="37" fontId="7" fillId="0" borderId="0" xfId="139" applyNumberFormat="1" applyFont="1" applyBorder="1" applyAlignment="1">
      <alignment horizontal="left" indent="1"/>
      <protection/>
    </xf>
    <xf numFmtId="0" fontId="6" fillId="0" borderId="0" xfId="139" applyFont="1" applyBorder="1">
      <alignment/>
      <protection/>
    </xf>
    <xf numFmtId="37" fontId="6" fillId="0" borderId="0" xfId="361" applyNumberFormat="1" applyFont="1" applyBorder="1" applyAlignment="1">
      <alignment horizontal="center"/>
    </xf>
    <xf numFmtId="37" fontId="6" fillId="0" borderId="0" xfId="139" applyNumberFormat="1" applyFont="1" applyBorder="1" applyAlignment="1">
      <alignment horizontal="center"/>
      <protection/>
    </xf>
    <xf numFmtId="37" fontId="6" fillId="0" borderId="0" xfId="139" applyNumberFormat="1" applyFont="1" applyBorder="1" applyAlignment="1">
      <alignment horizontal="left" indent="1"/>
      <protection/>
    </xf>
    <xf numFmtId="184" fontId="6" fillId="0" borderId="0" xfId="139" applyNumberFormat="1" applyFont="1" applyBorder="1">
      <alignment/>
      <protection/>
    </xf>
    <xf numFmtId="0" fontId="7" fillId="0" borderId="0" xfId="139" applyFont="1" applyBorder="1">
      <alignment/>
      <protection/>
    </xf>
    <xf numFmtId="184" fontId="6" fillId="0" borderId="0" xfId="139" applyNumberFormat="1" applyFont="1" applyBorder="1" applyAlignment="1">
      <alignment horizontal="center"/>
      <protection/>
    </xf>
    <xf numFmtId="0" fontId="1" fillId="0" borderId="0" xfId="139" applyBorder="1">
      <alignment/>
      <protection/>
    </xf>
    <xf numFmtId="10" fontId="6" fillId="0" borderId="0" xfId="173" applyNumberFormat="1" applyFont="1" applyBorder="1" applyAlignment="1">
      <alignment horizontal="center"/>
    </xf>
    <xf numFmtId="0" fontId="7" fillId="0" borderId="0" xfId="139" applyFont="1" applyBorder="1" applyAlignment="1">
      <alignment/>
      <protection/>
    </xf>
    <xf numFmtId="37" fontId="7" fillId="0" borderId="0" xfId="139" applyNumberFormat="1" applyFont="1" applyBorder="1" applyAlignment="1">
      <alignment horizontal="center"/>
      <protection/>
    </xf>
    <xf numFmtId="37" fontId="7" fillId="0" borderId="0" xfId="139" applyNumberFormat="1" applyFont="1" applyBorder="1" applyAlignment="1">
      <alignment horizontal="left"/>
      <protection/>
    </xf>
    <xf numFmtId="0" fontId="7" fillId="0" borderId="0" xfId="347" applyFont="1">
      <alignment/>
      <protection/>
    </xf>
    <xf numFmtId="0" fontId="6" fillId="0" borderId="0" xfId="347" applyFont="1">
      <alignment/>
      <protection/>
    </xf>
    <xf numFmtId="0" fontId="56" fillId="0" borderId="0" xfId="347" applyNumberFormat="1" applyFont="1" applyAlignment="1">
      <alignment horizontal="center"/>
      <protection/>
    </xf>
    <xf numFmtId="0" fontId="7" fillId="0" borderId="0" xfId="347" applyFont="1" applyBorder="1" applyAlignment="1">
      <alignment horizontal="left"/>
      <protection/>
    </xf>
    <xf numFmtId="0" fontId="6" fillId="0" borderId="0" xfId="347" applyFont="1" applyBorder="1">
      <alignment/>
      <protection/>
    </xf>
    <xf numFmtId="0" fontId="6" fillId="0" borderId="0" xfId="347" applyFont="1" applyBorder="1" applyAlignment="1">
      <alignment horizontal="center"/>
      <protection/>
    </xf>
    <xf numFmtId="170" fontId="6" fillId="0" borderId="0" xfId="348" applyNumberFormat="1" applyFont="1" applyBorder="1" applyAlignment="1">
      <alignment horizontal="center"/>
    </xf>
    <xf numFmtId="0" fontId="6" fillId="0" borderId="0" xfId="347" applyFont="1" applyBorder="1" applyAlignment="1">
      <alignment horizontal="left"/>
      <protection/>
    </xf>
    <xf numFmtId="37" fontId="6" fillId="0" borderId="0" xfId="348" applyNumberFormat="1" applyFont="1" applyBorder="1" applyAlignment="1">
      <alignment/>
    </xf>
    <xf numFmtId="37" fontId="6" fillId="0" borderId="4" xfId="347" applyNumberFormat="1" applyFont="1" applyBorder="1" applyAlignment="1">
      <alignment/>
      <protection/>
    </xf>
    <xf numFmtId="170" fontId="6" fillId="0" borderId="0" xfId="347" applyNumberFormat="1" applyFont="1" applyBorder="1" applyAlignment="1">
      <alignment horizontal="center"/>
      <protection/>
    </xf>
    <xf numFmtId="41" fontId="6" fillId="0" borderId="0" xfId="348" applyNumberFormat="1" applyFont="1" applyBorder="1" applyAlignment="1">
      <alignment horizontal="center"/>
    </xf>
    <xf numFmtId="9" fontId="6" fillId="0" borderId="0" xfId="173" applyFont="1" applyBorder="1" applyAlignment="1">
      <alignment horizontal="center"/>
    </xf>
    <xf numFmtId="0" fontId="56" fillId="0" borderId="0" xfId="347" applyFont="1" applyBorder="1">
      <alignment/>
      <protection/>
    </xf>
    <xf numFmtId="0" fontId="6" fillId="0" borderId="0" xfId="347" applyNumberFormat="1" applyFont="1" applyBorder="1" applyAlignment="1">
      <alignment horizontal="center"/>
      <protection/>
    </xf>
    <xf numFmtId="0" fontId="6" fillId="0" borderId="0" xfId="347" applyFont="1" applyAlignment="1">
      <alignment horizontal="left"/>
      <protection/>
    </xf>
    <xf numFmtId="185" fontId="6" fillId="0" borderId="0" xfId="173" applyNumberFormat="1" applyFont="1" applyAlignment="1">
      <alignment horizontal="center"/>
    </xf>
    <xf numFmtId="41" fontId="6" fillId="0" borderId="0" xfId="348" applyNumberFormat="1" applyFont="1" applyAlignment="1">
      <alignment horizontal="center"/>
    </xf>
    <xf numFmtId="0" fontId="56" fillId="0" borderId="0" xfId="347" applyFont="1" applyBorder="1" applyAlignment="1">
      <alignment horizontal="center"/>
      <protection/>
    </xf>
    <xf numFmtId="0" fontId="6" fillId="0" borderId="0" xfId="347" applyFont="1" applyAlignment="1">
      <alignment horizontal="right"/>
      <protection/>
    </xf>
    <xf numFmtId="0" fontId="88" fillId="0" borderId="0" xfId="130" applyFont="1">
      <alignment/>
      <protection/>
    </xf>
    <xf numFmtId="0" fontId="89" fillId="0" borderId="0" xfId="130" applyFont="1">
      <alignment/>
      <protection/>
    </xf>
    <xf numFmtId="169" fontId="56" fillId="0" borderId="0" xfId="130" applyNumberFormat="1" applyFont="1" applyAlignment="1">
      <alignment horizontal="center"/>
      <protection/>
    </xf>
    <xf numFmtId="184" fontId="6" fillId="0" borderId="0" xfId="173" applyNumberFormat="1" applyFont="1"/>
    <xf numFmtId="184" fontId="6" fillId="0" borderId="0" xfId="130" applyNumberFormat="1" applyFont="1">
      <alignment/>
      <protection/>
    </xf>
    <xf numFmtId="42" fontId="6" fillId="0" borderId="0" xfId="130" applyNumberFormat="1" applyFont="1">
      <alignment/>
      <protection/>
    </xf>
    <xf numFmtId="10" fontId="6" fillId="0" borderId="0" xfId="173" applyNumberFormat="1" applyFont="1"/>
    <xf numFmtId="10" fontId="6" fillId="0" borderId="0" xfId="173" applyNumberFormat="1" applyFont="1" quotePrefix="1"/>
    <xf numFmtId="14" fontId="6" fillId="0" borderId="0" xfId="130" applyNumberFormat="1" applyFont="1" applyAlignment="1">
      <alignment horizontal="center"/>
      <protection/>
    </xf>
    <xf numFmtId="10" fontId="6" fillId="0" borderId="0" xfId="130" applyNumberFormat="1" applyFont="1">
      <alignment/>
      <protection/>
    </xf>
    <xf numFmtId="0" fontId="88" fillId="0" borderId="0" xfId="130" applyFont="1" applyFill="1">
      <alignment/>
      <protection/>
    </xf>
    <xf numFmtId="0" fontId="89" fillId="0" borderId="0" xfId="130" applyFont="1" applyFill="1">
      <alignment/>
      <protection/>
    </xf>
    <xf numFmtId="169" fontId="56" fillId="0" borderId="0" xfId="130" applyNumberFormat="1" applyFont="1" applyFill="1" applyAlignment="1">
      <alignment horizontal="center"/>
      <protection/>
    </xf>
    <xf numFmtId="14" fontId="6" fillId="0" borderId="0" xfId="130" applyNumberFormat="1" applyFont="1" applyFill="1" applyAlignment="1">
      <alignment horizontal="center"/>
      <protection/>
    </xf>
    <xf numFmtId="186" fontId="6" fillId="0" borderId="0" xfId="130" applyNumberFormat="1" applyFont="1" applyFill="1">
      <alignment/>
      <protection/>
    </xf>
    <xf numFmtId="10" fontId="73" fillId="0" borderId="0" xfId="173" applyNumberFormat="1" applyFont="1" applyFill="1"/>
    <xf numFmtId="10" fontId="6" fillId="0" borderId="0" xfId="173" applyNumberFormat="1" applyFont="1" applyFill="1" quotePrefix="1"/>
    <xf numFmtId="10" fontId="6" fillId="0" borderId="0" xfId="130" applyNumberFormat="1" applyFont="1" applyFill="1">
      <alignment/>
      <protection/>
    </xf>
    <xf numFmtId="184" fontId="6" fillId="0" borderId="0" xfId="347" applyNumberFormat="1" applyFont="1" applyBorder="1" applyAlignment="1">
      <alignment horizontal="center"/>
      <protection/>
    </xf>
    <xf numFmtId="37" fontId="6" fillId="0" borderId="0" xfId="63" applyNumberFormat="1" applyFont="1" applyBorder="1" applyAlignment="1">
      <alignment/>
    </xf>
    <xf numFmtId="37" fontId="6" fillId="0" borderId="0" xfId="21" applyNumberFormat="1" applyFont="1" applyFill="1" applyBorder="1" applyAlignment="1">
      <alignment/>
    </xf>
    <xf numFmtId="0" fontId="67" fillId="0" borderId="0" xfId="129" applyFont="1">
      <alignment/>
      <protection/>
    </xf>
    <xf numFmtId="0" fontId="67" fillId="38" borderId="0" xfId="129" applyFont="1" applyFill="1">
      <alignment/>
      <protection/>
    </xf>
    <xf numFmtId="0" fontId="68" fillId="38" borderId="6" xfId="129" applyFont="1" applyFill="1" applyBorder="1">
      <alignment/>
      <protection/>
    </xf>
    <xf numFmtId="0" fontId="68" fillId="38" borderId="6" xfId="129" applyFont="1" applyFill="1" applyBorder="1" applyAlignment="1">
      <alignment horizontal="center"/>
      <protection/>
    </xf>
    <xf numFmtId="1" fontId="7" fillId="38" borderId="6" xfId="129" applyNumberFormat="1" applyFont="1" applyFill="1" applyBorder="1" applyAlignment="1" quotePrefix="1">
      <alignment horizontal="center"/>
      <protection/>
    </xf>
    <xf numFmtId="17" fontId="7" fillId="38" borderId="6" xfId="129" applyNumberFormat="1" applyFont="1" applyFill="1" applyBorder="1" applyAlignment="1">
      <alignment horizontal="center"/>
      <protection/>
    </xf>
    <xf numFmtId="0" fontId="67" fillId="38" borderId="6" xfId="129" applyFont="1" applyFill="1" applyBorder="1">
      <alignment/>
      <protection/>
    </xf>
    <xf numFmtId="0" fontId="67" fillId="38" borderId="6" xfId="129" applyFont="1" applyFill="1" applyBorder="1" applyAlignment="1">
      <alignment horizontal="center"/>
      <protection/>
    </xf>
    <xf numFmtId="0" fontId="67" fillId="38" borderId="0" xfId="129" applyFont="1" applyFill="1" applyAlignment="1">
      <alignment horizontal="center"/>
      <protection/>
    </xf>
    <xf numFmtId="3" fontId="67" fillId="38" borderId="0" xfId="129" applyNumberFormat="1" applyFont="1" applyFill="1">
      <alignment/>
      <protection/>
    </xf>
    <xf numFmtId="41" fontId="67" fillId="38" borderId="6" xfId="129" applyNumberFormat="1" applyFont="1" applyFill="1" applyBorder="1">
      <alignment/>
      <protection/>
    </xf>
    <xf numFmtId="0" fontId="68" fillId="36" borderId="6" xfId="129" applyFont="1" applyFill="1" applyBorder="1">
      <alignment/>
      <protection/>
    </xf>
    <xf numFmtId="0" fontId="67" fillId="36" borderId="6" xfId="129" applyFont="1" applyFill="1" applyBorder="1" applyAlignment="1">
      <alignment horizontal="center"/>
      <protection/>
    </xf>
    <xf numFmtId="0" fontId="67" fillId="0" borderId="0" xfId="129" applyFont="1" applyFill="1">
      <alignment/>
      <protection/>
    </xf>
    <xf numFmtId="5" fontId="67" fillId="0" borderId="0" xfId="129" applyNumberFormat="1" applyFont="1">
      <alignment/>
      <protection/>
    </xf>
    <xf numFmtId="170" fontId="6" fillId="0" borderId="0" xfId="65" applyNumberFormat="1" applyFont="1" applyBorder="1" applyAlignment="1">
      <alignment horizontal="center"/>
    </xf>
    <xf numFmtId="41" fontId="6" fillId="0" borderId="0" xfId="348" applyNumberFormat="1" applyFont="1" applyBorder="1" applyAlignment="1">
      <alignment horizontal="right"/>
    </xf>
    <xf numFmtId="41" fontId="6" fillId="0" borderId="0" xfId="65" applyNumberFormat="1" applyFont="1" applyBorder="1" applyAlignment="1">
      <alignment horizontal="center"/>
    </xf>
    <xf numFmtId="43" fontId="6" fillId="0" borderId="0" xfId="347" applyNumberFormat="1" applyFont="1" applyBorder="1" applyAlignment="1">
      <alignment/>
      <protection/>
    </xf>
    <xf numFmtId="170" fontId="6" fillId="0" borderId="0" xfId="347" applyNumberFormat="1" applyFont="1" applyBorder="1" applyAlignment="1">
      <alignment/>
      <protection/>
    </xf>
    <xf numFmtId="41" fontId="6" fillId="0" borderId="4" xfId="348" applyNumberFormat="1" applyFont="1" applyBorder="1" applyAlignment="1">
      <alignment horizontal="right"/>
    </xf>
    <xf numFmtId="41" fontId="6" fillId="0" borderId="4" xfId="65" applyNumberFormat="1" applyFont="1" applyBorder="1" applyAlignment="1">
      <alignment horizontal="center"/>
    </xf>
    <xf numFmtId="41" fontId="6" fillId="0" borderId="4" xfId="348" applyNumberFormat="1" applyFont="1" applyBorder="1" applyAlignment="1">
      <alignment horizontal="center"/>
    </xf>
    <xf numFmtId="170" fontId="6" fillId="0" borderId="4" xfId="348" applyNumberFormat="1" applyFont="1" applyBorder="1" applyAlignment="1">
      <alignment horizontal="center"/>
    </xf>
    <xf numFmtId="170" fontId="6" fillId="0" borderId="4" xfId="65" applyNumberFormat="1" applyFont="1" applyBorder="1" applyAlignment="1">
      <alignment horizontal="center"/>
    </xf>
    <xf numFmtId="0" fontId="58" fillId="0" borderId="0" xfId="386" applyFont="1" applyFill="1">
      <alignment/>
      <protection/>
    </xf>
    <xf numFmtId="0" fontId="59" fillId="0" borderId="0" xfId="386" applyFont="1" applyFill="1">
      <alignment/>
      <protection/>
    </xf>
    <xf numFmtId="0" fontId="59" fillId="0" borderId="0" xfId="386" applyFont="1" applyFill="1" applyBorder="1">
      <alignment/>
      <protection/>
    </xf>
    <xf numFmtId="0" fontId="1" fillId="0" borderId="0" xfId="386" applyFont="1" applyFill="1">
      <alignment/>
      <protection/>
    </xf>
    <xf numFmtId="0" fontId="58" fillId="0" borderId="31" xfId="386" applyFont="1" applyFill="1" applyBorder="1">
      <alignment/>
      <protection/>
    </xf>
    <xf numFmtId="0" fontId="59" fillId="0" borderId="34" xfId="386" applyFont="1" applyFill="1" applyBorder="1">
      <alignment/>
      <protection/>
    </xf>
    <xf numFmtId="170" fontId="59" fillId="0" borderId="0" xfId="386" applyNumberFormat="1" applyFont="1" applyFill="1">
      <alignment/>
      <protection/>
    </xf>
    <xf numFmtId="0" fontId="58" fillId="0" borderId="27" xfId="386" applyFont="1" applyFill="1" applyBorder="1" applyAlignment="1">
      <alignment/>
      <protection/>
    </xf>
    <xf numFmtId="0" fontId="59" fillId="0" borderId="27" xfId="386" applyFont="1" applyFill="1" applyBorder="1" applyAlignment="1">
      <alignment/>
      <protection/>
    </xf>
    <xf numFmtId="0" fontId="58" fillId="0" borderId="27" xfId="386" applyFont="1" applyFill="1" applyBorder="1" applyAlignment="1">
      <alignment horizontal="center"/>
      <protection/>
    </xf>
    <xf numFmtId="0" fontId="58" fillId="0" borderId="27" xfId="386" applyFont="1" applyFill="1" applyBorder="1" applyAlignment="1">
      <alignment horizontal="center" wrapText="1"/>
      <protection/>
    </xf>
    <xf numFmtId="0" fontId="58" fillId="0" borderId="0" xfId="386" applyFont="1" applyFill="1" applyBorder="1" applyAlignment="1">
      <alignment horizontal="center"/>
      <protection/>
    </xf>
    <xf numFmtId="0" fontId="58" fillId="0" borderId="23" xfId="139" applyFont="1" applyFill="1" applyBorder="1" applyAlignment="1">
      <alignment horizontal="center"/>
      <protection/>
    </xf>
    <xf numFmtId="0" fontId="58" fillId="0" borderId="23" xfId="386" applyFont="1" applyFill="1" applyBorder="1" applyAlignment="1">
      <alignment horizontal="center"/>
      <protection/>
    </xf>
    <xf numFmtId="0" fontId="58" fillId="0" borderId="23" xfId="386" applyFont="1" applyFill="1" applyBorder="1" applyAlignment="1">
      <alignment horizontal="center" wrapText="1"/>
      <protection/>
    </xf>
    <xf numFmtId="0" fontId="58" fillId="0" borderId="0" xfId="386" applyFont="1" applyFill="1" applyBorder="1" applyAlignment="1">
      <alignment horizontal="center" wrapText="1"/>
      <protection/>
    </xf>
    <xf numFmtId="0" fontId="58" fillId="0" borderId="0" xfId="139" applyFont="1" applyFill="1" applyBorder="1" applyAlignment="1">
      <alignment horizontal="center"/>
      <protection/>
    </xf>
    <xf numFmtId="170" fontId="58" fillId="0" borderId="0" xfId="348" applyNumberFormat="1" applyFont="1" applyFill="1" applyBorder="1" applyAlignment="1">
      <alignment horizontal="center"/>
    </xf>
    <xf numFmtId="0" fontId="59" fillId="0" borderId="0" xfId="139" applyFont="1" applyFill="1" applyBorder="1" applyAlignment="1">
      <alignment horizontal="center"/>
      <protection/>
    </xf>
    <xf numFmtId="17" fontId="59" fillId="0" borderId="0" xfId="386" applyNumberFormat="1" applyFont="1" applyFill="1" applyBorder="1" applyAlignment="1">
      <alignment horizontal="center"/>
      <protection/>
    </xf>
    <xf numFmtId="170" fontId="59" fillId="0" borderId="0" xfId="348" applyNumberFormat="1" applyFont="1" applyFill="1" applyBorder="1"/>
    <xf numFmtId="41" fontId="59" fillId="0" borderId="0" xfId="386" applyNumberFormat="1" applyFont="1" applyFill="1" applyBorder="1">
      <alignment/>
      <protection/>
    </xf>
    <xf numFmtId="170" fontId="58" fillId="0" borderId="4" xfId="348" applyNumberFormat="1" applyFont="1" applyFill="1" applyBorder="1"/>
    <xf numFmtId="41" fontId="58" fillId="0" borderId="4" xfId="386" applyNumberFormat="1" applyFont="1" applyFill="1" applyBorder="1">
      <alignment/>
      <protection/>
    </xf>
    <xf numFmtId="170" fontId="58" fillId="0" borderId="0" xfId="348" applyNumberFormat="1" applyFont="1" applyFill="1" applyBorder="1"/>
    <xf numFmtId="0" fontId="58" fillId="0" borderId="0" xfId="386" applyFont="1" applyFill="1" applyBorder="1" applyAlignment="1">
      <alignment horizontal="right"/>
      <protection/>
    </xf>
    <xf numFmtId="0" fontId="95" fillId="0" borderId="0" xfId="386" applyFont="1" applyFill="1">
      <alignment/>
      <protection/>
    </xf>
    <xf numFmtId="43" fontId="59" fillId="0" borderId="0" xfId="386" applyNumberFormat="1" applyFont="1" applyFill="1">
      <alignment/>
      <protection/>
    </xf>
    <xf numFmtId="0" fontId="59" fillId="0" borderId="0" xfId="386" applyFont="1" applyFill="1" applyAlignment="1">
      <alignment horizontal="left"/>
      <protection/>
    </xf>
    <xf numFmtId="0" fontId="1" fillId="0" borderId="0" xfId="386" applyFont="1" applyFill="1" applyBorder="1">
      <alignment/>
      <protection/>
    </xf>
    <xf numFmtId="0" fontId="16" fillId="0" borderId="0" xfId="129">
      <alignment/>
      <protection/>
    </xf>
    <xf numFmtId="3" fontId="67" fillId="0" borderId="0" xfId="129" applyNumberFormat="1" applyFont="1" applyAlignment="1">
      <alignment horizontal="center"/>
      <protection/>
    </xf>
    <xf numFmtId="0" fontId="68" fillId="0" borderId="29" xfId="129" applyFont="1" applyBorder="1" applyAlignment="1">
      <alignment horizontal="center"/>
      <protection/>
    </xf>
    <xf numFmtId="0" fontId="68" fillId="0" borderId="33" xfId="129" applyFont="1" applyBorder="1" applyAlignment="1">
      <alignment horizontal="center"/>
      <protection/>
    </xf>
    <xf numFmtId="0" fontId="16" fillId="0" borderId="0" xfId="129" applyFont="1">
      <alignment/>
      <protection/>
    </xf>
    <xf numFmtId="0" fontId="68" fillId="0" borderId="0" xfId="129" applyFont="1" applyAlignment="1">
      <alignment horizontal="center"/>
      <protection/>
    </xf>
    <xf numFmtId="0" fontId="16" fillId="0" borderId="27" xfId="129" applyFont="1" applyBorder="1">
      <alignment/>
      <protection/>
    </xf>
    <xf numFmtId="0" fontId="16" fillId="0" borderId="0" xfId="129" applyFont="1" applyBorder="1">
      <alignment/>
      <protection/>
    </xf>
    <xf numFmtId="0" fontId="68" fillId="0" borderId="33" xfId="129" applyFont="1" applyBorder="1" applyAlignment="1">
      <alignment horizontal="center" vertical="center"/>
      <protection/>
    </xf>
    <xf numFmtId="170" fontId="68" fillId="0" borderId="0" xfId="60" applyNumberFormat="1" applyFont="1" applyAlignment="1">
      <alignment horizontal="center"/>
    </xf>
    <xf numFmtId="9" fontId="67" fillId="0" borderId="0" xfId="172" applyFont="1"/>
    <xf numFmtId="193" fontId="67" fillId="0" borderId="0" xfId="172" applyNumberFormat="1" applyFont="1" applyAlignment="1">
      <alignment horizontal="center"/>
    </xf>
    <xf numFmtId="0" fontId="16" fillId="0" borderId="0" xfId="129" applyAlignment="1">
      <alignment horizontal="left"/>
      <protection/>
    </xf>
    <xf numFmtId="0" fontId="56" fillId="0" borderId="0" xfId="130" applyFont="1">
      <alignment/>
      <protection/>
    </xf>
    <xf numFmtId="5" fontId="6" fillId="0" borderId="0" xfId="130" applyNumberFormat="1" applyFont="1">
      <alignment/>
      <protection/>
    </xf>
    <xf numFmtId="0" fontId="6" fillId="0" borderId="0" xfId="130" applyFont="1" quotePrefix="1">
      <alignment/>
      <protection/>
    </xf>
    <xf numFmtId="37" fontId="6" fillId="0" borderId="0" xfId="130" applyNumberFormat="1" applyFont="1">
      <alignment/>
      <protection/>
    </xf>
    <xf numFmtId="184" fontId="6" fillId="0" borderId="0" xfId="20" applyNumberFormat="1" applyFont="1">
      <alignment/>
      <protection/>
    </xf>
    <xf numFmtId="194" fontId="6" fillId="0" borderId="0" xfId="18" applyNumberFormat="1" applyFont="1"/>
    <xf numFmtId="194" fontId="6" fillId="0" borderId="0" xfId="20" applyNumberFormat="1" applyFont="1">
      <alignment/>
      <protection/>
    </xf>
    <xf numFmtId="0" fontId="58" fillId="0" borderId="0" xfId="130" applyFont="1">
      <alignment/>
      <protection/>
    </xf>
    <xf numFmtId="0" fontId="58" fillId="0" borderId="0" xfId="347" applyFont="1" applyAlignment="1">
      <alignment horizontal="left"/>
      <protection/>
    </xf>
    <xf numFmtId="0" fontId="5" fillId="0" borderId="0" xfId="347" applyFont="1">
      <alignment/>
      <protection/>
    </xf>
    <xf numFmtId="0" fontId="6" fillId="0" borderId="0" xfId="130" applyFont="1" applyAlignment="1">
      <alignment wrapText="1"/>
      <protection/>
    </xf>
    <xf numFmtId="0" fontId="6" fillId="0" borderId="37" xfId="130" applyFont="1" applyBorder="1">
      <alignment/>
      <protection/>
    </xf>
    <xf numFmtId="169" fontId="56" fillId="0" borderId="38" xfId="130" applyNumberFormat="1" applyFont="1" applyBorder="1" applyAlignment="1">
      <alignment horizontal="center"/>
      <protection/>
    </xf>
    <xf numFmtId="0" fontId="56" fillId="0" borderId="39" xfId="130" applyFont="1" applyBorder="1" applyAlignment="1">
      <alignment horizontal="center"/>
      <protection/>
    </xf>
    <xf numFmtId="0" fontId="6" fillId="0" borderId="40" xfId="130" applyFont="1" applyBorder="1">
      <alignment/>
      <protection/>
    </xf>
    <xf numFmtId="0" fontId="6" fillId="0" borderId="41" xfId="130" applyFont="1" applyBorder="1">
      <alignment/>
      <protection/>
    </xf>
    <xf numFmtId="169" fontId="56" fillId="0" borderId="0" xfId="130" applyNumberFormat="1" applyFont="1" applyBorder="1" applyAlignment="1">
      <alignment horizontal="center"/>
      <protection/>
    </xf>
    <xf numFmtId="0" fontId="56" fillId="0" borderId="41" xfId="130" applyFont="1" applyBorder="1" applyAlignment="1">
      <alignment horizontal="center"/>
      <protection/>
    </xf>
    <xf numFmtId="0" fontId="6" fillId="0" borderId="42" xfId="130" applyFont="1" applyBorder="1">
      <alignment/>
      <protection/>
    </xf>
    <xf numFmtId="0" fontId="7" fillId="0" borderId="0" xfId="130" applyFont="1" applyAlignment="1">
      <alignment/>
      <protection/>
    </xf>
    <xf numFmtId="170" fontId="59" fillId="0" borderId="0" xfId="132" applyNumberFormat="1" applyFont="1" applyFill="1">
      <alignment/>
      <protection/>
    </xf>
    <xf numFmtId="186" fontId="59" fillId="0" borderId="0" xfId="20" applyNumberFormat="1" applyFont="1" applyFill="1" applyBorder="1">
      <alignment/>
      <protection/>
    </xf>
    <xf numFmtId="186" fontId="59" fillId="0" borderId="0" xfId="93" applyNumberFormat="1" applyFont="1" applyFill="1" applyBorder="1"/>
    <xf numFmtId="186" fontId="67" fillId="0" borderId="32" xfId="93" applyNumberFormat="1" applyFont="1" applyFill="1" applyBorder="1"/>
    <xf numFmtId="186" fontId="58" fillId="0" borderId="32" xfId="132" applyNumberFormat="1" applyFont="1" applyFill="1" applyBorder="1">
      <alignment/>
      <protection/>
    </xf>
    <xf numFmtId="10" fontId="58" fillId="0" borderId="34" xfId="177" applyNumberFormat="1" applyFont="1" applyFill="1" applyBorder="1"/>
    <xf numFmtId="187" fontId="58" fillId="0" borderId="6" xfId="132" applyNumberFormat="1" applyFont="1" applyFill="1" applyBorder="1" applyAlignment="1">
      <alignment horizontal="center"/>
      <protection/>
    </xf>
    <xf numFmtId="186" fontId="58" fillId="0" borderId="30" xfId="132" applyNumberFormat="1" applyFont="1" applyFill="1" applyBorder="1">
      <alignment/>
      <protection/>
    </xf>
    <xf numFmtId="186" fontId="59" fillId="0" borderId="30" xfId="132" applyNumberFormat="1" applyFont="1" applyFill="1" applyBorder="1">
      <alignment/>
      <protection/>
    </xf>
    <xf numFmtId="170" fontId="58" fillId="0" borderId="0" xfId="60" applyNumberFormat="1" applyFont="1" applyFill="1" applyBorder="1"/>
    <xf numFmtId="186" fontId="58" fillId="0" borderId="32" xfId="93" applyNumberFormat="1" applyFont="1" applyFill="1" applyBorder="1"/>
    <xf numFmtId="186" fontId="58" fillId="0" borderId="28" xfId="132" applyNumberFormat="1" applyFont="1" applyFill="1" applyBorder="1">
      <alignment/>
      <protection/>
    </xf>
    <xf numFmtId="0" fontId="2" fillId="0" borderId="0" xfId="0" applyFont="1" applyAlignment="1">
      <alignment horizontal="center"/>
    </xf>
    <xf numFmtId="0" fontId="5" fillId="0" borderId="0" xfId="20" applyFont="1" applyAlignment="1">
      <alignment horizontal="center"/>
      <protection/>
    </xf>
    <xf numFmtId="0" fontId="6" fillId="0" borderId="0" xfId="20" applyFont="1" applyAlignment="1">
      <alignment horizontal="center"/>
      <protection/>
    </xf>
    <xf numFmtId="0" fontId="6" fillId="0" borderId="0" xfId="20" applyFont="1" applyFill="1" applyAlignment="1">
      <alignment horizontal="center"/>
      <protection/>
    </xf>
    <xf numFmtId="169" fontId="6" fillId="0" borderId="0" xfId="20" applyNumberFormat="1" applyFont="1" applyAlignment="1" applyProtection="1">
      <alignment horizontal="center"/>
      <protection/>
    </xf>
    <xf numFmtId="10" fontId="6" fillId="0" borderId="43" xfId="20" applyNumberFormat="1" applyFont="1" applyFill="1" applyBorder="1" applyAlignment="1">
      <alignment horizontal="left" vertical="center" wrapText="1" indent="1"/>
      <protection/>
    </xf>
    <xf numFmtId="10" fontId="6" fillId="0" borderId="3" xfId="20" applyNumberFormat="1" applyFont="1" applyFill="1" applyBorder="1" applyAlignment="1">
      <alignment horizontal="left" vertical="center" wrapText="1" indent="1"/>
      <protection/>
    </xf>
    <xf numFmtId="10" fontId="6" fillId="0" borderId="44" xfId="20" applyNumberFormat="1" applyFont="1" applyFill="1" applyBorder="1" applyAlignment="1">
      <alignment horizontal="left" vertical="center" wrapText="1" indent="1"/>
      <protection/>
    </xf>
    <xf numFmtId="41" fontId="7" fillId="0" borderId="23" xfId="130" applyNumberFormat="1" applyFont="1" applyFill="1" applyBorder="1" applyAlignment="1">
      <alignment horizontal="center"/>
      <protection/>
    </xf>
    <xf numFmtId="0" fontId="59" fillId="0" borderId="0" xfId="132" applyFont="1" applyAlignment="1">
      <alignment horizontal="left" vertical="top" wrapText="1"/>
      <protection/>
    </xf>
    <xf numFmtId="170" fontId="96" fillId="0" borderId="0" xfId="65" applyNumberFormat="1" applyFont="1" applyFill="1" applyBorder="1" applyAlignment="1">
      <alignment horizontal="center" vertical="center"/>
    </xf>
    <xf numFmtId="0" fontId="58" fillId="0" borderId="0" xfId="132" applyFont="1" applyAlignment="1">
      <alignment horizontal="center" vertical="center"/>
      <protection/>
    </xf>
    <xf numFmtId="38" fontId="58" fillId="0" borderId="0" xfId="132" applyNumberFormat="1" applyFont="1" applyFill="1" applyBorder="1" applyAlignment="1">
      <alignment horizontal="center" vertical="center"/>
      <protection/>
    </xf>
    <xf numFmtId="38" fontId="58" fillId="0" borderId="30" xfId="132" applyNumberFormat="1" applyFont="1" applyFill="1" applyBorder="1" applyAlignment="1">
      <alignment horizontal="center" vertical="center"/>
      <protection/>
    </xf>
    <xf numFmtId="170" fontId="58" fillId="0" borderId="0" xfId="132" applyNumberFormat="1" applyFont="1" applyFill="1" applyBorder="1" applyAlignment="1">
      <alignment horizontal="center" vertical="center"/>
      <protection/>
    </xf>
    <xf numFmtId="3" fontId="68" fillId="0" borderId="0" xfId="129" applyNumberFormat="1" applyFont="1" applyFill="1" applyBorder="1" applyAlignment="1">
      <alignment horizontal="center" vertical="center"/>
      <protection/>
    </xf>
    <xf numFmtId="3" fontId="68" fillId="0" borderId="30" xfId="129" applyNumberFormat="1" applyFont="1" applyFill="1" applyBorder="1" applyAlignment="1">
      <alignment horizontal="center" vertical="center"/>
      <protection/>
    </xf>
    <xf numFmtId="3" fontId="68" fillId="0" borderId="23" xfId="129" applyNumberFormat="1" applyFont="1" applyFill="1" applyBorder="1" applyAlignment="1">
      <alignment horizontal="center" vertical="center"/>
      <protection/>
    </xf>
    <xf numFmtId="3" fontId="68" fillId="0" borderId="32" xfId="129" applyNumberFormat="1" applyFont="1" applyFill="1" applyBorder="1" applyAlignment="1">
      <alignment horizontal="center" vertical="center"/>
      <protection/>
    </xf>
    <xf numFmtId="3" fontId="0" fillId="0" borderId="0" xfId="129" applyNumberFormat="1" applyFont="1" applyAlignment="1">
      <alignment horizontal="left" vertical="center" wrapText="1"/>
      <protection/>
    </xf>
    <xf numFmtId="0" fontId="68" fillId="0" borderId="26" xfId="129" applyFont="1" applyBorder="1" applyAlignment="1">
      <alignment horizontal="center" vertical="center"/>
      <protection/>
    </xf>
    <xf numFmtId="0" fontId="68" fillId="0" borderId="29" xfId="129" applyFont="1" applyBorder="1" applyAlignment="1">
      <alignment horizontal="center" vertical="center"/>
      <protection/>
    </xf>
    <xf numFmtId="0" fontId="68" fillId="0" borderId="27" xfId="129" applyFont="1" applyBorder="1" applyAlignment="1">
      <alignment horizontal="center" vertical="center" wrapText="1"/>
      <protection/>
    </xf>
    <xf numFmtId="0" fontId="68" fillId="0" borderId="0" xfId="129" applyFont="1" applyBorder="1" applyAlignment="1">
      <alignment horizontal="center" vertical="center" wrapText="1"/>
      <protection/>
    </xf>
    <xf numFmtId="3" fontId="68" fillId="0" borderId="27" xfId="129" applyNumberFormat="1" applyFont="1" applyBorder="1" applyAlignment="1">
      <alignment horizontal="center" vertical="center" wrapText="1"/>
      <protection/>
    </xf>
    <xf numFmtId="3" fontId="68" fillId="0" borderId="0" xfId="129" applyNumberFormat="1" applyFont="1" applyBorder="1" applyAlignment="1">
      <alignment horizontal="center" vertical="center" wrapText="1"/>
      <protection/>
    </xf>
    <xf numFmtId="0" fontId="68" fillId="0" borderId="28" xfId="129" applyFont="1" applyBorder="1" applyAlignment="1">
      <alignment horizontal="center" vertical="center" wrapText="1"/>
      <protection/>
    </xf>
    <xf numFmtId="0" fontId="68" fillId="0" borderId="30" xfId="129" applyFont="1" applyBorder="1" applyAlignment="1">
      <alignment horizontal="center" vertical="center" wrapText="1"/>
      <protection/>
    </xf>
    <xf numFmtId="3" fontId="68" fillId="0" borderId="0" xfId="129" applyNumberFormat="1" applyFont="1" applyAlignment="1">
      <alignment horizontal="center"/>
      <protection/>
    </xf>
    <xf numFmtId="0" fontId="58" fillId="0" borderId="27" xfId="386" applyFont="1" applyFill="1" applyBorder="1" applyAlignment="1">
      <alignment horizontal="center"/>
      <protection/>
    </xf>
    <xf numFmtId="0" fontId="58" fillId="0" borderId="23" xfId="386" applyFont="1" applyFill="1" applyBorder="1" applyAlignment="1">
      <alignment horizontal="center"/>
      <protection/>
    </xf>
    <xf numFmtId="0" fontId="95" fillId="0" borderId="0" xfId="386" applyFont="1" applyFill="1" applyAlignment="1">
      <alignment horizontal="left" wrapText="1"/>
      <protection/>
    </xf>
    <xf numFmtId="0" fontId="71" fillId="0" borderId="0" xfId="0" applyFont="1" applyAlignment="1">
      <alignment horizontal="center"/>
    </xf>
    <xf numFmtId="0" fontId="0" fillId="0" borderId="31" xfId="0" applyBorder="1" applyAlignment="1">
      <alignment horizontal="center"/>
    </xf>
    <xf numFmtId="0" fontId="0" fillId="0" borderId="4" xfId="0" applyBorder="1" applyAlignment="1">
      <alignment horizontal="center"/>
    </xf>
    <xf numFmtId="0" fontId="0" fillId="0" borderId="34" xfId="0" applyBorder="1" applyAlignment="1">
      <alignment horizontal="center"/>
    </xf>
    <xf numFmtId="0" fontId="18" fillId="0" borderId="0" xfId="141" applyFont="1" applyFill="1" applyAlignment="1">
      <alignment horizontal="left" wrapText="1"/>
      <protection/>
    </xf>
    <xf numFmtId="0" fontId="18" fillId="0" borderId="0" xfId="142" applyFont="1" applyFill="1" applyAlignment="1">
      <alignment horizontal="left" vertical="top" wrapText="1"/>
      <protection/>
    </xf>
    <xf numFmtId="0" fontId="69" fillId="0" borderId="0" xfId="142" applyFont="1" applyFill="1" applyAlignment="1">
      <alignment vertical="top" wrapText="1"/>
      <protection/>
    </xf>
    <xf numFmtId="0" fontId="83" fillId="0" borderId="0" xfId="130" applyFont="1" applyBorder="1" applyAlignment="1">
      <alignment wrapText="1"/>
      <protection/>
    </xf>
    <xf numFmtId="37" fontId="88" fillId="0" borderId="0" xfId="139" applyNumberFormat="1" applyFont="1" applyAlignment="1">
      <alignment horizontal="center"/>
      <protection/>
    </xf>
    <xf numFmtId="3" fontId="71" fillId="0" borderId="26" xfId="129" applyNumberFormat="1" applyFont="1" applyFill="1" applyBorder="1" applyAlignment="1">
      <alignment horizontal="center" vertical="center"/>
      <protection/>
    </xf>
    <xf numFmtId="3" fontId="71" fillId="0" borderId="27" xfId="129" applyNumberFormat="1" applyFont="1" applyFill="1" applyBorder="1" applyAlignment="1">
      <alignment horizontal="center" vertical="center"/>
      <protection/>
    </xf>
    <xf numFmtId="3" fontId="71" fillId="0" borderId="28" xfId="129" applyNumberFormat="1" applyFont="1" applyFill="1" applyBorder="1" applyAlignment="1">
      <alignment horizontal="center" vertical="center"/>
      <protection/>
    </xf>
    <xf numFmtId="3" fontId="71" fillId="0" borderId="29" xfId="129" applyNumberFormat="1" applyFont="1" applyFill="1" applyBorder="1" applyAlignment="1">
      <alignment horizontal="center" vertical="center"/>
      <protection/>
    </xf>
    <xf numFmtId="3" fontId="71" fillId="0" borderId="0" xfId="129" applyNumberFormat="1" applyFont="1" applyFill="1" applyBorder="1" applyAlignment="1">
      <alignment horizontal="center" vertical="center"/>
      <protection/>
    </xf>
    <xf numFmtId="3" fontId="71" fillId="0" borderId="30" xfId="129" applyNumberFormat="1" applyFont="1" applyFill="1" applyBorder="1" applyAlignment="1">
      <alignment horizontal="center" vertical="center"/>
      <protection/>
    </xf>
    <xf numFmtId="3" fontId="71" fillId="0" borderId="33" xfId="129" applyNumberFormat="1" applyFont="1" applyFill="1" applyBorder="1" applyAlignment="1">
      <alignment horizontal="center" vertical="center"/>
      <protection/>
    </xf>
    <xf numFmtId="3" fontId="71" fillId="0" borderId="23" xfId="129" applyNumberFormat="1" applyFont="1" applyFill="1" applyBorder="1" applyAlignment="1">
      <alignment horizontal="center" vertical="center"/>
      <protection/>
    </xf>
    <xf numFmtId="3" fontId="71" fillId="0" borderId="32" xfId="129" applyNumberFormat="1" applyFont="1" applyFill="1" applyBorder="1" applyAlignment="1">
      <alignment horizontal="center" vertical="center"/>
      <protection/>
    </xf>
    <xf numFmtId="0" fontId="2" fillId="38" borderId="6" xfId="129" applyFont="1" applyFill="1" applyBorder="1" applyAlignment="1">
      <alignment horizontal="center"/>
      <protection/>
    </xf>
    <xf numFmtId="0" fontId="71" fillId="0" borderId="0" xfId="129" applyFont="1" applyAlignment="1">
      <alignment horizontal="center"/>
      <protection/>
    </xf>
    <xf numFmtId="42" fontId="7" fillId="0" borderId="0" xfId="130" applyNumberFormat="1" applyFont="1" applyFill="1" applyBorder="1" applyAlignment="1">
      <alignment horizontal="center"/>
      <protection/>
    </xf>
    <xf numFmtId="42" fontId="7" fillId="0" borderId="41" xfId="130" applyNumberFormat="1" applyFont="1" applyFill="1" applyBorder="1" applyAlignment="1">
      <alignment horizontal="center"/>
      <protection/>
    </xf>
    <xf numFmtId="42" fontId="7" fillId="0" borderId="11" xfId="130" applyNumberFormat="1" applyFont="1" applyFill="1" applyBorder="1" applyAlignment="1">
      <alignment horizontal="center"/>
      <protection/>
    </xf>
    <xf numFmtId="42" fontId="7" fillId="0" borderId="45" xfId="130" applyNumberFormat="1" applyFont="1" applyFill="1" applyBorder="1" applyAlignment="1">
      <alignment horizontal="center"/>
      <protection/>
    </xf>
    <xf numFmtId="42" fontId="7" fillId="0" borderId="0" xfId="130" applyNumberFormat="1" applyFont="1" applyFill="1" applyBorder="1" applyAlignment="1">
      <alignment horizontal="center" vertical="center"/>
      <protection/>
    </xf>
    <xf numFmtId="0" fontId="88" fillId="0" borderId="0" xfId="130" applyFont="1" applyFill="1" applyAlignment="1">
      <alignment horizontal="center" vertical="center"/>
      <protection/>
    </xf>
    <xf numFmtId="186" fontId="88" fillId="0" borderId="0" xfId="130" applyNumberFormat="1" applyFont="1" applyFill="1" applyAlignment="1">
      <alignment horizontal="center" vertical="center"/>
      <protection/>
    </xf>
  </cellXfs>
  <cellStyles count="377">
    <cellStyle name="Normal" xfId="0"/>
    <cellStyle name="Percent" xfId="15"/>
    <cellStyle name="Currency" xfId="16"/>
    <cellStyle name="Currency [0]" xfId="17"/>
    <cellStyle name="Comma" xfId="18"/>
    <cellStyle name="Comma [0]" xfId="19"/>
    <cellStyle name="Normal 2 2" xfId="20"/>
    <cellStyle name="Comma 2 2" xfId="21"/>
    <cellStyle name="20% - Accent1 2" xfId="22"/>
    <cellStyle name="20% - Accent2 2" xfId="23"/>
    <cellStyle name="20% - Accent3 2" xfId="24"/>
    <cellStyle name="20% - Accent4 2" xfId="25"/>
    <cellStyle name="20% - Accent5 2" xfId="26"/>
    <cellStyle name="20% - Accent6 2" xfId="27"/>
    <cellStyle name="40% - Accent1 2" xfId="28"/>
    <cellStyle name="40% - Accent2 2" xfId="29"/>
    <cellStyle name="40% - Accent3 2" xfId="30"/>
    <cellStyle name="40% - Accent4 2" xfId="31"/>
    <cellStyle name="40% - Accent5 2" xfId="32"/>
    <cellStyle name="40% - Accent6 2" xfId="33"/>
    <cellStyle name="60% - Accent1 2" xfId="34"/>
    <cellStyle name="60% - Accent2 2" xfId="35"/>
    <cellStyle name="60% - Accent3 2" xfId="36"/>
    <cellStyle name="60% - Accent4 2" xfId="37"/>
    <cellStyle name="60% - Accent5 2" xfId="38"/>
    <cellStyle name="60% - Accent6 2" xfId="39"/>
    <cellStyle name="Accent1 2" xfId="40"/>
    <cellStyle name="Accent2 2" xfId="41"/>
    <cellStyle name="Accent3 2" xfId="42"/>
    <cellStyle name="Accent4 2" xfId="43"/>
    <cellStyle name="Accent5 2" xfId="44"/>
    <cellStyle name="Accent6 2" xfId="45"/>
    <cellStyle name="Bad 2" xfId="46"/>
    <cellStyle name="Calculation 2" xfId="47"/>
    <cellStyle name="Check Cell 2" xfId="48"/>
    <cellStyle name="Column total in dollars" xfId="49"/>
    <cellStyle name="Comma  - Style1" xfId="50"/>
    <cellStyle name="Comma  - Style2" xfId="51"/>
    <cellStyle name="Comma  - Style3" xfId="52"/>
    <cellStyle name="Comma  - Style4" xfId="53"/>
    <cellStyle name="Comma  - Style5" xfId="54"/>
    <cellStyle name="Comma  - Style6" xfId="55"/>
    <cellStyle name="Comma  - Style7" xfId="56"/>
    <cellStyle name="Comma  - Style8" xfId="57"/>
    <cellStyle name="Comma (0)" xfId="58"/>
    <cellStyle name="Comma [0] 2" xfId="59"/>
    <cellStyle name="Comma 10" xfId="60"/>
    <cellStyle name="Comma 11" xfId="61"/>
    <cellStyle name="Comma 12" xfId="62"/>
    <cellStyle name="Comma 2" xfId="63"/>
    <cellStyle name="Comma 2 2 2" xfId="64"/>
    <cellStyle name="Comma 2 2 2 2" xfId="65"/>
    <cellStyle name="Comma 2 3" xfId="66"/>
    <cellStyle name="Comma 2 4" xfId="67"/>
    <cellStyle name="Comma 2 5" xfId="68"/>
    <cellStyle name="Comma 2 6" xfId="69"/>
    <cellStyle name="Comma 2 7" xfId="70"/>
    <cellStyle name="Comma 2 8" xfId="71"/>
    <cellStyle name="Comma 2 9" xfId="72"/>
    <cellStyle name="Comma 3" xfId="73"/>
    <cellStyle name="Comma 3 2" xfId="74"/>
    <cellStyle name="Comma 4" xfId="75"/>
    <cellStyle name="Comma 4 2" xfId="76"/>
    <cellStyle name="Comma 4 3" xfId="77"/>
    <cellStyle name="Comma 5" xfId="78"/>
    <cellStyle name="Comma 5 2" xfId="79"/>
    <cellStyle name="Comma 6" xfId="80"/>
    <cellStyle name="Comma 6 2" xfId="81"/>
    <cellStyle name="Comma 6 3" xfId="82"/>
    <cellStyle name="Comma 7" xfId="83"/>
    <cellStyle name="Comma 8" xfId="84"/>
    <cellStyle name="Comma 9" xfId="85"/>
    <cellStyle name="Comma0" xfId="86"/>
    <cellStyle name="Comma0 - Style3" xfId="87"/>
    <cellStyle name="Comma0 - Style4" xfId="88"/>
    <cellStyle name="Comma0_1st Qtr 2009 Global Insight Factors" xfId="89"/>
    <cellStyle name="Comma1 - Style1" xfId="90"/>
    <cellStyle name="Currency 2" xfId="91"/>
    <cellStyle name="Currency 2 2" xfId="92"/>
    <cellStyle name="Currency 2 2 2" xfId="93"/>
    <cellStyle name="Currency 2 3" xfId="94"/>
    <cellStyle name="Currency 3" xfId="95"/>
    <cellStyle name="Currency 3 2" xfId="96"/>
    <cellStyle name="Currency 4" xfId="97"/>
    <cellStyle name="Currency 5" xfId="98"/>
    <cellStyle name="Currency No Comma" xfId="99"/>
    <cellStyle name="Currency(0)" xfId="100"/>
    <cellStyle name="Currency0" xfId="101"/>
    <cellStyle name="Date" xfId="102"/>
    <cellStyle name="Date - Style3" xfId="103"/>
    <cellStyle name="Date_1st Qtr 2009 Global Insight Factors" xfId="104"/>
    <cellStyle name="Explanatory Text 2" xfId="105"/>
    <cellStyle name="Fixed" xfId="106"/>
    <cellStyle name="General" xfId="107"/>
    <cellStyle name="Good 2" xfId="108"/>
    <cellStyle name="Grey" xfId="109"/>
    <cellStyle name="Grey 2" xfId="110"/>
    <cellStyle name="header" xfId="111"/>
    <cellStyle name="Header1" xfId="112"/>
    <cellStyle name="Header2" xfId="113"/>
    <cellStyle name="Heading 1 2" xfId="114"/>
    <cellStyle name="Heading 2 2" xfId="115"/>
    <cellStyle name="Heading 3 2" xfId="116"/>
    <cellStyle name="Heading 4 2" xfId="117"/>
    <cellStyle name="Input [yellow]" xfId="118"/>
    <cellStyle name="Input [yellow] 2" xfId="119"/>
    <cellStyle name="Input 2" xfId="120"/>
    <cellStyle name="Linked Cell 2" xfId="121"/>
    <cellStyle name="Marathon" xfId="122"/>
    <cellStyle name="MCP" xfId="123"/>
    <cellStyle name="Neutral 2" xfId="124"/>
    <cellStyle name="nONE" xfId="125"/>
    <cellStyle name="noninput" xfId="126"/>
    <cellStyle name="noninput 2" xfId="127"/>
    <cellStyle name="Normal - Style1" xfId="128"/>
    <cellStyle name="Normal 10" xfId="129"/>
    <cellStyle name="Normal 10 2" xfId="130"/>
    <cellStyle name="Normal 11" xfId="131"/>
    <cellStyle name="Normal 12" xfId="132"/>
    <cellStyle name="Normal 13" xfId="133"/>
    <cellStyle name="Normal 14" xfId="134"/>
    <cellStyle name="Normal 15" xfId="135"/>
    <cellStyle name="Normal 16" xfId="136"/>
    <cellStyle name="Normal 18" xfId="137"/>
    <cellStyle name="Normal 19" xfId="138"/>
    <cellStyle name="Normal 2" xfId="139"/>
    <cellStyle name="Normal 2 10" xfId="140"/>
    <cellStyle name="Normal 2 11" xfId="141"/>
    <cellStyle name="Normal 2 2 2" xfId="142"/>
    <cellStyle name="Normal 2 3" xfId="143"/>
    <cellStyle name="Normal 2 4" xfId="144"/>
    <cellStyle name="Normal 2 5" xfId="145"/>
    <cellStyle name="Normal 2 6" xfId="146"/>
    <cellStyle name="Normal 2 7" xfId="147"/>
    <cellStyle name="Normal 2 8" xfId="148"/>
    <cellStyle name="Normal 2 9" xfId="149"/>
    <cellStyle name="Normal 22" xfId="150"/>
    <cellStyle name="Normal 3" xfId="151"/>
    <cellStyle name="Normal 3 2" xfId="152"/>
    <cellStyle name="Normal 3 3" xfId="153"/>
    <cellStyle name="Normal 4" xfId="154"/>
    <cellStyle name="Normal 4 2" xfId="155"/>
    <cellStyle name="Normal 5" xfId="156"/>
    <cellStyle name="Normal 6" xfId="157"/>
    <cellStyle name="Normal 7" xfId="158"/>
    <cellStyle name="Normal 7 2" xfId="159"/>
    <cellStyle name="Normal 8" xfId="160"/>
    <cellStyle name="Normal 8 2" xfId="161"/>
    <cellStyle name="Normal 9" xfId="162"/>
    <cellStyle name="Normal(0)" xfId="163"/>
    <cellStyle name="Note 2" xfId="164"/>
    <cellStyle name="Number" xfId="165"/>
    <cellStyle name="Number 2" xfId="166"/>
    <cellStyle name="Output 2" xfId="167"/>
    <cellStyle name="Password" xfId="168"/>
    <cellStyle name="Percen - Style1" xfId="169"/>
    <cellStyle name="Percen - Style2" xfId="170"/>
    <cellStyle name="Percent [2]" xfId="171"/>
    <cellStyle name="Percent 11" xfId="172"/>
    <cellStyle name="Percent 2" xfId="173"/>
    <cellStyle name="Percent 2 2" xfId="174"/>
    <cellStyle name="Percent 2 2 2" xfId="175"/>
    <cellStyle name="Percent 2 3"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3 9" xfId="185"/>
    <cellStyle name="Percent 4" xfId="186"/>
    <cellStyle name="Percent 4 2" xfId="187"/>
    <cellStyle name="Percent 5" xfId="188"/>
    <cellStyle name="Percent 6" xfId="189"/>
    <cellStyle name="Percent 6 2" xfId="190"/>
    <cellStyle name="Percent 6 3" xfId="191"/>
    <cellStyle name="Percent 7" xfId="192"/>
    <cellStyle name="Percent(0)" xfId="193"/>
    <cellStyle name="SAPBEXaggData" xfId="194"/>
    <cellStyle name="SAPBEXaggDataEmph" xfId="195"/>
    <cellStyle name="SAPBEXaggItem" xfId="196"/>
    <cellStyle name="SAPBEXaggItem 2" xfId="197"/>
    <cellStyle name="SAPBEXaggItem 3" xfId="198"/>
    <cellStyle name="SAPBEXaggItem 4" xfId="199"/>
    <cellStyle name="SAPBEXaggItem 5" xfId="200"/>
    <cellStyle name="SAPBEXaggItem 6" xfId="201"/>
    <cellStyle name="SAPBEXaggItem_Copy of xSAPtemp5457" xfId="202"/>
    <cellStyle name="SAPBEXaggItemX" xfId="203"/>
    <cellStyle name="SAPBEXchaText" xfId="204"/>
    <cellStyle name="SAPBEXchaText 2" xfId="205"/>
    <cellStyle name="SAPBEXchaText 3" xfId="206"/>
    <cellStyle name="SAPBEXchaText 4" xfId="207"/>
    <cellStyle name="SAPBEXchaText 5" xfId="208"/>
    <cellStyle name="SAPBEXchaText 6" xfId="209"/>
    <cellStyle name="SAPBEXchaText_Copy of xSAPtemp5457" xfId="210"/>
    <cellStyle name="SAPBEXexcBad7" xfId="211"/>
    <cellStyle name="SAPBEXexcBad8" xfId="212"/>
    <cellStyle name="SAPBEXexcBad9" xfId="213"/>
    <cellStyle name="SAPBEXexcCritical4" xfId="214"/>
    <cellStyle name="SAPBEXexcCritical5" xfId="215"/>
    <cellStyle name="SAPBEXexcCritical6" xfId="216"/>
    <cellStyle name="SAPBEXexcGood1" xfId="217"/>
    <cellStyle name="SAPBEXexcGood2" xfId="218"/>
    <cellStyle name="SAPBEXexcGood3" xfId="219"/>
    <cellStyle name="SAPBEXfilterDrill" xfId="220"/>
    <cellStyle name="SAPBEXfilterItem" xfId="221"/>
    <cellStyle name="SAPBEXfilterItem 2" xfId="222"/>
    <cellStyle name="SAPBEXfilterItem 3" xfId="223"/>
    <cellStyle name="SAPBEXfilterItem 4" xfId="224"/>
    <cellStyle name="SAPBEXfilterItem 5" xfId="225"/>
    <cellStyle name="SAPBEXfilterItem 6" xfId="226"/>
    <cellStyle name="SAPBEXfilterItem_Copy of xSAPtemp5457" xfId="227"/>
    <cellStyle name="SAPBEXfilterText" xfId="228"/>
    <cellStyle name="SAPBEXfilterText 2" xfId="229"/>
    <cellStyle name="SAPBEXfilterText 3" xfId="230"/>
    <cellStyle name="SAPBEXfilterText 4" xfId="231"/>
    <cellStyle name="SAPBEXfilterText 5" xfId="232"/>
    <cellStyle name="SAPBEXformats" xfId="233"/>
    <cellStyle name="SAPBEXheaderItem" xfId="234"/>
    <cellStyle name="SAPBEXheaderItem 2" xfId="235"/>
    <cellStyle name="SAPBEXheaderItem 3" xfId="236"/>
    <cellStyle name="SAPBEXheaderItem 4" xfId="237"/>
    <cellStyle name="SAPBEXheaderItem 5" xfId="238"/>
    <cellStyle name="SAPBEXheaderItem 6" xfId="239"/>
    <cellStyle name="SAPBEXheaderItem 7" xfId="240"/>
    <cellStyle name="SAPBEXheaderItem_Copy of xSAPtemp5457" xfId="241"/>
    <cellStyle name="SAPBEXheaderText" xfId="242"/>
    <cellStyle name="SAPBEXheaderText 2" xfId="243"/>
    <cellStyle name="SAPBEXheaderText 3" xfId="244"/>
    <cellStyle name="SAPBEXheaderText 4" xfId="245"/>
    <cellStyle name="SAPBEXheaderText 5" xfId="246"/>
    <cellStyle name="SAPBEXheaderText 6" xfId="247"/>
    <cellStyle name="SAPBEXheaderText 7" xfId="248"/>
    <cellStyle name="SAPBEXheaderText_Copy of xSAPtemp5457" xfId="249"/>
    <cellStyle name="SAPBEXHLevel0" xfId="250"/>
    <cellStyle name="SAPBEXHLevel0 2" xfId="251"/>
    <cellStyle name="SAPBEXHLevel0 3" xfId="252"/>
    <cellStyle name="SAPBEXHLevel0 4" xfId="253"/>
    <cellStyle name="SAPBEXHLevel0 5" xfId="254"/>
    <cellStyle name="SAPBEXHLevel0X" xfId="255"/>
    <cellStyle name="SAPBEXHLevel0X 2" xfId="256"/>
    <cellStyle name="SAPBEXHLevel0X 3" xfId="257"/>
    <cellStyle name="SAPBEXHLevel0X 4" xfId="258"/>
    <cellStyle name="SAPBEXHLevel0X 5" xfId="259"/>
    <cellStyle name="SAPBEXHLevel1" xfId="260"/>
    <cellStyle name="SAPBEXHLevel1 2" xfId="261"/>
    <cellStyle name="SAPBEXHLevel1 3" xfId="262"/>
    <cellStyle name="SAPBEXHLevel1 4" xfId="263"/>
    <cellStyle name="SAPBEXHLevel1 5" xfId="264"/>
    <cellStyle name="SAPBEXHLevel1X" xfId="265"/>
    <cellStyle name="SAPBEXHLevel1X 2" xfId="266"/>
    <cellStyle name="SAPBEXHLevel1X 3" xfId="267"/>
    <cellStyle name="SAPBEXHLevel1X 4" xfId="268"/>
    <cellStyle name="SAPBEXHLevel1X 5" xfId="269"/>
    <cellStyle name="SAPBEXHLevel2" xfId="270"/>
    <cellStyle name="SAPBEXHLevel2 2" xfId="271"/>
    <cellStyle name="SAPBEXHLevel2 3" xfId="272"/>
    <cellStyle name="SAPBEXHLevel2 4" xfId="273"/>
    <cellStyle name="SAPBEXHLevel2 5" xfId="274"/>
    <cellStyle name="SAPBEXHLevel2X" xfId="275"/>
    <cellStyle name="SAPBEXHLevel2X 2" xfId="276"/>
    <cellStyle name="SAPBEXHLevel2X 3" xfId="277"/>
    <cellStyle name="SAPBEXHLevel2X 4" xfId="278"/>
    <cellStyle name="SAPBEXHLevel2X 5" xfId="279"/>
    <cellStyle name="SAPBEXHLevel3" xfId="280"/>
    <cellStyle name="SAPBEXHLevel3 2" xfId="281"/>
    <cellStyle name="SAPBEXHLevel3 3" xfId="282"/>
    <cellStyle name="SAPBEXHLevel3 4" xfId="283"/>
    <cellStyle name="SAPBEXHLevel3 5" xfId="284"/>
    <cellStyle name="SAPBEXHLevel3X" xfId="285"/>
    <cellStyle name="SAPBEXHLevel3X 2" xfId="286"/>
    <cellStyle name="SAPBEXHLevel3X 3" xfId="287"/>
    <cellStyle name="SAPBEXHLevel3X 4" xfId="288"/>
    <cellStyle name="SAPBEXHLevel3X 5" xfId="289"/>
    <cellStyle name="SAPBEXresData" xfId="290"/>
    <cellStyle name="SAPBEXresDataEmph" xfId="291"/>
    <cellStyle name="SAPBEXresItem" xfId="292"/>
    <cellStyle name="SAPBEXresItemX" xfId="293"/>
    <cellStyle name="SAPBEXstdData" xfId="294"/>
    <cellStyle name="SAPBEXstdData 2" xfId="295"/>
    <cellStyle name="SAPBEXstdData 3" xfId="296"/>
    <cellStyle name="SAPBEXstdData 4" xfId="297"/>
    <cellStyle name="SAPBEXstdData 5" xfId="298"/>
    <cellStyle name="SAPBEXstdData 6" xfId="299"/>
    <cellStyle name="SAPBEXstdData_Copy of xSAPtemp5457" xfId="300"/>
    <cellStyle name="SAPBEXstdDataEmph" xfId="301"/>
    <cellStyle name="SAPBEXstdItem" xfId="302"/>
    <cellStyle name="SAPBEXstdItem 2" xfId="303"/>
    <cellStyle name="SAPBEXstdItem 3" xfId="304"/>
    <cellStyle name="SAPBEXstdItem 4" xfId="305"/>
    <cellStyle name="SAPBEXstdItem 5" xfId="306"/>
    <cellStyle name="SAPBEXstdItem 6" xfId="307"/>
    <cellStyle name="SAPBEXstdItem_Copy of xSAPtemp5457" xfId="308"/>
    <cellStyle name="SAPBEXstdItemX" xfId="309"/>
    <cellStyle name="SAPBEXstdItemX 2" xfId="310"/>
    <cellStyle name="SAPBEXstdItemX 3" xfId="311"/>
    <cellStyle name="SAPBEXstdItemX 4" xfId="312"/>
    <cellStyle name="SAPBEXstdItemX 5" xfId="313"/>
    <cellStyle name="SAPBEXstdItemX 6" xfId="314"/>
    <cellStyle name="SAPBEXstdItemX_Copy of xSAPtemp5457" xfId="315"/>
    <cellStyle name="SAPBEXtitle" xfId="316"/>
    <cellStyle name="SAPBEXtitle 2" xfId="317"/>
    <cellStyle name="SAPBEXtitle 3" xfId="318"/>
    <cellStyle name="SAPBEXtitle 4" xfId="319"/>
    <cellStyle name="SAPBEXtitle 5" xfId="320"/>
    <cellStyle name="SAPBEXtitle 6" xfId="321"/>
    <cellStyle name="SAPBEXtitle 7" xfId="322"/>
    <cellStyle name="SAPBEXtitle_Copy of xSAPtemp5457" xfId="323"/>
    <cellStyle name="SAPBEXundefined" xfId="324"/>
    <cellStyle name="Shade" xfId="325"/>
    <cellStyle name="Special" xfId="326"/>
    <cellStyle name="Style 1" xfId="327"/>
    <cellStyle name="Style 27" xfId="328"/>
    <cellStyle name="Style 35" xfId="329"/>
    <cellStyle name="Style 35 2" xfId="330"/>
    <cellStyle name="Style 36" xfId="331"/>
    <cellStyle name="Style 36 2" xfId="332"/>
    <cellStyle name="Title 2" xfId="333"/>
    <cellStyle name="Titles" xfId="334"/>
    <cellStyle name="Titles 2" xfId="335"/>
    <cellStyle name="Total 2" xfId="336"/>
    <cellStyle name="Total2 - Style2" xfId="337"/>
    <cellStyle name="TRANSMISSION RELIABILITY PORTION OF PROJECT" xfId="338"/>
    <cellStyle name="Underl - Style4" xfId="339"/>
    <cellStyle name="Unprot" xfId="340"/>
    <cellStyle name="Unprot 2" xfId="341"/>
    <cellStyle name="Unprot$" xfId="342"/>
    <cellStyle name="Unprotect" xfId="343"/>
    <cellStyle name="Warning Text 2" xfId="344"/>
    <cellStyle name="Normal_Reduction to Generation Plant Additions Adjustment WY GRC Dec2010" xfId="345"/>
    <cellStyle name="Normal_Copy of File50007" xfId="346"/>
    <cellStyle name="Normal_Adjustment Template" xfId="347"/>
    <cellStyle name="Comma 10 2" xfId="348"/>
    <cellStyle name="Comma 3 3" xfId="349"/>
    <cellStyle name="Comma 7 2" xfId="350"/>
    <cellStyle name="Comma 7 2 2" xfId="351"/>
    <cellStyle name="Currency 6" xfId="352"/>
    <cellStyle name="noninput 3" xfId="353"/>
    <cellStyle name="Normal 5 2" xfId="354"/>
    <cellStyle name="Normal 6 2" xfId="355"/>
    <cellStyle name="Normal 6 3" xfId="356"/>
    <cellStyle name="Normal 6 4" xfId="357"/>
    <cellStyle name="Normal 6 4 2" xfId="358"/>
    <cellStyle name="Unprot 3" xfId="359"/>
    <cellStyle name="Percent 5 2" xfId="360"/>
    <cellStyle name="Comma 2 10" xfId="361"/>
    <cellStyle name="Calc Currency (0)" xfId="362"/>
    <cellStyle name="Comma0 - Style1" xfId="363"/>
    <cellStyle name="Comma0 - Style2" xfId="364"/>
    <cellStyle name="Curren - Style2" xfId="365"/>
    <cellStyle name="Curren - Style3" xfId="366"/>
    <cellStyle name="Date - Style1" xfId="367"/>
    <cellStyle name="Fixed2 - Style2" xfId="368"/>
    <cellStyle name="Heading1" xfId="369"/>
    <cellStyle name="Heading2" xfId="370"/>
    <cellStyle name="Inst. Sections" xfId="371"/>
    <cellStyle name="Inst. Subheading" xfId="372"/>
    <cellStyle name="Normal - Style2" xfId="373"/>
    <cellStyle name="Normal - Style3" xfId="374"/>
    <cellStyle name="Normal - Style4" xfId="375"/>
    <cellStyle name="Normal - Style5" xfId="376"/>
    <cellStyle name="Normal - Style6" xfId="377"/>
    <cellStyle name="Normal - Style7" xfId="378"/>
    <cellStyle name="Normal - Style8" xfId="379"/>
    <cellStyle name="Output Amounts" xfId="380"/>
    <cellStyle name="Output Line Items" xfId="381"/>
    <cellStyle name="STYL1 - Style1" xfId="382"/>
    <cellStyle name="Text" xfId="383"/>
    <cellStyle name="UNLocked" xfId="384"/>
    <cellStyle name="Unprot_Book4 (11) (2)" xfId="385"/>
    <cellStyle name="Normal 2 3 2" xfId="386"/>
    <cellStyle name="Comma 4 3 2" xfId="387"/>
    <cellStyle name="Note 3" xfId="388"/>
    <cellStyle name="Comma 13" xfId="389"/>
    <cellStyle name="Currency 7" xfId="390"/>
  </cellStyles>
  <dxfs count="36">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
      <font>
        <b/>
        <i val="0"/>
        <color indexed="12"/>
        <condense val="0"/>
        <extend val="0"/>
      </font>
      <border/>
    </dxf>
  </dxf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externalLink" Target="externalLinks/externalLink1.xml" /><Relationship Id="rId46" Type="http://schemas.openxmlformats.org/officeDocument/2006/relationships/externalLink" Target="externalLinks/externalLink2.xml" /><Relationship Id="rId47" Type="http://schemas.openxmlformats.org/officeDocument/2006/relationships/externalLink" Target="externalLinks/externalLink3.xml" /><Relationship Id="rId48" Type="http://schemas.openxmlformats.org/officeDocument/2006/relationships/externalLink" Target="externalLinks/externalLink4.xml" /><Relationship Id="rId49" Type="http://schemas.openxmlformats.org/officeDocument/2006/relationships/externalLink" Target="externalLinks/externalLink5.xml" /><Relationship Id="rId50" Type="http://schemas.openxmlformats.org/officeDocument/2006/relationships/externalLink" Target="externalLinks/externalLink6.xml" /><Relationship Id="rId51" Type="http://schemas.openxmlformats.org/officeDocument/2006/relationships/externalLink" Target="externalLinks/externalLink7.xml" /><Relationship Id="rId52" Type="http://schemas.openxmlformats.org/officeDocument/2006/relationships/externalLink" Target="externalLinks/externalLink8.xml" /><Relationship Id="rId53" Type="http://schemas.openxmlformats.org/officeDocument/2006/relationships/externalLink" Target="externalLinks/externalLink9.xml" /><Relationship Id="rId54" Type="http://schemas.openxmlformats.org/officeDocument/2006/relationships/externalLink" Target="externalLinks/externalLink10.xml" /><Relationship Id="rId55" Type="http://schemas.openxmlformats.org/officeDocument/2006/relationships/externalLink" Target="externalLinks/externalLink11.xml" /><Relationship Id="rId56" Type="http://schemas.openxmlformats.org/officeDocument/2006/relationships/externalLink" Target="externalLinks/externalLink12.xml" /><Relationship Id="rId57" Type="http://schemas.openxmlformats.org/officeDocument/2006/relationships/externalLink" Target="externalLinks/externalLink13.xml" /><Relationship Id="rId58" Type="http://schemas.openxmlformats.org/officeDocument/2006/relationships/externalLink" Target="externalLinks/externalLink14.xml" /><Relationship Id="rId59" Type="http://schemas.openxmlformats.org/officeDocument/2006/relationships/externalLink" Target="externalLinks/externalLink15.xml" /><Relationship Id="rId60" Type="http://schemas.openxmlformats.org/officeDocument/2006/relationships/externalLink" Target="externalLinks/externalLink16.xml" /><Relationship Id="rId61" Type="http://schemas.openxmlformats.org/officeDocument/2006/relationships/externalLink" Target="externalLinks/externalLink17.xml" /><Relationship Id="rId62" Type="http://schemas.openxmlformats.org/officeDocument/2006/relationships/externalLink" Target="externalLinks/externalLink18.xml" /><Relationship Id="rId63" Type="http://schemas.openxmlformats.org/officeDocument/2006/relationships/externalLink" Target="externalLinks/externalLink19.xml" /><Relationship Id="rId64" Type="http://schemas.openxmlformats.org/officeDocument/2006/relationships/externalLink" Target="externalLinks/externalLink20.xml" /><Relationship Id="rId65" Type="http://schemas.openxmlformats.org/officeDocument/2006/relationships/externalLink" Target="externalLinks/externalLink21.xml" /><Relationship Id="rId66" Type="http://schemas.openxmlformats.org/officeDocument/2006/relationships/externalLink" Target="externalLinks/externalLink22.xml" /><Relationship Id="rId67" Type="http://schemas.openxmlformats.org/officeDocument/2006/relationships/externalLink" Target="externalLinks/externalLink23.xml" /><Relationship Id="rId68" Type="http://schemas.openxmlformats.org/officeDocument/2006/relationships/externalLink" Target="externalLinks/externalLink24.xml" /><Relationship Id="rId69" Type="http://schemas.openxmlformats.org/officeDocument/2006/relationships/externalLink" Target="externalLinks/externalLink25.xml" /><Relationship Id="rId70" Type="http://schemas.openxmlformats.org/officeDocument/2006/relationships/externalLink" Target="externalLinks/externalLink26.xml" /><Relationship Id="rId71" Type="http://schemas.openxmlformats.org/officeDocument/2006/relationships/externalLink" Target="externalLinks/externalLink27.xml" /><Relationship Id="rId72" Type="http://schemas.openxmlformats.org/officeDocument/2006/relationships/externalLink" Target="externalLinks/externalLink28.xml" /><Relationship Id="rId73" Type="http://schemas.openxmlformats.org/officeDocument/2006/relationships/externalLink" Target="externalLinks/externalLink29.xml" /><Relationship Id="rId74" Type="http://schemas.openxmlformats.org/officeDocument/2006/relationships/externalLink" Target="externalLinks/externalLink30.xml" /><Relationship Id="rId75" Type="http://schemas.openxmlformats.org/officeDocument/2006/relationships/externalLink" Target="externalLinks/externalLink31.xml" /><Relationship Id="rId76" Type="http://schemas.openxmlformats.org/officeDocument/2006/relationships/externalLink" Target="externalLinks/externalLink32.xml" /><Relationship Id="rId77" Type="http://schemas.openxmlformats.org/officeDocument/2006/relationships/externalLink" Target="externalLinks/externalLink33.xml" /><Relationship Id="rId78" Type="http://schemas.openxmlformats.org/officeDocument/2006/relationships/externalLink" Target="externalLinks/externalLink34.xml" /><Relationship Id="rId79" Type="http://schemas.openxmlformats.org/officeDocument/2006/relationships/externalLink" Target="externalLinks/externalLink35.xml" /><Relationship Id="rId80" Type="http://schemas.openxmlformats.org/officeDocument/2006/relationships/externalLink" Target="externalLinks/externalLink36.xml" /><Relationship Id="rId81" Type="http://schemas.openxmlformats.org/officeDocument/2006/relationships/externalLink" Target="externalLinks/externalLink37.xml" /><Relationship Id="rId82" Type="http://schemas.openxmlformats.org/officeDocument/2006/relationships/externalLink" Target="externalLinks/externalLink38.xml" /><Relationship Id="rId83" Type="http://schemas.openxmlformats.org/officeDocument/2006/relationships/externalLink" Target="externalLinks/externalLink39.xml" /><Relationship Id="rId84" Type="http://schemas.openxmlformats.org/officeDocument/2006/relationships/externalLink" Target="externalLinks/externalLink40.xml" /><Relationship Id="rId85" Type="http://schemas.openxmlformats.org/officeDocument/2006/relationships/externalLink" Target="externalLinks/externalLink41.xml" /><Relationship Id="rId86" Type="http://schemas.openxmlformats.org/officeDocument/2006/relationships/externalLink" Target="externalLinks/externalLink42.xml" /><Relationship Id="rId87" Type="http://schemas.openxmlformats.org/officeDocument/2006/relationships/externalLink" Target="externalLinks/externalLink43.xml" /><Relationship Id="rId88" Type="http://schemas.openxmlformats.org/officeDocument/2006/relationships/externalLink" Target="externalLinks/externalLink44.xml" /><Relationship Id="rId89" Type="http://schemas.openxmlformats.org/officeDocument/2006/relationships/externalLink" Target="externalLinks/externalLink45.xml" /><Relationship Id="rId90" Type="http://schemas.openxmlformats.org/officeDocument/2006/relationships/externalLink" Target="externalLinks/externalLink46.xml" /><Relationship Id="rId91" Type="http://schemas.openxmlformats.org/officeDocument/2006/relationships/externalLink" Target="externalLinks/externalLink47.xml" /><Relationship Id="rId92" Type="http://schemas.openxmlformats.org/officeDocument/2006/relationships/externalLink" Target="externalLinks/externalLink48.xml" /><Relationship Id="rId93" Type="http://schemas.openxmlformats.org/officeDocument/2006/relationships/externalLink" Target="externalLinks/externalLink49.xml" /><Relationship Id="rId94" Type="http://schemas.openxmlformats.org/officeDocument/2006/relationships/externalLink" Target="externalLinks/externalLink50.xml" /><Relationship Id="rId9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X2\GROUPS\MFechner\Files\FILES\AMORT\ACCT99225"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C\SHR02\PD\SLREG1\ARCHIVE\2006\SEMI%20Mar%202006\Tab%20#4%20-%20O&amp;M\ID%20DSM%20Irrigation\GLPCA%20514511%20Sept%202005"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C\REGULATN\COS\WA%203-2006%20GRC\COS\Wash%20Mar%202006-09-7-2006"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K\wyoming%20rate%20case\Combined\WYCombined%2098%20COS%20OCT20"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C\SHR02\PD\SLREG1\ARCHIVE\2006\0306%20SEMI\Tab%20#8%20-%20Rate%20Base\Major%20Plant%20Additions\Major%20Plant%20Addition%20Adjustment"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C\Groups\SLREG1\ARCHIVE\2005\Wyoming%20GRC\SEPT%202006\Models\JAM%20-%20WY%20Sep%202006%20GRC"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C\Groups\SLREG1\ARCHIVE\2004\Balanced%20Scorecard\2005%20Comparisons\ROE%20-%20Q3\Bus%20U%20Comparisons\2005%20Run%20R"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slcshrn102\SHR02\ARCHIVE\2007\SEMI%20Dec%202007\Models\Idaho\RAM%20Semi%20Dec07"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C\Groups\SLREG1\USER\CraigS\Misc%20files\RAM%20test%20model"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CASES\Wyoming98\EAST97%20B"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C\WINDOWS\TEMP\Attachment"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lcshrn102\SHR02\Shared\Trading\Structuring%20&amp;%20Pricing\Models\NatGasCurve\Gas%20Forward%20Price%20Curve"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C\PACA\PwrStat\Penny\LARGEQUALIFIED\Qf99\Hdiv99"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C\SHR02\PD\SLREG1\ARCHIVE\2009\OR%20GRC%20December%202011\5%20-%20NPC\NPC%20Adjustment%20-%20OR%20GRC%20Dec%202011\_OR%20TAM%20NPC%20CY%202011%20GOLD%20_2010%2001%2021"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C\Joanne\SAP\RC_CCvlookup"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slcshrn102\SHR02\PD\SLREG1\ARCHIVE\2010\UT%20GRC%20Jun12%20(6_10%20Base,%206_12%20Test)\Cleaned-up%20Adj%20Files\2%20-%20Alternative\3.4%20REC%20Revenues%20UT%20GRC%20Jun2012"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C\REGULATN\PA&amp;D\CASES\Idaho%2003\305FRevenue%20by%20Rate%20Schedule_ID200303_v4"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C\Documents%20and%20Settings\p14817\Local%20Settings\Temporary%20Internet%20Files\OLK11\Idaho%20FY2004%20NPC%20Gold%20(11%2018%202004)"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Slcshrn102\SHR02\ARCHIVE\2006\SEMI%20Mar%202006\Tab%20#5%20-%20NPC\Normalized%20NPC\Semi-Annual%20(Apr2006-Mar2007)_2006Jun09"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C\CASES\Wyoming98\East%20West%20Rate%20Migration"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GULATN\PA&amp;D\CASES\Wy0902\EAST%20Blocking%20902"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C\SLREG1\ARCHIVE\2000\Oregon%20SB1149\CA%20Removed\1999%20RFM%20(CA%20and%20Centralia%20Removed)"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C\DOCUME~1\p14818\LOCALS~1\Temp\xSAPtemp824"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C\Large%20Qf's\Qf03\FALLS\Falls2003"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K\Wyoming%209-2001%20Test%20Period\Embedded%20Study\COS_WyoComb%20Sep-2001-%20(facilitie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slcshrn102\REGULATN\ER\1206%20Semi\Tab%20#5%20NPC\NPC%20Adjustment\SA(WCA)_Allocation%20Table_2007Apr05"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C\REGULATN\PA&amp;D\DSMRecov\2001\RECOV01WA"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C\SystemSegCosts\03\Washington\MC_Washington_2003"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C\REGULATN\PA&amp;D\CASES\Wy0901\Integration%20plans\Rate%20design%20options\Wyo%202001%20COS%20Summary%20-%201st%20Draft"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C\REGULATN\PA&amp;D\CASES\Wy0902\EAST%20Blocking%20902"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CLIENTS%20&amp;%20PROJECTS\WIEC%20Rate%20Cases\RMP%202010%20Rate%20Case%2020000-384-ER-10\Discovery\RMP%20Responses%20to%20Data%20Requests\WIEC\Set%2011\REGULATN\PA&amp;D\CASES\Wy0902\EAST%20Blocking%209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REGULATN\PA&amp;D\DSMRecov\2001\RECOV01"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slcshrn102\ARCHIVE\2009\Results%20-%20June%202009\5%20-%20NPC\NPC_5.1\Back%20up\BW%20Report%20for%20447%20-%20June%202009"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I\Documents%20and%20Settings\p12508\Temporary%20Internet%20Files\OLK49\MGMT%20FEE%20ACTUALS%20CY2002%20%20FY2003"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C\Documents%20and%20Settings\p09653\My%20Documents\Oregon%20Rate%20Case\SB%201149\Rebuttal\MC%20OR%202001%20Rebuttal"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Slcshrn102\SHR02\Documents%20and%20Settings\p04092.000\Local%20Settings\Temporary%20Internet%20Files\OLK1AC\RECOV04"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C\REGULATN\PA&amp;D\CASES\Oregon%2099\Portfolio\TOU%20Tariff%20Rates%209-10-01"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C\305A\Book4"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I\TEMP\RAM%20Mar%202001"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C\cec\2004_05\Actuals\09_December%2004\PPW%20CEC_Board\CEC%20Meeting\02_03_Financial%20Results%20vs%20Budget"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PDX2\GROUPS\ACCTNG\GENERAL\JAN%20LEWIS\DSM\DSM%20-%20OR\SBC2001%20updated%20July%202003"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D\NPC%20Studies\_UT%20GRC%20June%202012%20(GOLD)_2010%2012%2023"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REGULATN\PA&amp;D\CASES\Wyoming97\EAST97"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CLIENTS%20&amp;%20PROJECTS\UAE%20RMP%20Rate%20Case%2010-035-124\GRID\Transmission%20&amp;%20Swaps\Swap%20Analysis%20-%202011_05_16.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Users\ntownsend\AppData\Local\Temp\Temp1_Attach%20WIEC%2011%2011.zip\Attach%20WIEC%2011.11\Documents%20and%20Settings\p04092.000\Local%20Settings\Temporary%20Internet%20Files\OLK1AC\RECOV04"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Documents%20and%20Settings\p04092.000\Local%20Settings\Temporary%20Internet%20Files\OLK1AC\RECOV04"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CLIENTS%20&amp;%20PROJECTS\WIEC%20Rate%20Cases\RMP%202010%20Rate%20Case%2020000-384-ER-10\Discovery\RMP%20Responses%20to%20Data%20Requests\WIEC\Set%2011\REGULATN\PA&amp;D\DSMRecov\2001\RECOV0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C\Documents%20and%20Settings\p70596\Local%20Settings\Temporary%20Internet%20Files\OLK3B\ORA%20Workpaper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sheetNames>
    <sheetDataSet>
      <sheetData sheetId="0"/>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Sheet1"/>
    </sheetNames>
    <sheetDataSet>
      <sheetData sheetId="0" refreshError="1"/>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Commission Method </v>
          </cell>
        </row>
        <row r="8">
          <cell r="D8">
            <v>0.1576213356965549</v>
          </cell>
        </row>
        <row r="9">
          <cell r="D9">
            <v>0.8423786643034451</v>
          </cell>
        </row>
      </sheetData>
      <sheetData sheetId="2"/>
      <sheetData sheetId="3"/>
      <sheetData sheetId="4"/>
      <sheetData sheetId="5"/>
      <sheetData sheetId="6"/>
      <sheetData sheetId="7"/>
      <sheetData sheetId="8"/>
      <sheetData sheetId="9"/>
      <sheetData sheetId="10"/>
      <sheetData sheetId="11"/>
      <sheetData sheetId="12">
        <row r="61">
          <cell r="H61">
            <v>0.0691884359290272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120">
          <cell r="F120" t="str">
            <v>BaseCase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row r="86">
          <cell r="F86">
            <v>0.059243639404432336</v>
          </cell>
        </row>
      </sheetData>
      <sheetData sheetId="42"/>
      <sheetData sheetId="43"/>
      <sheetData sheetId="44"/>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efreshError="1">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0.0177376914240263</v>
          </cell>
          <cell r="AH24">
            <v>0.2685497252386768</v>
          </cell>
          <cell r="AI24">
            <v>0.08466095006295064</v>
          </cell>
          <cell r="AJ24">
            <v>0</v>
          </cell>
          <cell r="AK24">
            <v>0.12195517768545096</v>
          </cell>
          <cell r="AL24">
            <v>0.4264394845913038</v>
          </cell>
          <cell r="AM24">
            <v>0.05744703293556375</v>
          </cell>
          <cell r="AN24">
            <v>0.019672178566932715</v>
          </cell>
          <cell r="AO24">
            <v>0.0035377594950950554</v>
          </cell>
        </row>
        <row r="25">
          <cell r="AC25" t="str">
            <v>SG-P</v>
          </cell>
          <cell r="AF25">
            <v>1</v>
          </cell>
          <cell r="AG25">
            <v>0.0177376914240263</v>
          </cell>
          <cell r="AH25">
            <v>0.2685497252386768</v>
          </cell>
          <cell r="AI25">
            <v>0.08466095006295064</v>
          </cell>
          <cell r="AJ25">
            <v>0</v>
          </cell>
          <cell r="AK25">
            <v>0.12195517768545096</v>
          </cell>
          <cell r="AL25">
            <v>0.4264394845913038</v>
          </cell>
          <cell r="AM25">
            <v>0.05744703293556375</v>
          </cell>
          <cell r="AN25">
            <v>0.019672178566932715</v>
          </cell>
          <cell r="AO25">
            <v>0.0035377594950950554</v>
          </cell>
        </row>
        <row r="26">
          <cell r="AC26" t="str">
            <v>SG-U</v>
          </cell>
          <cell r="AF26">
            <v>1</v>
          </cell>
          <cell r="AG26">
            <v>0.0177376914240263</v>
          </cell>
          <cell r="AH26">
            <v>0.2685497252386768</v>
          </cell>
          <cell r="AI26">
            <v>0.08466095006295064</v>
          </cell>
          <cell r="AJ26">
            <v>0</v>
          </cell>
          <cell r="AK26">
            <v>0.12195517768545096</v>
          </cell>
          <cell r="AL26">
            <v>0.4264394845913038</v>
          </cell>
          <cell r="AM26">
            <v>0.05744703293556375</v>
          </cell>
          <cell r="AN26">
            <v>0.019672178566932715</v>
          </cell>
          <cell r="AO26">
            <v>0.0035377594950950554</v>
          </cell>
        </row>
        <row r="27">
          <cell r="AC27" t="str">
            <v>DGP</v>
          </cell>
          <cell r="AF27">
            <v>1</v>
          </cell>
          <cell r="AG27">
            <v>0.0359861308062176</v>
          </cell>
          <cell r="AH27">
            <v>0.5448322055779208</v>
          </cell>
          <cell r="AI27">
            <v>0.17175966986421065</v>
          </cell>
          <cell r="AJ27">
            <v>0</v>
          </cell>
          <cell r="AK27">
            <v>0.24742199375165094</v>
          </cell>
          <cell r="AL27">
            <v>0</v>
          </cell>
          <cell r="AM27">
            <v>0</v>
          </cell>
          <cell r="AN27">
            <v>0</v>
          </cell>
          <cell r="AO27">
            <v>0</v>
          </cell>
        </row>
        <row r="28">
          <cell r="AC28" t="str">
            <v>DGU</v>
          </cell>
          <cell r="AF28">
            <v>0.9999999999999999</v>
          </cell>
          <cell r="AG28">
            <v>0</v>
          </cell>
          <cell r="AH28">
            <v>0</v>
          </cell>
          <cell r="AI28">
            <v>0</v>
          </cell>
          <cell r="AJ28">
            <v>0</v>
          </cell>
          <cell r="AK28">
            <v>0</v>
          </cell>
          <cell r="AL28">
            <v>0.8409435323228124</v>
          </cell>
          <cell r="AM28">
            <v>0.11328620482832999</v>
          </cell>
          <cell r="AN28">
            <v>0.03879376073352208</v>
          </cell>
          <cell r="AO28">
            <v>0.006976502115335485</v>
          </cell>
        </row>
        <row r="29">
          <cell r="AC29" t="str">
            <v>SC</v>
          </cell>
          <cell r="AF29">
            <v>1</v>
          </cell>
          <cell r="AG29">
            <v>0.017971461414725283</v>
          </cell>
          <cell r="AH29">
            <v>0.2708521809488028</v>
          </cell>
          <cell r="AI29">
            <v>0.0856210623830123</v>
          </cell>
          <cell r="AJ29">
            <v>0</v>
          </cell>
          <cell r="AK29">
            <v>0.11777476018573839</v>
          </cell>
          <cell r="AL29">
            <v>0.4299822781895632</v>
          </cell>
          <cell r="AM29">
            <v>0.055223614915049006</v>
          </cell>
          <cell r="AN29">
            <v>0.01900788421154768</v>
          </cell>
          <cell r="AO29">
            <v>0.0035667577515613664</v>
          </cell>
        </row>
        <row r="30">
          <cell r="AC30" t="str">
            <v>SE</v>
          </cell>
          <cell r="AF30">
            <v>1</v>
          </cell>
          <cell r="AG30">
            <v>0.01703638145192936</v>
          </cell>
          <cell r="AH30">
            <v>0.2616423581082987</v>
          </cell>
          <cell r="AI30">
            <v>0.08178061310276567</v>
          </cell>
          <cell r="AJ30">
            <v>0</v>
          </cell>
          <cell r="AK30">
            <v>0.13449643018458868</v>
          </cell>
          <cell r="AL30">
            <v>0.4158111037965257</v>
          </cell>
          <cell r="AM30">
            <v>0.06411728699710798</v>
          </cell>
          <cell r="AN30">
            <v>0.02166506163308781</v>
          </cell>
          <cell r="AO30">
            <v>0.003450764725696122</v>
          </cell>
        </row>
        <row r="31">
          <cell r="AC31" t="str">
            <v>SE-P</v>
          </cell>
          <cell r="AF31">
            <v>1</v>
          </cell>
          <cell r="AG31">
            <v>0.01703638145192936</v>
          </cell>
          <cell r="AH31">
            <v>0.2616423581082987</v>
          </cell>
          <cell r="AI31">
            <v>0.08178061310276567</v>
          </cell>
          <cell r="AJ31">
            <v>0</v>
          </cell>
          <cell r="AK31">
            <v>0.13449643018458868</v>
          </cell>
          <cell r="AL31">
            <v>0.4158111037965257</v>
          </cell>
          <cell r="AM31">
            <v>0.06411728699710798</v>
          </cell>
          <cell r="AN31">
            <v>0.02166506163308781</v>
          </cell>
          <cell r="AO31">
            <v>0.003450764725696122</v>
          </cell>
        </row>
        <row r="32">
          <cell r="AC32" t="str">
            <v>SE-U</v>
          </cell>
          <cell r="AF32">
            <v>1</v>
          </cell>
          <cell r="AG32">
            <v>0.01703638145192936</v>
          </cell>
          <cell r="AH32">
            <v>0.2616423581082987</v>
          </cell>
          <cell r="AI32">
            <v>0.08178061310276567</v>
          </cell>
          <cell r="AJ32">
            <v>0</v>
          </cell>
          <cell r="AK32">
            <v>0.13449643018458868</v>
          </cell>
          <cell r="AL32">
            <v>0.4158111037965257</v>
          </cell>
          <cell r="AM32">
            <v>0.06411728699710798</v>
          </cell>
          <cell r="AN32">
            <v>0.02166506163308781</v>
          </cell>
          <cell r="AO32">
            <v>0.003450764725696122</v>
          </cell>
        </row>
        <row r="33">
          <cell r="AC33" t="str">
            <v>DEP</v>
          </cell>
          <cell r="AF33">
            <v>1</v>
          </cell>
          <cell r="AG33">
            <v>0.03442000688206035</v>
          </cell>
          <cell r="AH33">
            <v>0.5286176405557208</v>
          </cell>
          <cell r="AI33">
            <v>0.16522811923171193</v>
          </cell>
          <cell r="AJ33">
            <v>0</v>
          </cell>
          <cell r="AK33">
            <v>0.2717342333305069</v>
          </cell>
          <cell r="AL33">
            <v>0</v>
          </cell>
          <cell r="AM33">
            <v>0</v>
          </cell>
          <cell r="AN33">
            <v>0</v>
          </cell>
          <cell r="AO33">
            <v>0</v>
          </cell>
        </row>
        <row r="34">
          <cell r="AC34" t="str">
            <v>DEU</v>
          </cell>
          <cell r="AF34">
            <v>0.9999999999999999</v>
          </cell>
          <cell r="AG34">
            <v>0</v>
          </cell>
          <cell r="AH34">
            <v>0</v>
          </cell>
          <cell r="AI34">
            <v>0</v>
          </cell>
          <cell r="AJ34">
            <v>0</v>
          </cell>
          <cell r="AK34">
            <v>0</v>
          </cell>
          <cell r="AL34">
            <v>0.8233162358357184</v>
          </cell>
          <cell r="AM34">
            <v>0.12695380883404506</v>
          </cell>
          <cell r="AN34">
            <v>0.04289735610723664</v>
          </cell>
          <cell r="AO34">
            <v>0.006832599222999742</v>
          </cell>
        </row>
        <row r="35">
          <cell r="AC35" t="str">
            <v>SO</v>
          </cell>
          <cell r="AF35">
            <v>1.0000000000000002</v>
          </cell>
          <cell r="AG35">
            <v>0.025406462253114933</v>
          </cell>
          <cell r="AH35">
            <v>0.2866120831356137</v>
          </cell>
          <cell r="AI35">
            <v>0.0813478084530919</v>
          </cell>
          <cell r="AJ35">
            <v>0</v>
          </cell>
          <cell r="AK35">
            <v>0.10852884403482237</v>
          </cell>
          <cell r="AL35">
            <v>0.42235226942443005</v>
          </cell>
          <cell r="AM35">
            <v>0.05497232169430481</v>
          </cell>
          <cell r="AN35">
            <v>0.018528833912229186</v>
          </cell>
          <cell r="AO35">
            <v>0.002251377092393217</v>
          </cell>
        </row>
        <row r="36">
          <cell r="AC36" t="str">
            <v>SO-P</v>
          </cell>
          <cell r="AF36">
            <v>1.0000000000000002</v>
          </cell>
          <cell r="AG36">
            <v>0.025406462253114933</v>
          </cell>
          <cell r="AH36">
            <v>0.2866120831356137</v>
          </cell>
          <cell r="AI36">
            <v>0.0813478084530919</v>
          </cell>
          <cell r="AJ36">
            <v>0</v>
          </cell>
          <cell r="AK36">
            <v>0.10852884403482237</v>
          </cell>
          <cell r="AL36">
            <v>0.42235226942443005</v>
          </cell>
          <cell r="AM36">
            <v>0.05497232169430481</v>
          </cell>
          <cell r="AN36">
            <v>0.018528833912229186</v>
          </cell>
          <cell r="AO36">
            <v>0.002251377092393217</v>
          </cell>
        </row>
        <row r="37">
          <cell r="AC37" t="str">
            <v>SO-U</v>
          </cell>
          <cell r="AF37">
            <v>1.0000000000000002</v>
          </cell>
          <cell r="AG37">
            <v>0.025406462253114933</v>
          </cell>
          <cell r="AH37">
            <v>0.2866120831356137</v>
          </cell>
          <cell r="AI37">
            <v>0.0813478084530919</v>
          </cell>
          <cell r="AJ37">
            <v>0</v>
          </cell>
          <cell r="AK37">
            <v>0.10852884403482237</v>
          </cell>
          <cell r="AL37">
            <v>0.42235226942443005</v>
          </cell>
          <cell r="AM37">
            <v>0.05497232169430481</v>
          </cell>
          <cell r="AN37">
            <v>0.018528833912229186</v>
          </cell>
          <cell r="AO37">
            <v>0.002251377092393217</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0.02540646225311494</v>
          </cell>
          <cell r="AH40">
            <v>0.28661208313561376</v>
          </cell>
          <cell r="AI40">
            <v>0.08134780845309192</v>
          </cell>
          <cell r="AJ40">
            <v>0</v>
          </cell>
          <cell r="AK40">
            <v>0.10852884403482238</v>
          </cell>
          <cell r="AL40">
            <v>0.4223522694244301</v>
          </cell>
          <cell r="AM40">
            <v>0.054972321694304806</v>
          </cell>
          <cell r="AN40">
            <v>0.01852883391222919</v>
          </cell>
          <cell r="AO40">
            <v>0.0022513770923932165</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0.02476024510750804</v>
          </cell>
          <cell r="AH43">
            <v>0.2817273530931417</v>
          </cell>
          <cell r="AI43">
            <v>0.07946007317429914</v>
          </cell>
          <cell r="AJ43">
            <v>0</v>
          </cell>
          <cell r="AK43">
            <v>0.10550208814405276</v>
          </cell>
          <cell r="AL43">
            <v>0.43473658999210457</v>
          </cell>
          <cell r="AM43">
            <v>0.05335240609739116</v>
          </cell>
          <cell r="AN43">
            <v>0.018265260477379086</v>
          </cell>
          <cell r="AO43">
            <v>0.0021959839141240762</v>
          </cell>
        </row>
        <row r="44">
          <cell r="AC44" t="str">
            <v>SSCCT</v>
          </cell>
          <cell r="AF44">
            <v>1.0000000000000002</v>
          </cell>
          <cell r="AG44">
            <v>0.01724828178081811</v>
          </cell>
          <cell r="AH44">
            <v>0.24802280700807078</v>
          </cell>
          <cell r="AI44">
            <v>0.08265635560917767</v>
          </cell>
          <cell r="AJ44">
            <v>0</v>
          </cell>
          <cell r="AK44">
            <v>0.11400453810766982</v>
          </cell>
          <cell r="AL44">
            <v>0.4574063799062553</v>
          </cell>
          <cell r="AM44">
            <v>0.05923001342426976</v>
          </cell>
          <cell r="AN44">
            <v>0.01751750343341504</v>
          </cell>
          <cell r="AO44">
            <v>0.003914120730323501</v>
          </cell>
        </row>
        <row r="45">
          <cell r="AC45" t="str">
            <v>SSECT</v>
          </cell>
          <cell r="AF45">
            <v>1</v>
          </cell>
          <cell r="AG45">
            <v>0.017578696877635986</v>
          </cell>
          <cell r="AH45">
            <v>0.24914456745503938</v>
          </cell>
          <cell r="AI45">
            <v>0.07864496055904246</v>
          </cell>
          <cell r="AJ45">
            <v>0</v>
          </cell>
          <cell r="AK45">
            <v>0.1325529808955773</v>
          </cell>
          <cell r="AL45">
            <v>0.4261037787103106</v>
          </cell>
          <cell r="AM45">
            <v>0.07193703491340905</v>
          </cell>
          <cell r="AN45">
            <v>0.020365757474613118</v>
          </cell>
          <cell r="AO45">
            <v>0.0036722231143721676</v>
          </cell>
        </row>
        <row r="46">
          <cell r="AC46" t="str">
            <v>SSCCH</v>
          </cell>
          <cell r="AF46">
            <v>1</v>
          </cell>
          <cell r="AG46">
            <v>0.01830010514390828</v>
          </cell>
          <cell r="AH46">
            <v>0.28411282985113206</v>
          </cell>
          <cell r="AI46">
            <v>0.08781716741504912</v>
          </cell>
          <cell r="AJ46">
            <v>0</v>
          </cell>
          <cell r="AK46">
            <v>0.11928524350527576</v>
          </cell>
          <cell r="AL46">
            <v>0.4148681946018086</v>
          </cell>
          <cell r="AM46">
            <v>0.05277218640352952</v>
          </cell>
          <cell r="AN46">
            <v>0.019461598165095587</v>
          </cell>
          <cell r="AO46">
            <v>0.0033826749142010044</v>
          </cell>
        </row>
        <row r="47">
          <cell r="AC47" t="str">
            <v>SSECH</v>
          </cell>
          <cell r="AF47">
            <v>0.9999999999999998</v>
          </cell>
          <cell r="AG47">
            <v>0.016702230470606542</v>
          </cell>
          <cell r="AH47">
            <v>0.2687647111009663</v>
          </cell>
          <cell r="AI47">
            <v>0.08431547404433815</v>
          </cell>
          <cell r="AJ47">
            <v>0</v>
          </cell>
          <cell r="AK47">
            <v>0.13515779196543534</v>
          </cell>
          <cell r="AL47">
            <v>0.4097099979143721</v>
          </cell>
          <cell r="AM47">
            <v>0.060047284372173416</v>
          </cell>
          <cell r="AN47">
            <v>0.02196886159328486</v>
          </cell>
          <cell r="AO47">
            <v>0.0033336485388231387</v>
          </cell>
        </row>
        <row r="48">
          <cell r="AC48" t="str">
            <v>SSGCH</v>
          </cell>
          <cell r="AF48">
            <v>0.9999999999999999</v>
          </cell>
          <cell r="AG48">
            <v>0.017900636475582845</v>
          </cell>
          <cell r="AH48">
            <v>0.2802758001635906</v>
          </cell>
          <cell r="AI48">
            <v>0.08694174407237137</v>
          </cell>
          <cell r="AJ48">
            <v>0</v>
          </cell>
          <cell r="AK48">
            <v>0.12325338062031566</v>
          </cell>
          <cell r="AL48">
            <v>0.4135786454299495</v>
          </cell>
          <cell r="AM48">
            <v>0.054590960895690495</v>
          </cell>
          <cell r="AN48">
            <v>0.020088414022142904</v>
          </cell>
          <cell r="AO48">
            <v>0.0033704183203565378</v>
          </cell>
        </row>
        <row r="49">
          <cell r="AC49" t="str">
            <v>SSCP</v>
          </cell>
          <cell r="AF49">
            <v>1</v>
          </cell>
          <cell r="AG49">
            <v>0.016760014609546472</v>
          </cell>
          <cell r="AH49">
            <v>0.23430549370634943</v>
          </cell>
          <cell r="AI49">
            <v>0.0817586030338791</v>
          </cell>
          <cell r="AJ49">
            <v>0</v>
          </cell>
          <cell r="AK49">
            <v>0.11038210865046211</v>
          </cell>
          <cell r="AL49">
            <v>0.47700061411463285</v>
          </cell>
          <cell r="AM49">
            <v>0.059430685547309965</v>
          </cell>
          <cell r="AN49">
            <v>0.016274614945502055</v>
          </cell>
          <cell r="AO49">
            <v>0.004087865392317932</v>
          </cell>
        </row>
        <row r="50">
          <cell r="AC50" t="str">
            <v>SSEP</v>
          </cell>
          <cell r="AF50">
            <v>1</v>
          </cell>
          <cell r="AG50">
            <v>0.0180690440132823</v>
          </cell>
          <cell r="AH50">
            <v>0.24140914714171635</v>
          </cell>
          <cell r="AI50">
            <v>0.0771262283534294</v>
          </cell>
          <cell r="AJ50">
            <v>0</v>
          </cell>
          <cell r="AK50">
            <v>0.1302326824926142</v>
          </cell>
          <cell r="AL50">
            <v>0.43478744795398416</v>
          </cell>
          <cell r="AM50">
            <v>0.0753674421463096</v>
          </cell>
          <cell r="AN50">
            <v>0.019233485911873304</v>
          </cell>
          <cell r="AO50">
            <v>0.0037745219867906486</v>
          </cell>
        </row>
        <row r="51">
          <cell r="AC51" t="str">
            <v>SSGC</v>
          </cell>
          <cell r="AF51">
            <v>0.9999999999999999</v>
          </cell>
          <cell r="AG51">
            <v>0.01708727196048043</v>
          </cell>
          <cell r="AH51">
            <v>0.23608140706519115</v>
          </cell>
          <cell r="AI51">
            <v>0.08060050936376667</v>
          </cell>
          <cell r="AJ51">
            <v>0</v>
          </cell>
          <cell r="AK51">
            <v>0.11534475211100012</v>
          </cell>
          <cell r="AL51">
            <v>0.4664473225744707</v>
          </cell>
          <cell r="AM51">
            <v>0.06341487469705988</v>
          </cell>
          <cell r="AN51">
            <v>0.017014332687094867</v>
          </cell>
          <cell r="AO51">
            <v>0.004009529540936111</v>
          </cell>
        </row>
        <row r="52">
          <cell r="AC52" t="str">
            <v>SSGCT</v>
          </cell>
          <cell r="AF52">
            <v>1</v>
          </cell>
          <cell r="AG52">
            <v>0.017330885555022577</v>
          </cell>
          <cell r="AH52">
            <v>0.24830324711981294</v>
          </cell>
          <cell r="AI52">
            <v>0.08165350684664387</v>
          </cell>
          <cell r="AJ52">
            <v>0</v>
          </cell>
          <cell r="AK52">
            <v>0.1186416488046467</v>
          </cell>
          <cell r="AL52">
            <v>0.44958072960726914</v>
          </cell>
          <cell r="AM52">
            <v>0.06240676879655459</v>
          </cell>
          <cell r="AN52">
            <v>0.01822956694371456</v>
          </cell>
          <cell r="AO52">
            <v>0.003853646326335668</v>
          </cell>
        </row>
        <row r="53">
          <cell r="AC53" t="str">
            <v>MC</v>
          </cell>
          <cell r="AF53">
            <v>1.0000000000000002</v>
          </cell>
          <cell r="AG53">
            <v>0.005192307897340563</v>
          </cell>
          <cell r="AH53">
            <v>0.6990087890527306</v>
          </cell>
          <cell r="AI53">
            <v>0.11165826799179777</v>
          </cell>
          <cell r="AJ53">
            <v>0</v>
          </cell>
          <cell r="AK53">
            <v>0.035699619363093044</v>
          </cell>
          <cell r="AL53">
            <v>0.12483051208017135</v>
          </cell>
          <cell r="AM53">
            <v>0.01681631930895343</v>
          </cell>
          <cell r="AN53">
            <v>0.005758585245914303</v>
          </cell>
          <cell r="AO53">
            <v>0.001035599059998981</v>
          </cell>
        </row>
        <row r="54">
          <cell r="AC54" t="str">
            <v>SNPD</v>
          </cell>
          <cell r="AF54">
            <v>1</v>
          </cell>
          <cell r="AG54">
            <v>0.03776745842205166</v>
          </cell>
          <cell r="AH54">
            <v>0.30111007847212473</v>
          </cell>
          <cell r="AI54">
            <v>0.06898256314026993</v>
          </cell>
          <cell r="AJ54">
            <v>0</v>
          </cell>
          <cell r="AK54">
            <v>0.07578848021193932</v>
          </cell>
          <cell r="AL54">
            <v>0.457008626117887</v>
          </cell>
          <cell r="AM54">
            <v>0.044303608746911145</v>
          </cell>
          <cell r="AN54">
            <v>0.01503918488881626</v>
          </cell>
          <cell r="AO54">
            <v>0</v>
          </cell>
        </row>
        <row r="55">
          <cell r="AC55" t="str">
            <v>DGUH</v>
          </cell>
          <cell r="AF55">
            <v>0.9999999999999999</v>
          </cell>
          <cell r="AG55">
            <v>0</v>
          </cell>
          <cell r="AH55">
            <v>0</v>
          </cell>
          <cell r="AI55">
            <v>0</v>
          </cell>
          <cell r="AJ55">
            <v>0</v>
          </cell>
          <cell r="AK55">
            <v>0</v>
          </cell>
          <cell r="AL55">
            <v>0.8409435323228124</v>
          </cell>
          <cell r="AM55">
            <v>0.11328620482832999</v>
          </cell>
          <cell r="AN55">
            <v>0.03879376073352208</v>
          </cell>
          <cell r="AO55">
            <v>0.006976502115335485</v>
          </cell>
        </row>
        <row r="56">
          <cell r="AC56" t="str">
            <v>DEUH</v>
          </cell>
          <cell r="AF56">
            <v>0.9999999999999999</v>
          </cell>
          <cell r="AG56">
            <v>0</v>
          </cell>
          <cell r="AH56">
            <v>0</v>
          </cell>
          <cell r="AI56">
            <v>0</v>
          </cell>
          <cell r="AJ56">
            <v>0</v>
          </cell>
          <cell r="AK56">
            <v>0</v>
          </cell>
          <cell r="AL56">
            <v>0.8233162358357184</v>
          </cell>
          <cell r="AM56">
            <v>0.12695380883404506</v>
          </cell>
          <cell r="AN56">
            <v>0.04289735610723664</v>
          </cell>
          <cell r="AO56">
            <v>0.006832599222999742</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0.01703638145192936</v>
          </cell>
          <cell r="AH58">
            <v>0.26164235810829867</v>
          </cell>
          <cell r="AI58">
            <v>0.08178061310276567</v>
          </cell>
          <cell r="AJ58">
            <v>0</v>
          </cell>
          <cell r="AK58">
            <v>0.13449643018458865</v>
          </cell>
          <cell r="AL58">
            <v>0.4158111037965257</v>
          </cell>
          <cell r="AM58">
            <v>0.06411728699710798</v>
          </cell>
          <cell r="AN58">
            <v>0.02166506163308781</v>
          </cell>
          <cell r="AO58">
            <v>0.0034507647256961224</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0.017737691424026297</v>
          </cell>
          <cell r="AH65">
            <v>0.26854972523867704</v>
          </cell>
          <cell r="AI65">
            <v>0.0846609500629507</v>
          </cell>
          <cell r="AJ65">
            <v>0</v>
          </cell>
          <cell r="AK65">
            <v>0.121955177685451</v>
          </cell>
          <cell r="AL65">
            <v>0.4264394845913039</v>
          </cell>
          <cell r="AM65">
            <v>0.05744703293556376</v>
          </cell>
          <cell r="AN65">
            <v>0.019672178566932725</v>
          </cell>
          <cell r="AO65">
            <v>0.003537759495095055</v>
          </cell>
        </row>
        <row r="66">
          <cell r="AC66" t="str">
            <v>SNPPH-U</v>
          </cell>
          <cell r="AF66">
            <v>1.0000000000000004</v>
          </cell>
          <cell r="AG66">
            <v>0.017737691424026297</v>
          </cell>
          <cell r="AH66">
            <v>0.26854972523867704</v>
          </cell>
          <cell r="AI66">
            <v>0.0846609500629507</v>
          </cell>
          <cell r="AJ66">
            <v>0</v>
          </cell>
          <cell r="AK66">
            <v>0.121955177685451</v>
          </cell>
          <cell r="AL66">
            <v>0.4264394845913039</v>
          </cell>
          <cell r="AM66">
            <v>0.05744703293556376</v>
          </cell>
          <cell r="AN66">
            <v>0.019672178566932725</v>
          </cell>
          <cell r="AO66">
            <v>0.003537759495095055</v>
          </cell>
        </row>
        <row r="67">
          <cell r="AC67" t="str">
            <v>CN</v>
          </cell>
          <cell r="AF67">
            <v>1</v>
          </cell>
          <cell r="AG67">
            <v>0.02695712357980143</v>
          </cell>
          <cell r="AH67">
            <v>0.32817086304456855</v>
          </cell>
          <cell r="AI67">
            <v>0.0752275341522669</v>
          </cell>
          <cell r="AJ67">
            <v>0</v>
          </cell>
          <cell r="AK67">
            <v>0.06889158079348469</v>
          </cell>
          <cell r="AL67">
            <v>0.45192354095003867</v>
          </cell>
          <cell r="AM67">
            <v>0.04009207046762781</v>
          </cell>
          <cell r="AN67">
            <v>0.00873728701221192</v>
          </cell>
          <cell r="AO67">
            <v>0</v>
          </cell>
          <cell r="AP67">
            <v>0</v>
          </cell>
          <cell r="AQ67">
            <v>0</v>
          </cell>
        </row>
        <row r="68">
          <cell r="AC68" t="str">
            <v>CNP</v>
          </cell>
          <cell r="AF68">
            <v>1</v>
          </cell>
          <cell r="AG68">
            <v>0</v>
          </cell>
          <cell r="AH68">
            <v>0.6948503638400191</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v>
          </cell>
          <cell r="AM69">
            <v>0.08006358144573375</v>
          </cell>
          <cell r="AN69">
            <v>0.017448300428430617</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0.020474047565334205</v>
          </cell>
          <cell r="AH73">
            <v>0.37409579955003186</v>
          </cell>
          <cell r="AI73">
            <v>0.06391656451111997</v>
          </cell>
          <cell r="AJ73">
            <v>0</v>
          </cell>
          <cell r="AK73">
            <v>0.10961521102970849</v>
          </cell>
          <cell r="AL73">
            <v>0.3175720321620524</v>
          </cell>
          <cell r="AM73">
            <v>0.05868794100541616</v>
          </cell>
          <cell r="AN73">
            <v>0.0026059337579465297</v>
          </cell>
          <cell r="AO73">
            <v>-0.0005368401442943656</v>
          </cell>
          <cell r="AP73">
            <v>0.05356506141967193</v>
          </cell>
          <cell r="AQ73">
            <v>4.24914301220688E-06</v>
          </cell>
        </row>
        <row r="74">
          <cell r="AC74" t="str">
            <v>INT</v>
          </cell>
          <cell r="AF74">
            <v>1.0000000000000004</v>
          </cell>
          <cell r="AG74">
            <v>0.02476024510750804</v>
          </cell>
          <cell r="AH74">
            <v>0.2817273530931417</v>
          </cell>
          <cell r="AI74">
            <v>0.07946007317429914</v>
          </cell>
          <cell r="AJ74">
            <v>0</v>
          </cell>
          <cell r="AK74">
            <v>0.10550208814405276</v>
          </cell>
          <cell r="AL74">
            <v>0.43473658999210457</v>
          </cell>
          <cell r="AM74">
            <v>0.05335240609739116</v>
          </cell>
          <cell r="AN74">
            <v>0.018265260477379086</v>
          </cell>
          <cell r="AO74">
            <v>0.0021959839141240762</v>
          </cell>
          <cell r="AQ74">
            <v>0</v>
          </cell>
        </row>
        <row r="75">
          <cell r="AC75" t="str">
            <v>CIAC</v>
          </cell>
          <cell r="AF75">
            <v>1</v>
          </cell>
          <cell r="AG75">
            <v>0.02546379084851677</v>
          </cell>
          <cell r="AH75">
            <v>0.2872588110423826</v>
          </cell>
          <cell r="AI75">
            <v>0.08153136630349911</v>
          </cell>
          <cell r="AJ75">
            <v>0</v>
          </cell>
          <cell r="AK75">
            <v>0.10877373472944628</v>
          </cell>
          <cell r="AL75">
            <v>0.4233052892557493</v>
          </cell>
          <cell r="AM75">
            <v>0.05509636438695975</v>
          </cell>
          <cell r="AN75">
            <v>0.018570643433446245</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0.05403998448869642</v>
          </cell>
          <cell r="AH78">
            <v>0.4803849882974426</v>
          </cell>
          <cell r="AI78">
            <v>0.09712982915928804</v>
          </cell>
          <cell r="AJ78">
            <v>0</v>
          </cell>
          <cell r="AK78">
            <v>0.045824982860774105</v>
          </cell>
          <cell r="AL78">
            <v>0.32418350251758316</v>
          </cell>
          <cell r="AM78">
            <v>-0.0018583768530757824</v>
          </cell>
          <cell r="AN78">
            <v>0.00029508952929150186</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0.9999999999999999</v>
          </cell>
          <cell r="AG81">
            <v>0.03287</v>
          </cell>
          <cell r="AH81">
            <v>0.70976</v>
          </cell>
          <cell r="AI81">
            <v>0.1418</v>
          </cell>
          <cell r="AJ81">
            <v>0</v>
          </cell>
          <cell r="AK81">
            <v>0.10946</v>
          </cell>
          <cell r="AQ81">
            <v>0.00611</v>
          </cell>
        </row>
        <row r="82">
          <cell r="AC82" t="str">
            <v>ITC85</v>
          </cell>
          <cell r="AF82">
            <v>1</v>
          </cell>
          <cell r="AG82">
            <v>0.0542</v>
          </cell>
          <cell r="AH82">
            <v>0.6769</v>
          </cell>
          <cell r="AI82">
            <v>0.1336</v>
          </cell>
          <cell r="AJ82">
            <v>0</v>
          </cell>
          <cell r="AK82">
            <v>0.1161</v>
          </cell>
          <cell r="AQ82">
            <v>0.0192</v>
          </cell>
        </row>
        <row r="83">
          <cell r="AC83" t="str">
            <v>ITC86</v>
          </cell>
          <cell r="AF83">
            <v>0.9999999999999999</v>
          </cell>
          <cell r="AG83">
            <v>0.04789</v>
          </cell>
          <cell r="AH83">
            <v>0.64608</v>
          </cell>
          <cell r="AI83">
            <v>0.13126</v>
          </cell>
          <cell r="AJ83">
            <v>0</v>
          </cell>
          <cell r="AK83">
            <v>0.155</v>
          </cell>
          <cell r="AQ83">
            <v>0.01977</v>
          </cell>
        </row>
        <row r="84">
          <cell r="AC84" t="str">
            <v>ITC88</v>
          </cell>
          <cell r="AF84">
            <v>1</v>
          </cell>
          <cell r="AG84">
            <v>0.0427</v>
          </cell>
          <cell r="AH84">
            <v>0.612</v>
          </cell>
          <cell r="AI84">
            <v>0.1496</v>
          </cell>
          <cell r="AJ84">
            <v>0</v>
          </cell>
          <cell r="AK84">
            <v>0.1671</v>
          </cell>
          <cell r="AQ84">
            <v>0.0286</v>
          </cell>
        </row>
        <row r="85">
          <cell r="AC85" t="str">
            <v>ITC89</v>
          </cell>
          <cell r="AF85">
            <v>1</v>
          </cell>
          <cell r="AG85">
            <v>0.048806</v>
          </cell>
          <cell r="AH85">
            <v>0.563558</v>
          </cell>
          <cell r="AI85">
            <v>0.152688</v>
          </cell>
          <cell r="AJ85">
            <v>0</v>
          </cell>
          <cell r="AK85">
            <v>0.206776</v>
          </cell>
          <cell r="AQ85">
            <v>0.028172</v>
          </cell>
        </row>
        <row r="86">
          <cell r="AC86" t="str">
            <v>ITC90</v>
          </cell>
          <cell r="AF86">
            <v>1</v>
          </cell>
          <cell r="AG86">
            <v>0.015047</v>
          </cell>
          <cell r="AH86">
            <v>0.159356</v>
          </cell>
          <cell r="AI86">
            <v>0.039132</v>
          </cell>
          <cell r="AJ86">
            <v>0</v>
          </cell>
          <cell r="AK86">
            <v>0.038051</v>
          </cell>
          <cell r="AL86">
            <v>0.469355</v>
          </cell>
          <cell r="AM86">
            <v>0.139815</v>
          </cell>
          <cell r="AN86">
            <v>0.135384</v>
          </cell>
          <cell r="AQ86">
            <v>0.00386</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0.01774958528854967</v>
          </cell>
          <cell r="AH89">
            <v>0.2694056478040785</v>
          </cell>
          <cell r="AI89">
            <v>0.08482743228928788</v>
          </cell>
          <cell r="AJ89">
            <v>0</v>
          </cell>
          <cell r="AK89">
            <v>0.122049937542738</v>
          </cell>
          <cell r="AL89">
            <v>0.42550073206595423</v>
          </cell>
          <cell r="AM89">
            <v>0.05723855938213741</v>
          </cell>
          <cell r="AN89">
            <v>0.019702560883344298</v>
          </cell>
          <cell r="AO89">
            <v>0.003525544743910479</v>
          </cell>
        </row>
        <row r="90">
          <cell r="AC90" t="str">
            <v>SNPT</v>
          </cell>
          <cell r="AF90">
            <v>1.0000000000000009</v>
          </cell>
          <cell r="AG90">
            <v>0.017737691424026324</v>
          </cell>
          <cell r="AH90">
            <v>0.268549725238677</v>
          </cell>
          <cell r="AI90">
            <v>0.08466095006295069</v>
          </cell>
          <cell r="AJ90">
            <v>0</v>
          </cell>
          <cell r="AK90">
            <v>0.121955177685451</v>
          </cell>
          <cell r="AL90">
            <v>0.42643948459130426</v>
          </cell>
          <cell r="AM90">
            <v>0.057447032935563795</v>
          </cell>
          <cell r="AN90">
            <v>0.019672178566932718</v>
          </cell>
          <cell r="AO90">
            <v>0.003537759495095056</v>
          </cell>
        </row>
        <row r="91">
          <cell r="AC91" t="str">
            <v>SNPP</v>
          </cell>
          <cell r="AF91">
            <v>1.0000000000000002</v>
          </cell>
          <cell r="AG91">
            <v>0.017737393629005935</v>
          </cell>
          <cell r="AH91">
            <v>0.26872256905830083</v>
          </cell>
          <cell r="AI91">
            <v>0.08471459394317986</v>
          </cell>
          <cell r="AJ91">
            <v>0</v>
          </cell>
          <cell r="AK91">
            <v>0.1219512460135401</v>
          </cell>
          <cell r="AL91">
            <v>0.42627004299912424</v>
          </cell>
          <cell r="AM91">
            <v>0.057405544830598565</v>
          </cell>
          <cell r="AN91">
            <v>0.01966273671672425</v>
          </cell>
          <cell r="AO91">
            <v>0.0035358728095263685</v>
          </cell>
        </row>
        <row r="92">
          <cell r="AC92" t="str">
            <v>SNPPH</v>
          </cell>
          <cell r="AF92">
            <v>1.0000000000000004</v>
          </cell>
          <cell r="AG92">
            <v>0.017737691424026297</v>
          </cell>
          <cell r="AH92">
            <v>0.26854972523867704</v>
          </cell>
          <cell r="AI92">
            <v>0.0846609500629507</v>
          </cell>
          <cell r="AJ92">
            <v>0</v>
          </cell>
          <cell r="AK92">
            <v>0.121955177685451</v>
          </cell>
          <cell r="AL92">
            <v>0.4264394845913039</v>
          </cell>
          <cell r="AM92">
            <v>0.05744703293556376</v>
          </cell>
          <cell r="AN92">
            <v>0.019672178566932725</v>
          </cell>
          <cell r="AO92">
            <v>0.003537759495095055</v>
          </cell>
        </row>
        <row r="93">
          <cell r="AC93" t="str">
            <v>SNPPN</v>
          </cell>
          <cell r="AF93">
            <v>1</v>
          </cell>
          <cell r="AG93">
            <v>0.017737691424026304</v>
          </cell>
          <cell r="AH93">
            <v>0.2685497252386768</v>
          </cell>
          <cell r="AI93">
            <v>0.08466095006295064</v>
          </cell>
          <cell r="AJ93">
            <v>0</v>
          </cell>
          <cell r="AK93">
            <v>0.12195517768545097</v>
          </cell>
          <cell r="AL93">
            <v>0.4264394845913038</v>
          </cell>
          <cell r="AM93">
            <v>0.05744703293556374</v>
          </cell>
          <cell r="AN93">
            <v>0.01967217856693271</v>
          </cell>
          <cell r="AO93">
            <v>0.003537759495095056</v>
          </cell>
        </row>
        <row r="94">
          <cell r="AC94" t="str">
            <v>SNPPO</v>
          </cell>
          <cell r="AF94">
            <v>1</v>
          </cell>
          <cell r="AG94">
            <v>0.017688878084298393</v>
          </cell>
          <cell r="AH94">
            <v>0.2661203153161252</v>
          </cell>
          <cell r="AI94">
            <v>0.08430008175053047</v>
          </cell>
          <cell r="AJ94">
            <v>0</v>
          </cell>
          <cell r="AK94">
            <v>0.12155758162482118</v>
          </cell>
          <cell r="AL94">
            <v>0.4292162425998784</v>
          </cell>
          <cell r="AM94">
            <v>0.0580421602185997</v>
          </cell>
          <cell r="AN94">
            <v>0.01949907710349502</v>
          </cell>
          <cell r="AO94">
            <v>0.0035756633022517356</v>
          </cell>
        </row>
        <row r="95">
          <cell r="AC95" t="str">
            <v>SNPG</v>
          </cell>
          <cell r="AF95">
            <v>1</v>
          </cell>
          <cell r="AG95">
            <v>0.022900407415273643</v>
          </cell>
          <cell r="AH95">
            <v>0.301680646948518</v>
          </cell>
          <cell r="AI95">
            <v>0.08530570775457624</v>
          </cell>
          <cell r="AJ95">
            <v>0</v>
          </cell>
          <cell r="AK95">
            <v>0.10285888804938245</v>
          </cell>
          <cell r="AL95">
            <v>0.40569808443863004</v>
          </cell>
          <cell r="AM95">
            <v>0.05881477899931449</v>
          </cell>
          <cell r="AN95">
            <v>0.021489361153445054</v>
          </cell>
          <cell r="AO95">
            <v>0.0012521252408601207</v>
          </cell>
        </row>
        <row r="96">
          <cell r="AC96" t="str">
            <v>SNPI</v>
          </cell>
          <cell r="AF96">
            <v>1</v>
          </cell>
          <cell r="AG96">
            <v>0.02271811971621162</v>
          </cell>
          <cell r="AH96">
            <v>0.2830779545612681</v>
          </cell>
          <cell r="AI96">
            <v>0.08225637963073205</v>
          </cell>
          <cell r="AJ96">
            <v>0</v>
          </cell>
          <cell r="AK96">
            <v>0.1093037337215385</v>
          </cell>
          <cell r="AL96">
            <v>0.4256593457634739</v>
          </cell>
          <cell r="AM96">
            <v>0.05671754723011919</v>
          </cell>
          <cell r="AN96">
            <v>0.017765309303245873</v>
          </cell>
          <cell r="AO96">
            <v>0.0025016100734107636</v>
          </cell>
        </row>
        <row r="97">
          <cell r="AC97" t="str">
            <v>TROJP</v>
          </cell>
          <cell r="AF97">
            <v>1</v>
          </cell>
          <cell r="AG97">
            <v>0.017631157072049927</v>
          </cell>
          <cell r="AH97">
            <v>0.26750044330860895</v>
          </cell>
          <cell r="AI97">
            <v>0.08422340483511166</v>
          </cell>
          <cell r="AJ97">
            <v>0</v>
          </cell>
          <cell r="AK97">
            <v>0.12386028991987824</v>
          </cell>
          <cell r="AL97">
            <v>0.4248249522082204</v>
          </cell>
          <cell r="AM97">
            <v>0.05846029557581916</v>
          </cell>
          <cell r="AN97">
            <v>0.01997491275647048</v>
          </cell>
          <cell r="AO97">
            <v>0.003524544323841268</v>
          </cell>
        </row>
        <row r="98">
          <cell r="AC98" t="str">
            <v>TROJD</v>
          </cell>
          <cell r="AF98">
            <v>1</v>
          </cell>
          <cell r="AG98">
            <v>0.01761234095242548</v>
          </cell>
          <cell r="AH98">
            <v>0.2673151189137104</v>
          </cell>
          <cell r="AI98">
            <v>0.0841461255050609</v>
          </cell>
          <cell r="AJ98">
            <v>0</v>
          </cell>
          <cell r="AK98">
            <v>0.12419677124290664</v>
          </cell>
          <cell r="AL98">
            <v>0.42453979315957496</v>
          </cell>
          <cell r="AM98">
            <v>0.05863925823618489</v>
          </cell>
          <cell r="AN98">
            <v>0.02002838173261835</v>
          </cell>
          <cell r="AO98">
            <v>0.0035222102575184736</v>
          </cell>
        </row>
        <row r="99">
          <cell r="AC99" t="str">
            <v>IBT</v>
          </cell>
          <cell r="AF99">
            <v>0</v>
          </cell>
          <cell r="AG99">
            <v>0.02055223696851711</v>
          </cell>
          <cell r="AH99">
            <v>0.3756008292071731</v>
          </cell>
          <cell r="AI99">
            <v>0.0641166626285158</v>
          </cell>
          <cell r="AJ99">
            <v>0</v>
          </cell>
          <cell r="AK99">
            <v>0.10996722857273628</v>
          </cell>
          <cell r="AL99">
            <v>0.31855164101862987</v>
          </cell>
          <cell r="AM99">
            <v>0.058888553370350795</v>
          </cell>
          <cell r="AN99">
            <v>0.002585889090456843</v>
          </cell>
          <cell r="AO99">
            <v>-0.0005448867588220655</v>
          </cell>
          <cell r="AP99">
            <v>0.05036789826300499</v>
          </cell>
          <cell r="AQ99">
            <v>-8.605236056368619E-05</v>
          </cell>
        </row>
        <row r="100">
          <cell r="AC100" t="str">
            <v>DITEXP</v>
          </cell>
          <cell r="AF100">
            <v>0.9999999999999999</v>
          </cell>
          <cell r="AG100">
            <v>0.030433</v>
          </cell>
          <cell r="AH100">
            <v>0.34444</v>
          </cell>
          <cell r="AI100">
            <v>0.092978</v>
          </cell>
          <cell r="AJ100">
            <v>0</v>
          </cell>
          <cell r="AK100">
            <v>0.122064</v>
          </cell>
          <cell r="AL100">
            <v>0.330344</v>
          </cell>
          <cell r="AM100">
            <v>0.054636</v>
          </cell>
          <cell r="AN100">
            <v>0.013079</v>
          </cell>
          <cell r="AO100">
            <v>0.002418</v>
          </cell>
          <cell r="AP100">
            <v>-5.4E-05</v>
          </cell>
          <cell r="AQ100">
            <v>0.009662</v>
          </cell>
        </row>
        <row r="101">
          <cell r="AC101" t="str">
            <v>DITBAL</v>
          </cell>
          <cell r="AF101">
            <v>0.9999999999999999</v>
          </cell>
          <cell r="AG101">
            <v>0.023895</v>
          </cell>
          <cell r="AH101">
            <v>0.26166</v>
          </cell>
          <cell r="AI101">
            <v>0.06689</v>
          </cell>
          <cell r="AJ101">
            <v>0</v>
          </cell>
          <cell r="AK101">
            <v>0.089916</v>
          </cell>
          <cell r="AL101">
            <v>0.46648</v>
          </cell>
          <cell r="AM101">
            <v>0.06748</v>
          </cell>
          <cell r="AN101">
            <v>0.022651</v>
          </cell>
          <cell r="AO101">
            <v>0.00213</v>
          </cell>
          <cell r="AP101">
            <v>4.7E-05</v>
          </cell>
          <cell r="AQ101">
            <v>-0.001149</v>
          </cell>
        </row>
        <row r="102">
          <cell r="AC102" t="str">
            <v>TAXDEPR</v>
          </cell>
          <cell r="AF102">
            <v>0.9999999999999998</v>
          </cell>
          <cell r="AG102">
            <v>0.025025977371689087</v>
          </cell>
          <cell r="AH102">
            <v>0.29485897633717845</v>
          </cell>
          <cell r="AI102">
            <v>0.08417121510358093</v>
          </cell>
          <cell r="AJ102">
            <v>0</v>
          </cell>
          <cell r="AK102">
            <v>0.10879834200083925</v>
          </cell>
          <cell r="AL102">
            <v>0.4114647934276778</v>
          </cell>
          <cell r="AM102">
            <v>0.05466669468874174</v>
          </cell>
          <cell r="AN102">
            <v>0.018782263123105544</v>
          </cell>
          <cell r="AO102">
            <v>0.0022317379471871335</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0.9999999999999998</v>
          </cell>
          <cell r="AG106">
            <v>0.025025977371689087</v>
          </cell>
          <cell r="AH106">
            <v>0.29485897633717845</v>
          </cell>
          <cell r="AI106">
            <v>0.08417121510358093</v>
          </cell>
          <cell r="AJ106">
            <v>0</v>
          </cell>
          <cell r="AK106">
            <v>0.10879834200083925</v>
          </cell>
          <cell r="AL106">
            <v>0.4114647934276778</v>
          </cell>
          <cell r="AM106">
            <v>0.05466669468874174</v>
          </cell>
          <cell r="AN106">
            <v>0.018782263123105544</v>
          </cell>
          <cell r="AO106">
            <v>0.0022317379471871335</v>
          </cell>
          <cell r="AP106">
            <v>0</v>
          </cell>
          <cell r="AQ106">
            <v>0</v>
          </cell>
        </row>
        <row r="107">
          <cell r="AC107" t="str">
            <v>SCHMAEXP</v>
          </cell>
          <cell r="AF107">
            <v>1.0000000000000002</v>
          </cell>
          <cell r="AG107">
            <v>0.024166882773027625</v>
          </cell>
          <cell r="AH107">
            <v>0.28050867872429686</v>
          </cell>
          <cell r="AI107">
            <v>0.07706361126831303</v>
          </cell>
          <cell r="AJ107">
            <v>0</v>
          </cell>
          <cell r="AK107">
            <v>0.10609378646620649</v>
          </cell>
          <cell r="AL107">
            <v>0.41773026365949856</v>
          </cell>
          <cell r="AM107">
            <v>0.05444061949850565</v>
          </cell>
          <cell r="AN107">
            <v>0.018203597061352148</v>
          </cell>
          <cell r="AO107">
            <v>0.0020636704785363816</v>
          </cell>
          <cell r="AP107">
            <v>0.019728890070263367</v>
          </cell>
          <cell r="AQ107">
            <v>0</v>
          </cell>
        </row>
        <row r="108">
          <cell r="AC108" t="str">
            <v>SGCT</v>
          </cell>
          <cell r="AF108">
            <v>1</v>
          </cell>
          <cell r="AG108">
            <v>0.017800665898828897</v>
          </cell>
          <cell r="AH108">
            <v>0.2695031626111626</v>
          </cell>
          <cell r="AI108">
            <v>0.08496152349942848</v>
          </cell>
          <cell r="AJ108">
            <v>0</v>
          </cell>
          <cell r="AK108">
            <v>0.12238815755191744</v>
          </cell>
          <cell r="AL108">
            <v>0.4279534810824623</v>
          </cell>
          <cell r="AM108">
            <v>0.0576509882667059</v>
          </cell>
          <cell r="AN108">
            <v>0.01974202108949444</v>
          </cell>
        </row>
      </sheetData>
      <sheetData sheetId="8"/>
      <sheetData sheetId="9"/>
      <sheetData sheetId="10"/>
      <sheetData sheetId="11" refreshError="1">
        <row r="2">
          <cell r="AB2">
            <v>3</v>
          </cell>
        </row>
      </sheetData>
      <sheetData sheetId="12" refreshError="1">
        <row r="3">
          <cell r="A3" t="str">
            <v>1011390OR</v>
          </cell>
          <cell r="B3" t="str">
            <v>1011390</v>
          </cell>
          <cell r="D3">
            <v>5923789.23</v>
          </cell>
          <cell r="F3" t="str">
            <v>1011390OR</v>
          </cell>
          <cell r="G3" t="str">
            <v>1011390</v>
          </cell>
          <cell r="I3">
            <v>5923789.23</v>
          </cell>
        </row>
        <row r="4">
          <cell r="A4" t="str">
            <v>1011390SO</v>
          </cell>
          <cell r="B4" t="str">
            <v>1011390</v>
          </cell>
          <cell r="D4">
            <v>16984736.05</v>
          </cell>
          <cell r="F4" t="str">
            <v>1011390SO</v>
          </cell>
          <cell r="G4" t="str">
            <v>1011390</v>
          </cell>
          <cell r="I4">
            <v>16984736.05</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-5858478.229999998</v>
          </cell>
          <cell r="F21" t="str">
            <v>108361UT</v>
          </cell>
          <cell r="G21" t="str">
            <v>108361</v>
          </cell>
          <cell r="I21">
            <v>-5858478.229999998</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v>
          </cell>
          <cell r="F36" t="str">
            <v>108364WA</v>
          </cell>
          <cell r="G36" t="str">
            <v>108364</v>
          </cell>
          <cell r="I36">
            <v>-59170004.05290465</v>
          </cell>
        </row>
        <row r="37">
          <cell r="A37" t="str">
            <v>108364WYP</v>
          </cell>
          <cell r="B37" t="str">
            <v>108364</v>
          </cell>
          <cell r="D37">
            <v>-50592554.19382933</v>
          </cell>
          <cell r="F37" t="str">
            <v>108364WYP</v>
          </cell>
          <cell r="G37" t="str">
            <v>108364</v>
          </cell>
          <cell r="I37">
            <v>-50592554.19382933</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-9887144.19</v>
          </cell>
          <cell r="F40" t="str">
            <v>108365IDU</v>
          </cell>
          <cell r="G40" t="str">
            <v>108365</v>
          </cell>
          <cell r="I40">
            <v>-9887144.19</v>
          </cell>
        </row>
        <row r="41">
          <cell r="A41" t="str">
            <v>108365OR</v>
          </cell>
          <cell r="B41" t="str">
            <v>108365</v>
          </cell>
          <cell r="D41">
            <v>-96967415.9</v>
          </cell>
          <cell r="F41" t="str">
            <v>108365OR</v>
          </cell>
          <cell r="G41" t="str">
            <v>108365</v>
          </cell>
          <cell r="I41">
            <v>-96967415.9</v>
          </cell>
        </row>
        <row r="42">
          <cell r="A42" t="str">
            <v>108365UT</v>
          </cell>
          <cell r="B42" t="str">
            <v>108365</v>
          </cell>
          <cell r="D42">
            <v>-45323673.67</v>
          </cell>
          <cell r="F42" t="str">
            <v>108365UT</v>
          </cell>
          <cell r="G42" t="str">
            <v>108365</v>
          </cell>
          <cell r="I42">
            <v>-45323673.67</v>
          </cell>
        </row>
        <row r="43">
          <cell r="A43" t="str">
            <v>108365WA</v>
          </cell>
          <cell r="B43" t="str">
            <v>108365</v>
          </cell>
          <cell r="D43">
            <v>-18702715.55</v>
          </cell>
          <cell r="F43" t="str">
            <v>108365WA</v>
          </cell>
          <cell r="G43" t="str">
            <v>108365</v>
          </cell>
          <cell r="I43">
            <v>-18702715.55</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-2225654.26</v>
          </cell>
          <cell r="F45" t="str">
            <v>108365WYU</v>
          </cell>
          <cell r="G45" t="str">
            <v>108365</v>
          </cell>
          <cell r="I45">
            <v>-2225654.26</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-9979373.52</v>
          </cell>
          <cell r="F54" t="str">
            <v>108367IDU</v>
          </cell>
          <cell r="G54" t="str">
            <v>108367</v>
          </cell>
          <cell r="I54">
            <v>-9979373.52</v>
          </cell>
        </row>
        <row r="55">
          <cell r="A55" t="str">
            <v>108367OR</v>
          </cell>
          <cell r="B55" t="str">
            <v>108367</v>
          </cell>
          <cell r="D55">
            <v>-38960008.70999999</v>
          </cell>
          <cell r="F55" t="str">
            <v>108367OR</v>
          </cell>
          <cell r="G55" t="str">
            <v>108367</v>
          </cell>
          <cell r="I55">
            <v>-38960008.70999999</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v>
          </cell>
          <cell r="F60" t="str">
            <v>108368CA</v>
          </cell>
          <cell r="G60" t="str">
            <v>108368</v>
          </cell>
          <cell r="I60">
            <v>-22513438.64</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v>
          </cell>
          <cell r="F65" t="str">
            <v>108368WYP</v>
          </cell>
          <cell r="G65" t="str">
            <v>108368</v>
          </cell>
          <cell r="I65">
            <v>-21359836.71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-9635935.18</v>
          </cell>
          <cell r="F68" t="str">
            <v>108369IDU</v>
          </cell>
          <cell r="G68" t="str">
            <v>108369</v>
          </cell>
          <cell r="I68">
            <v>-9635935.18</v>
          </cell>
        </row>
        <row r="69">
          <cell r="A69" t="str">
            <v>108369OR</v>
          </cell>
          <cell r="B69" t="str">
            <v>108369</v>
          </cell>
          <cell r="D69">
            <v>-42417283.4</v>
          </cell>
          <cell r="F69" t="str">
            <v>108369OR</v>
          </cell>
          <cell r="G69" t="str">
            <v>108369</v>
          </cell>
          <cell r="I69">
            <v>-42417283.4</v>
          </cell>
        </row>
        <row r="70">
          <cell r="A70" t="str">
            <v>108369UT</v>
          </cell>
          <cell r="B70" t="str">
            <v>108369</v>
          </cell>
          <cell r="D70">
            <v>-49709628.42</v>
          </cell>
          <cell r="F70" t="str">
            <v>108369UT</v>
          </cell>
          <cell r="G70" t="str">
            <v>108369</v>
          </cell>
          <cell r="I70">
            <v>-49709628.42</v>
          </cell>
        </row>
        <row r="71">
          <cell r="A71" t="str">
            <v>108369WA</v>
          </cell>
          <cell r="B71" t="str">
            <v>108369</v>
          </cell>
          <cell r="D71">
            <v>-9926836.329999998</v>
          </cell>
          <cell r="F71" t="str">
            <v>108369WA</v>
          </cell>
          <cell r="G71" t="str">
            <v>108369</v>
          </cell>
          <cell r="I71">
            <v>-9926836.329999998</v>
          </cell>
        </row>
        <row r="72">
          <cell r="A72" t="str">
            <v>108369WYP</v>
          </cell>
          <cell r="B72" t="str">
            <v>108369</v>
          </cell>
          <cell r="D72">
            <v>-7342666.8</v>
          </cell>
          <cell r="F72" t="str">
            <v>108369WYP</v>
          </cell>
          <cell r="G72" t="str">
            <v>108369</v>
          </cell>
          <cell r="I72">
            <v>-7342666.8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v>
          </cell>
          <cell r="F77" t="str">
            <v>108370UT</v>
          </cell>
          <cell r="G77" t="str">
            <v>108370</v>
          </cell>
          <cell r="I77">
            <v>-39709481.03</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v>
          </cell>
          <cell r="F79" t="str">
            <v>108370WYP</v>
          </cell>
          <cell r="G79" t="str">
            <v>108370</v>
          </cell>
          <cell r="I79">
            <v>-5448914.37</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v>
          </cell>
          <cell r="F82" t="str">
            <v>108371IDU</v>
          </cell>
          <cell r="G82" t="str">
            <v>108371</v>
          </cell>
          <cell r="I82">
            <v>-138927.67</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v>
          </cell>
          <cell r="F92" t="str">
            <v>108373OR</v>
          </cell>
          <cell r="G92" t="str">
            <v>108373</v>
          </cell>
          <cell r="I92">
            <v>-6147365.360000001</v>
          </cell>
        </row>
        <row r="93">
          <cell r="A93" t="str">
            <v>108373UT</v>
          </cell>
          <cell r="B93" t="str">
            <v>108373</v>
          </cell>
          <cell r="D93">
            <v>-8796621.019999998</v>
          </cell>
          <cell r="F93" t="str">
            <v>108373UT</v>
          </cell>
          <cell r="G93" t="str">
            <v>108373</v>
          </cell>
          <cell r="I93">
            <v>-8796621.019999998</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-5881586.308646055</v>
          </cell>
          <cell r="F99" t="str">
            <v>108GPCN</v>
          </cell>
          <cell r="G99" t="str">
            <v>108GP</v>
          </cell>
          <cell r="I99">
            <v>-5881586.308646055</v>
          </cell>
        </row>
        <row r="100">
          <cell r="A100" t="str">
            <v>108GPDGP</v>
          </cell>
          <cell r="B100" t="str">
            <v>108GP</v>
          </cell>
          <cell r="D100">
            <v>-9059959.768910235</v>
          </cell>
          <cell r="F100" t="str">
            <v>108GPDGP</v>
          </cell>
          <cell r="G100" t="str">
            <v>108GP</v>
          </cell>
          <cell r="I100">
            <v>-9059959.768910235</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-44659489.10812671</v>
          </cell>
          <cell r="F103" t="str">
            <v>108GPOR</v>
          </cell>
          <cell r="G103" t="str">
            <v>108GP</v>
          </cell>
          <cell r="I103">
            <v>-44659489.10812671</v>
          </cell>
        </row>
        <row r="104">
          <cell r="A104" t="str">
            <v>108GPSE</v>
          </cell>
          <cell r="B104" t="str">
            <v>108GP</v>
          </cell>
          <cell r="D104">
            <v>-752316.5491045925</v>
          </cell>
          <cell r="F104" t="str">
            <v>108GPSE</v>
          </cell>
          <cell r="G104" t="str">
            <v>108GP</v>
          </cell>
          <cell r="I104">
            <v>-752316.5491045925</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v>
          </cell>
          <cell r="F109" t="str">
            <v>108GPUT</v>
          </cell>
          <cell r="G109" t="str">
            <v>108GP</v>
          </cell>
          <cell r="I109">
            <v>-54008515.70610222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v>
          </cell>
          <cell r="F112" t="str">
            <v>108GPWYU</v>
          </cell>
          <cell r="G112" t="str">
            <v>108GP</v>
          </cell>
          <cell r="I112">
            <v>-4252076.464941519</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-42304740.63551465</v>
          </cell>
          <cell r="F115" t="str">
            <v>108HPSG-P</v>
          </cell>
          <cell r="G115" t="str">
            <v>108HP</v>
          </cell>
          <cell r="I115">
            <v>-42304740.63551465</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v>
          </cell>
          <cell r="F118" t="str">
            <v>108OPDGU</v>
          </cell>
          <cell r="G118" t="str">
            <v>108OP</v>
          </cell>
          <cell r="I118">
            <v>-2376613.636131023</v>
          </cell>
        </row>
        <row r="119">
          <cell r="A119" t="str">
            <v>108OPSG</v>
          </cell>
          <cell r="B119" t="str">
            <v>108OP</v>
          </cell>
          <cell r="D119">
            <v>-70392460.87725815</v>
          </cell>
          <cell r="F119" t="str">
            <v>108OPSG</v>
          </cell>
          <cell r="G119" t="str">
            <v>108OP</v>
          </cell>
          <cell r="I119">
            <v>-70392460.87725815</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v>
          </cell>
          <cell r="F121" t="str">
            <v>108SPDGP</v>
          </cell>
          <cell r="G121" t="str">
            <v>108SP</v>
          </cell>
          <cell r="I121">
            <v>-830389657.7456319</v>
          </cell>
        </row>
        <row r="122">
          <cell r="A122" t="str">
            <v>108SPDGU</v>
          </cell>
          <cell r="B122" t="str">
            <v>108SP</v>
          </cell>
          <cell r="D122">
            <v>-927852563.4302211</v>
          </cell>
          <cell r="F122" t="str">
            <v>108SPDGU</v>
          </cell>
          <cell r="G122" t="str">
            <v>108SP</v>
          </cell>
          <cell r="I122">
            <v>-927852563.4302211</v>
          </cell>
        </row>
        <row r="123">
          <cell r="A123" t="str">
            <v>108SPSG</v>
          </cell>
          <cell r="B123" t="str">
            <v>108SP</v>
          </cell>
          <cell r="D123">
            <v>-399920200.4357191</v>
          </cell>
          <cell r="F123" t="str">
            <v>108SPSG</v>
          </cell>
          <cell r="G123" t="str">
            <v>108SP</v>
          </cell>
          <cell r="I123">
            <v>-399920200.4357191</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-365214102.7699162</v>
          </cell>
          <cell r="F125" t="str">
            <v>108TPDGP</v>
          </cell>
          <cell r="G125" t="str">
            <v>108TP</v>
          </cell>
          <cell r="I125">
            <v>-365214102.7699162</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-289131390.9464602</v>
          </cell>
          <cell r="F127" t="str">
            <v>108TPSG</v>
          </cell>
          <cell r="G127" t="str">
            <v>108TP</v>
          </cell>
          <cell r="I127">
            <v>-289131390.9464602</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-7041717.210000002</v>
          </cell>
          <cell r="F133" t="str">
            <v>111GPOR</v>
          </cell>
          <cell r="G133" t="str">
            <v>111GP</v>
          </cell>
          <cell r="I133">
            <v>-7041717.210000002</v>
          </cell>
        </row>
        <row r="134">
          <cell r="A134" t="str">
            <v>111GPSO</v>
          </cell>
          <cell r="B134" t="str">
            <v>111GP</v>
          </cell>
          <cell r="D134">
            <v>-7886431.519999999</v>
          </cell>
          <cell r="F134" t="str">
            <v>111GPSO</v>
          </cell>
          <cell r="G134" t="str">
            <v>111GP</v>
          </cell>
          <cell r="I134">
            <v>-7886431.519999999</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-5459214.88</v>
          </cell>
          <cell r="F137" t="str">
            <v>111GPWYP</v>
          </cell>
          <cell r="G137" t="str">
            <v>111GP</v>
          </cell>
          <cell r="I137">
            <v>-5459214.88</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-809955.1259851733</v>
          </cell>
          <cell r="F140" t="str">
            <v>111IPCA</v>
          </cell>
          <cell r="G140" t="str">
            <v>111IP</v>
          </cell>
          <cell r="I140">
            <v>-809955.1259851733</v>
          </cell>
        </row>
        <row r="141">
          <cell r="A141" t="str">
            <v>111IPCN</v>
          </cell>
          <cell r="B141" t="str">
            <v>111IP</v>
          </cell>
          <cell r="D141">
            <v>-79276291.29479614</v>
          </cell>
          <cell r="F141" t="str">
            <v>111IPCN</v>
          </cell>
          <cell r="G141" t="str">
            <v>111IP</v>
          </cell>
          <cell r="I141">
            <v>-79276291.29479614</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v>
          </cell>
          <cell r="F146" t="str">
            <v>111IPSE</v>
          </cell>
          <cell r="G146" t="str">
            <v>111IP</v>
          </cell>
          <cell r="I146">
            <v>-874110.1984835885</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-7699.847965531777</v>
          </cell>
          <cell r="F151" t="str">
            <v>111IPSSGCH</v>
          </cell>
          <cell r="G151" t="str">
            <v>111IP</v>
          </cell>
          <cell r="I151">
            <v>-7699.847965531777</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v>
          </cell>
          <cell r="F153" t="str">
            <v>111IPUT</v>
          </cell>
          <cell r="G153" t="str">
            <v>111IP</v>
          </cell>
          <cell r="I153">
            <v>-10856941.31842496</v>
          </cell>
        </row>
        <row r="154">
          <cell r="A154" t="str">
            <v>111IPWA</v>
          </cell>
          <cell r="B154" t="str">
            <v>111IP</v>
          </cell>
          <cell r="D154">
            <v>-64004.68323216216</v>
          </cell>
          <cell r="F154" t="str">
            <v>111IPWA</v>
          </cell>
          <cell r="G154" t="str">
            <v>111IP</v>
          </cell>
          <cell r="I154">
            <v>-64004.68323216216</v>
          </cell>
        </row>
        <row r="155">
          <cell r="A155" t="str">
            <v>111IPWYP</v>
          </cell>
          <cell r="B155" t="str">
            <v>111IP</v>
          </cell>
          <cell r="D155">
            <v>-3571359.437890005</v>
          </cell>
          <cell r="F155" t="str">
            <v>111IPWYP</v>
          </cell>
          <cell r="G155" t="str">
            <v>111IP</v>
          </cell>
          <cell r="I155">
            <v>-3571359.437890005</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142633069.1</v>
          </cell>
          <cell r="F159" t="str">
            <v>114SG</v>
          </cell>
          <cell r="G159" t="str">
            <v>114</v>
          </cell>
          <cell r="I159">
            <v>142633069.1</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v>
          </cell>
          <cell r="F161" t="str">
            <v>115SG</v>
          </cell>
          <cell r="G161" t="str">
            <v>115</v>
          </cell>
          <cell r="I161">
            <v>-68443824.00999996</v>
          </cell>
        </row>
        <row r="162">
          <cell r="A162" t="str">
            <v>124CA</v>
          </cell>
          <cell r="B162" t="str">
            <v>124</v>
          </cell>
          <cell r="D162">
            <v>453046.3266167543</v>
          </cell>
          <cell r="F162" t="str">
            <v>124CA</v>
          </cell>
          <cell r="G162" t="str">
            <v>124</v>
          </cell>
          <cell r="I162">
            <v>453046.3266167543</v>
          </cell>
        </row>
        <row r="163">
          <cell r="A163" t="str">
            <v>124IDU</v>
          </cell>
          <cell r="B163" t="str">
            <v>124</v>
          </cell>
          <cell r="D163">
            <v>46602.30421187212</v>
          </cell>
          <cell r="F163" t="str">
            <v>124IDU</v>
          </cell>
          <cell r="G163" t="str">
            <v>124</v>
          </cell>
          <cell r="I163">
            <v>46602.30421187212</v>
          </cell>
        </row>
        <row r="164">
          <cell r="A164" t="str">
            <v>124OR</v>
          </cell>
          <cell r="B164" t="str">
            <v>124</v>
          </cell>
          <cell r="D164">
            <v>40831.55488311357</v>
          </cell>
          <cell r="F164" t="str">
            <v>124OR</v>
          </cell>
          <cell r="G164" t="str">
            <v>124</v>
          </cell>
          <cell r="I164">
            <v>40831.55488311357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v>
          </cell>
          <cell r="F167" t="str">
            <v>124UT</v>
          </cell>
          <cell r="G167" t="str">
            <v>124</v>
          </cell>
          <cell r="I167">
            <v>5927954.82057788</v>
          </cell>
        </row>
        <row r="168">
          <cell r="A168" t="str">
            <v>124WA</v>
          </cell>
          <cell r="B168" t="str">
            <v>124</v>
          </cell>
          <cell r="D168">
            <v>2193032.819848105</v>
          </cell>
          <cell r="F168" t="str">
            <v>124WA</v>
          </cell>
          <cell r="G168" t="str">
            <v>124</v>
          </cell>
          <cell r="I168">
            <v>2193032.819848105</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56387875.47</v>
          </cell>
          <cell r="F175" t="str">
            <v>151SE</v>
          </cell>
          <cell r="G175" t="str">
            <v>151</v>
          </cell>
          <cell r="I175">
            <v>56387875.47</v>
          </cell>
        </row>
        <row r="176">
          <cell r="A176" t="str">
            <v>151SSECH</v>
          </cell>
          <cell r="B176" t="str">
            <v>151</v>
          </cell>
          <cell r="D176">
            <v>8679554.77</v>
          </cell>
          <cell r="F176" t="str">
            <v>151SSECH</v>
          </cell>
          <cell r="G176" t="str">
            <v>151</v>
          </cell>
          <cell r="I176">
            <v>8679554.77</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-19220.94</v>
          </cell>
          <cell r="F183" t="str">
            <v>154SNPPH</v>
          </cell>
          <cell r="G183" t="str">
            <v>154</v>
          </cell>
          <cell r="I183">
            <v>-19220.94</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v>
          </cell>
          <cell r="F193" t="str">
            <v>165GPS</v>
          </cell>
          <cell r="G193" t="str">
            <v>165</v>
          </cell>
          <cell r="I193">
            <v>5402149.69</v>
          </cell>
        </row>
        <row r="194">
          <cell r="A194" t="str">
            <v>165IDU</v>
          </cell>
          <cell r="B194" t="str">
            <v>165</v>
          </cell>
          <cell r="D194">
            <v>76820.75</v>
          </cell>
          <cell r="F194" t="str">
            <v>165IDU</v>
          </cell>
          <cell r="G194" t="str">
            <v>165</v>
          </cell>
          <cell r="I194">
            <v>76820.75</v>
          </cell>
        </row>
        <row r="195">
          <cell r="A195" t="str">
            <v>165OR</v>
          </cell>
          <cell r="B195" t="str">
            <v>165</v>
          </cell>
          <cell r="D195">
            <v>2447995.43</v>
          </cell>
          <cell r="F195" t="str">
            <v>165OR</v>
          </cell>
          <cell r="G195" t="str">
            <v>165</v>
          </cell>
          <cell r="I195">
            <v>2447995.43</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7438750.31</v>
          </cell>
          <cell r="F199" t="str">
            <v>165SO</v>
          </cell>
          <cell r="G199" t="str">
            <v>165</v>
          </cell>
          <cell r="I199">
            <v>7438750.31</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v>
          </cell>
          <cell r="F204" t="str">
            <v>18222OR</v>
          </cell>
          <cell r="G204" t="str">
            <v>18222</v>
          </cell>
          <cell r="I204">
            <v>-294464.21</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35008107.29</v>
          </cell>
          <cell r="F211" t="str">
            <v>182MOTHER</v>
          </cell>
          <cell r="G211" t="str">
            <v>182M</v>
          </cell>
          <cell r="I211">
            <v>35008107.29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8005589.68</v>
          </cell>
          <cell r="F217" t="str">
            <v>182MUT</v>
          </cell>
          <cell r="G217" t="str">
            <v>182M</v>
          </cell>
          <cell r="I217">
            <v>8005589.68</v>
          </cell>
        </row>
        <row r="218">
          <cell r="A218" t="str">
            <v>182MWA</v>
          </cell>
          <cell r="B218" t="str">
            <v>182M</v>
          </cell>
          <cell r="D218">
            <v>-561960.32</v>
          </cell>
          <cell r="F218" t="str">
            <v>182MWA</v>
          </cell>
          <cell r="G218" t="str">
            <v>182M</v>
          </cell>
          <cell r="I218">
            <v>-561960.32</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7553089.4475</v>
          </cell>
          <cell r="F222" t="str">
            <v>182WIDU</v>
          </cell>
          <cell r="G222" t="str">
            <v>182W</v>
          </cell>
          <cell r="I222">
            <v>7553089.4475</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v>
          </cell>
          <cell r="F227" t="str">
            <v>182WWYP</v>
          </cell>
          <cell r="G227" t="str">
            <v>182W</v>
          </cell>
          <cell r="I227">
            <v>436965.96275</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4244783.1</v>
          </cell>
          <cell r="F232" t="str">
            <v>186MOTHER</v>
          </cell>
          <cell r="G232" t="str">
            <v>186M</v>
          </cell>
          <cell r="I232">
            <v>4244783.1</v>
          </cell>
        </row>
        <row r="233">
          <cell r="A233" t="str">
            <v>186MSE</v>
          </cell>
          <cell r="B233" t="str">
            <v>186M</v>
          </cell>
          <cell r="D233">
            <v>772375.1099999722</v>
          </cell>
          <cell r="F233" t="str">
            <v>186MSE</v>
          </cell>
          <cell r="G233" t="str">
            <v>186M</v>
          </cell>
          <cell r="I233">
            <v>772375.1099999722</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20952479.00114</v>
          </cell>
          <cell r="F244" t="str">
            <v>190SE</v>
          </cell>
          <cell r="G244" t="str">
            <v>190</v>
          </cell>
          <cell r="I244">
            <v>20952479.00114</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-5093636.56</v>
          </cell>
          <cell r="F254" t="str">
            <v>2282SO</v>
          </cell>
          <cell r="G254" t="str">
            <v>2282</v>
          </cell>
          <cell r="I254">
            <v>-5093636.56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-5457691.244166668</v>
          </cell>
          <cell r="F264" t="str">
            <v>232SO</v>
          </cell>
          <cell r="G264" t="str">
            <v>232</v>
          </cell>
          <cell r="I264">
            <v>-5457691.244166668</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-5250348.944166668</v>
          </cell>
          <cell r="F278" t="str">
            <v>2533SE</v>
          </cell>
          <cell r="G278" t="str">
            <v>2533</v>
          </cell>
          <cell r="I278">
            <v>-5250348.944166668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v>
          </cell>
          <cell r="F283" t="str">
            <v>25399OTHER</v>
          </cell>
          <cell r="G283" t="str">
            <v>25399</v>
          </cell>
          <cell r="I283">
            <v>-2277779.2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v>
          </cell>
          <cell r="F293" t="str">
            <v>254OTHER</v>
          </cell>
          <cell r="G293" t="str">
            <v>254</v>
          </cell>
          <cell r="I293">
            <v>-2196402.72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-3578235.808414104</v>
          </cell>
          <cell r="F296" t="str">
            <v>255ITC84</v>
          </cell>
          <cell r="G296" t="str">
            <v>255</v>
          </cell>
          <cell r="I296">
            <v>-3578235.808414104</v>
          </cell>
        </row>
        <row r="297">
          <cell r="A297" t="str">
            <v>255ITC85</v>
          </cell>
          <cell r="B297" t="str">
            <v>255</v>
          </cell>
          <cell r="D297">
            <v>-4974563.06403267</v>
          </cell>
          <cell r="F297" t="str">
            <v>255ITC85</v>
          </cell>
          <cell r="G297" t="str">
            <v>255</v>
          </cell>
          <cell r="I297">
            <v>-4974563.06403267</v>
          </cell>
        </row>
        <row r="298">
          <cell r="A298" t="str">
            <v>255ITC86</v>
          </cell>
          <cell r="B298" t="str">
            <v>255</v>
          </cell>
          <cell r="D298">
            <v>-2104054.757868844</v>
          </cell>
          <cell r="F298" t="str">
            <v>255ITC86</v>
          </cell>
          <cell r="G298" t="str">
            <v>255</v>
          </cell>
          <cell r="I298">
            <v>-2104054.757868844</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v>
          </cell>
          <cell r="F300" t="str">
            <v>255ITC89</v>
          </cell>
          <cell r="G300" t="str">
            <v>255</v>
          </cell>
          <cell r="I300">
            <v>-608374.6318438274</v>
          </cell>
        </row>
        <row r="301">
          <cell r="A301" t="str">
            <v>255ITC90</v>
          </cell>
          <cell r="B301" t="str">
            <v>255</v>
          </cell>
          <cell r="D301">
            <v>-359184.5540617956</v>
          </cell>
          <cell r="F301" t="str">
            <v>255ITC90</v>
          </cell>
          <cell r="G301" t="str">
            <v>255</v>
          </cell>
          <cell r="I301">
            <v>-359184.5540617956</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10028070.54</v>
          </cell>
          <cell r="F337" t="str">
            <v>301UT</v>
          </cell>
          <cell r="G337" t="str">
            <v>301</v>
          </cell>
          <cell r="I337">
            <v>10028070.54</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v>
          </cell>
          <cell r="F342" t="str">
            <v>302DGP</v>
          </cell>
          <cell r="G342" t="str">
            <v>302</v>
          </cell>
          <cell r="I342">
            <v>2829438.312401247</v>
          </cell>
        </row>
        <row r="343">
          <cell r="A343" t="str">
            <v>302DGU</v>
          </cell>
          <cell r="B343" t="str">
            <v>302</v>
          </cell>
          <cell r="D343">
            <v>675897.2369567844</v>
          </cell>
          <cell r="F343" t="str">
            <v>302DGU</v>
          </cell>
          <cell r="G343" t="str">
            <v>302</v>
          </cell>
          <cell r="I343">
            <v>675897.2369567844</v>
          </cell>
        </row>
        <row r="344">
          <cell r="A344" t="str">
            <v>302IDU</v>
          </cell>
          <cell r="B344" t="str">
            <v>302</v>
          </cell>
          <cell r="D344">
            <v>983767.5783476902</v>
          </cell>
          <cell r="F344" t="str">
            <v>302IDU</v>
          </cell>
          <cell r="G344" t="str">
            <v>302</v>
          </cell>
          <cell r="I344">
            <v>983767.5783476902</v>
          </cell>
        </row>
        <row r="345">
          <cell r="A345" t="str">
            <v>302SG</v>
          </cell>
          <cell r="B345" t="str">
            <v>302</v>
          </cell>
          <cell r="D345">
            <v>4113878.117478527</v>
          </cell>
          <cell r="F345" t="str">
            <v>302SG</v>
          </cell>
          <cell r="G345" t="str">
            <v>302</v>
          </cell>
          <cell r="I345">
            <v>4113878.117478527</v>
          </cell>
        </row>
        <row r="346">
          <cell r="A346" t="str">
            <v>302SG-P</v>
          </cell>
          <cell r="B346" t="str">
            <v>302</v>
          </cell>
          <cell r="D346">
            <v>64670702.31770424</v>
          </cell>
          <cell r="F346" t="str">
            <v>302SG-P</v>
          </cell>
          <cell r="G346" t="str">
            <v>302</v>
          </cell>
          <cell r="I346">
            <v>64670702.31770424</v>
          </cell>
        </row>
        <row r="347">
          <cell r="A347" t="str">
            <v>302SG-U</v>
          </cell>
          <cell r="B347" t="str">
            <v>302</v>
          </cell>
          <cell r="D347">
            <v>9650480.374834526</v>
          </cell>
          <cell r="F347" t="str">
            <v>302SG-U</v>
          </cell>
          <cell r="G347" t="str">
            <v>302</v>
          </cell>
          <cell r="I347">
            <v>9650480.374834526</v>
          </cell>
        </row>
        <row r="348">
          <cell r="A348" t="str">
            <v>302UT</v>
          </cell>
          <cell r="B348" t="str">
            <v>302</v>
          </cell>
          <cell r="D348">
            <v>-54652.52468245856</v>
          </cell>
          <cell r="F348" t="str">
            <v>302UT</v>
          </cell>
          <cell r="G348" t="str">
            <v>302</v>
          </cell>
          <cell r="I348">
            <v>-54652.52468245856</v>
          </cell>
        </row>
        <row r="349">
          <cell r="A349" t="str">
            <v>302WA</v>
          </cell>
          <cell r="B349" t="str">
            <v>302</v>
          </cell>
          <cell r="D349">
            <v>-44.31874777162467</v>
          </cell>
          <cell r="F349" t="str">
            <v>302WA</v>
          </cell>
          <cell r="G349" t="str">
            <v>302</v>
          </cell>
          <cell r="I349">
            <v>-44.31874777162467</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v>
          </cell>
          <cell r="F351" t="str">
            <v>302WYU</v>
          </cell>
          <cell r="G351" t="str">
            <v>302</v>
          </cell>
          <cell r="I351">
            <v>-7218.043149262692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345833.6557420812</v>
          </cell>
          <cell r="F354" t="str">
            <v>303OR</v>
          </cell>
          <cell r="G354" t="str">
            <v>303</v>
          </cell>
          <cell r="I354">
            <v>345833.6557420812</v>
          </cell>
        </row>
        <row r="355">
          <cell r="A355" t="str">
            <v>303SE</v>
          </cell>
          <cell r="B355" t="str">
            <v>303</v>
          </cell>
          <cell r="D355">
            <v>1196682.143956799</v>
          </cell>
          <cell r="F355" t="str">
            <v>303SE</v>
          </cell>
          <cell r="G355" t="str">
            <v>303</v>
          </cell>
          <cell r="I355">
            <v>1196682.143956799</v>
          </cell>
        </row>
        <row r="356">
          <cell r="A356" t="str">
            <v>303SG</v>
          </cell>
          <cell r="B356" t="str">
            <v>303</v>
          </cell>
          <cell r="D356">
            <v>33260014.64</v>
          </cell>
          <cell r="F356" t="str">
            <v>303SG</v>
          </cell>
          <cell r="G356" t="str">
            <v>303</v>
          </cell>
          <cell r="I356">
            <v>33260014.64</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v>
          </cell>
          <cell r="F363" t="str">
            <v>310DGU</v>
          </cell>
          <cell r="G363" t="str">
            <v>310</v>
          </cell>
          <cell r="I363">
            <v>35043235.45</v>
          </cell>
        </row>
        <row r="364">
          <cell r="A364" t="str">
            <v>310SG</v>
          </cell>
          <cell r="B364" t="str">
            <v>310</v>
          </cell>
          <cell r="D364">
            <v>41501781.99</v>
          </cell>
          <cell r="F364" t="str">
            <v>310SG</v>
          </cell>
          <cell r="G364" t="str">
            <v>310</v>
          </cell>
          <cell r="I364">
            <v>41501781.99</v>
          </cell>
        </row>
        <row r="365">
          <cell r="A365" t="str">
            <v>310SSGCH</v>
          </cell>
          <cell r="B365" t="str">
            <v>310</v>
          </cell>
          <cell r="D365">
            <v>1231556.66</v>
          </cell>
          <cell r="F365" t="str">
            <v>310SSGCH</v>
          </cell>
          <cell r="G365" t="str">
            <v>310</v>
          </cell>
          <cell r="I365">
            <v>1231556.66</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754866264.77</v>
          </cell>
          <cell r="F370" t="str">
            <v>312DGP</v>
          </cell>
          <cell r="G370" t="str">
            <v>312</v>
          </cell>
          <cell r="I370">
            <v>754866264.77</v>
          </cell>
        </row>
        <row r="371">
          <cell r="A371" t="str">
            <v>312DGU</v>
          </cell>
          <cell r="B371" t="str">
            <v>312</v>
          </cell>
          <cell r="D371">
            <v>717498427.11</v>
          </cell>
          <cell r="F371" t="str">
            <v>312DGU</v>
          </cell>
          <cell r="G371" t="str">
            <v>312</v>
          </cell>
          <cell r="I371">
            <v>717498427.11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222875207.29</v>
          </cell>
          <cell r="F373" t="str">
            <v>312SSGCH</v>
          </cell>
          <cell r="G373" t="str">
            <v>312</v>
          </cell>
          <cell r="I373">
            <v>222875207.29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600859202.0578108</v>
          </cell>
          <cell r="F376" t="str">
            <v>314SG</v>
          </cell>
          <cell r="G376" t="str">
            <v>314</v>
          </cell>
          <cell r="I376">
            <v>600859202.0578108</v>
          </cell>
        </row>
        <row r="377">
          <cell r="A377" t="str">
            <v>314SSGCH</v>
          </cell>
          <cell r="B377" t="str">
            <v>314</v>
          </cell>
          <cell r="D377">
            <v>51531089.70893844</v>
          </cell>
          <cell r="F377" t="str">
            <v>314SSGCH</v>
          </cell>
          <cell r="G377" t="str">
            <v>314</v>
          </cell>
          <cell r="I377">
            <v>51531089.70893844</v>
          </cell>
        </row>
        <row r="378">
          <cell r="A378" t="str">
            <v>315DGP</v>
          </cell>
          <cell r="B378" t="str">
            <v>315</v>
          </cell>
          <cell r="D378">
            <v>88656521.74</v>
          </cell>
          <cell r="F378" t="str">
            <v>315DGP</v>
          </cell>
          <cell r="G378" t="str">
            <v>315</v>
          </cell>
          <cell r="I378">
            <v>88656521.74</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52134644.15999999</v>
          </cell>
          <cell r="F380" t="str">
            <v>315SG</v>
          </cell>
          <cell r="G380" t="str">
            <v>315</v>
          </cell>
          <cell r="I380">
            <v>52134644.15999999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5453232.59</v>
          </cell>
          <cell r="F382" t="str">
            <v>316DGP</v>
          </cell>
          <cell r="G382" t="str">
            <v>316</v>
          </cell>
          <cell r="I382">
            <v>5453232.59</v>
          </cell>
        </row>
        <row r="383">
          <cell r="A383" t="str">
            <v>316DGU</v>
          </cell>
          <cell r="B383" t="str">
            <v>316</v>
          </cell>
          <cell r="D383">
            <v>7373786.17</v>
          </cell>
          <cell r="F383" t="str">
            <v>316DGU</v>
          </cell>
          <cell r="G383" t="str">
            <v>316</v>
          </cell>
          <cell r="I383">
            <v>7373786.17</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v>
          </cell>
          <cell r="F386" t="str">
            <v>330DGP</v>
          </cell>
          <cell r="G386" t="str">
            <v>330</v>
          </cell>
          <cell r="I386">
            <v>10683856.14</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v>
          </cell>
          <cell r="F391" t="str">
            <v>331DGU</v>
          </cell>
          <cell r="G391" t="str">
            <v>331</v>
          </cell>
          <cell r="I391">
            <v>6482540.399999999</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v>
          </cell>
          <cell r="F393" t="str">
            <v>331SG-U</v>
          </cell>
          <cell r="G393" t="str">
            <v>331</v>
          </cell>
          <cell r="I393">
            <v>5503302.499999998</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46019281.73329931</v>
          </cell>
          <cell r="F397" t="str">
            <v>332SG-U</v>
          </cell>
          <cell r="G397" t="str">
            <v>332</v>
          </cell>
          <cell r="I397">
            <v>46019281.73329931</v>
          </cell>
        </row>
        <row r="398">
          <cell r="A398" t="str">
            <v>333DGP</v>
          </cell>
          <cell r="B398" t="str">
            <v>333</v>
          </cell>
          <cell r="D398">
            <v>31989300.36</v>
          </cell>
          <cell r="F398" t="str">
            <v>333DGP</v>
          </cell>
          <cell r="G398" t="str">
            <v>333</v>
          </cell>
          <cell r="I398">
            <v>31989300.36</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v>
          </cell>
          <cell r="F402" t="str">
            <v>334DGP</v>
          </cell>
          <cell r="G402" t="str">
            <v>334</v>
          </cell>
          <cell r="I402">
            <v>5998823.399999999</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4670040.89</v>
          </cell>
          <cell r="F410" t="str">
            <v>336DGP</v>
          </cell>
          <cell r="G410" t="str">
            <v>336</v>
          </cell>
          <cell r="I410">
            <v>4670040.89</v>
          </cell>
        </row>
        <row r="411">
          <cell r="A411" t="str">
            <v>336DGU</v>
          </cell>
          <cell r="B411" t="str">
            <v>336</v>
          </cell>
          <cell r="D411">
            <v>843536.95</v>
          </cell>
          <cell r="F411" t="str">
            <v>336DGU</v>
          </cell>
          <cell r="G411" t="str">
            <v>336</v>
          </cell>
          <cell r="I411">
            <v>843536.95</v>
          </cell>
        </row>
        <row r="412">
          <cell r="A412" t="str">
            <v>336SG-P</v>
          </cell>
          <cell r="B412" t="str">
            <v>336</v>
          </cell>
          <cell r="D412">
            <v>6696728.67</v>
          </cell>
          <cell r="F412" t="str">
            <v>336SG-P</v>
          </cell>
          <cell r="G412" t="str">
            <v>336</v>
          </cell>
          <cell r="I412">
            <v>6696728.67</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18138744.88</v>
          </cell>
          <cell r="F415" t="str">
            <v>340SG</v>
          </cell>
          <cell r="G415" t="str">
            <v>340</v>
          </cell>
          <cell r="I415">
            <v>18138744.88</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v>
          </cell>
          <cell r="F418" t="str">
            <v>341SG</v>
          </cell>
          <cell r="G418" t="str">
            <v>341</v>
          </cell>
          <cell r="I418">
            <v>12510344.21</v>
          </cell>
        </row>
        <row r="419">
          <cell r="A419" t="str">
            <v>341SSGCT</v>
          </cell>
          <cell r="B419" t="str">
            <v>341</v>
          </cell>
          <cell r="D419">
            <v>4294373.52</v>
          </cell>
          <cell r="F419" t="str">
            <v>341SSGCT</v>
          </cell>
          <cell r="G419" t="str">
            <v>341</v>
          </cell>
          <cell r="I419">
            <v>4294373.52</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v>
          </cell>
          <cell r="F425" t="str">
            <v>343SSGCT</v>
          </cell>
          <cell r="G425" t="str">
            <v>343</v>
          </cell>
          <cell r="I425">
            <v>50696521.42</v>
          </cell>
        </row>
        <row r="426">
          <cell r="A426" t="str">
            <v>344DGU</v>
          </cell>
          <cell r="B426" t="str">
            <v>344</v>
          </cell>
          <cell r="D426">
            <v>87835.45</v>
          </cell>
          <cell r="F426" t="str">
            <v>344DGU</v>
          </cell>
          <cell r="G426" t="str">
            <v>344</v>
          </cell>
          <cell r="I426">
            <v>87835.45</v>
          </cell>
        </row>
        <row r="427">
          <cell r="A427" t="str">
            <v>344SG</v>
          </cell>
          <cell r="B427" t="str">
            <v>344</v>
          </cell>
          <cell r="D427">
            <v>45571946.34</v>
          </cell>
          <cell r="F427" t="str">
            <v>344SG</v>
          </cell>
          <cell r="G427" t="str">
            <v>344</v>
          </cell>
          <cell r="I427">
            <v>45571946.34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v>
          </cell>
          <cell r="F430" t="str">
            <v>345SG</v>
          </cell>
          <cell r="G430" t="str">
            <v>345</v>
          </cell>
          <cell r="I430">
            <v>11329003.96</v>
          </cell>
        </row>
        <row r="431">
          <cell r="A431" t="str">
            <v>345SSGCT</v>
          </cell>
          <cell r="B431" t="str">
            <v>345</v>
          </cell>
          <cell r="D431">
            <v>5000728.81</v>
          </cell>
          <cell r="F431" t="str">
            <v>345SSGCT</v>
          </cell>
          <cell r="G431" t="str">
            <v>345</v>
          </cell>
          <cell r="I431">
            <v>5000728.81</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21330277.01000001</v>
          </cell>
          <cell r="F434" t="str">
            <v>350DGP</v>
          </cell>
          <cell r="G434" t="str">
            <v>350</v>
          </cell>
          <cell r="I434">
            <v>21330277.01000001</v>
          </cell>
        </row>
        <row r="435">
          <cell r="A435" t="str">
            <v>350DGU</v>
          </cell>
          <cell r="B435" t="str">
            <v>350</v>
          </cell>
          <cell r="D435">
            <v>49349002.84999996</v>
          </cell>
          <cell r="F435" t="str">
            <v>350DGU</v>
          </cell>
          <cell r="G435" t="str">
            <v>350</v>
          </cell>
          <cell r="I435">
            <v>49349002.84999996</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8664597.840000002</v>
          </cell>
          <cell r="F437" t="str">
            <v>352DGP</v>
          </cell>
          <cell r="G437" t="str">
            <v>352</v>
          </cell>
          <cell r="I437">
            <v>8664597.840000002</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23515132.9</v>
          </cell>
          <cell r="F439" t="str">
            <v>352SG</v>
          </cell>
          <cell r="G439" t="str">
            <v>352</v>
          </cell>
          <cell r="I439">
            <v>23515132.9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77310763.54000004</v>
          </cell>
          <cell r="F445" t="str">
            <v>354SG</v>
          </cell>
          <cell r="G445" t="str">
            <v>354</v>
          </cell>
          <cell r="I445">
            <v>77310763.54000004</v>
          </cell>
        </row>
        <row r="446">
          <cell r="A446" t="str">
            <v>355DGP</v>
          </cell>
          <cell r="B446" t="str">
            <v>355</v>
          </cell>
          <cell r="D446">
            <v>67223917.38320425</v>
          </cell>
          <cell r="F446" t="str">
            <v>355DGP</v>
          </cell>
          <cell r="G446" t="str">
            <v>355</v>
          </cell>
          <cell r="I446">
            <v>67223917.38320425</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v>
          </cell>
          <cell r="F448" t="str">
            <v>355SG</v>
          </cell>
          <cell r="G448" t="str">
            <v>355</v>
          </cell>
          <cell r="I448">
            <v>483459280.0335165</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v>
          </cell>
          <cell r="F453" t="str">
            <v>357DGU</v>
          </cell>
          <cell r="G453" t="str">
            <v>357</v>
          </cell>
          <cell r="I453">
            <v>162746.45</v>
          </cell>
        </row>
        <row r="454">
          <cell r="A454" t="str">
            <v>357SG</v>
          </cell>
          <cell r="B454" t="str">
            <v>357</v>
          </cell>
          <cell r="D454">
            <v>2197775.49</v>
          </cell>
          <cell r="F454" t="str">
            <v>357SG</v>
          </cell>
          <cell r="G454" t="str">
            <v>357</v>
          </cell>
          <cell r="I454">
            <v>2197775.49</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1162007.14</v>
          </cell>
          <cell r="F461" t="str">
            <v>360IDU</v>
          </cell>
          <cell r="G461" t="str">
            <v>360</v>
          </cell>
          <cell r="I461">
            <v>1162007.14</v>
          </cell>
        </row>
        <row r="462">
          <cell r="A462" t="str">
            <v>360OR</v>
          </cell>
          <cell r="B462" t="str">
            <v>360</v>
          </cell>
          <cell r="D462">
            <v>7400347.1</v>
          </cell>
          <cell r="F462" t="str">
            <v>360OR</v>
          </cell>
          <cell r="G462" t="str">
            <v>360</v>
          </cell>
          <cell r="I462">
            <v>7400347.1</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18109486.81</v>
          </cell>
          <cell r="F470" t="str">
            <v>361UT</v>
          </cell>
          <cell r="G470" t="str">
            <v>361</v>
          </cell>
          <cell r="I470">
            <v>18109486.81</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v>
          </cell>
          <cell r="F475" t="str">
            <v>362IDU</v>
          </cell>
          <cell r="G475" t="str">
            <v>362</v>
          </cell>
          <cell r="I475">
            <v>19142017.67</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v>
          </cell>
          <cell r="F477" t="str">
            <v>362UT</v>
          </cell>
          <cell r="G477" t="str">
            <v>362</v>
          </cell>
          <cell r="I477">
            <v>298532331.6399998</v>
          </cell>
        </row>
        <row r="478">
          <cell r="A478" t="str">
            <v>362WA</v>
          </cell>
          <cell r="B478" t="str">
            <v>362</v>
          </cell>
          <cell r="D478">
            <v>41910299.96</v>
          </cell>
          <cell r="F478" t="str">
            <v>362WA</v>
          </cell>
          <cell r="G478" t="str">
            <v>362</v>
          </cell>
          <cell r="I478">
            <v>41910299.96</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v>
          </cell>
          <cell r="F481" t="str">
            <v>364CA</v>
          </cell>
          <cell r="G481" t="str">
            <v>364</v>
          </cell>
          <cell r="I481">
            <v>48861704.05572388</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v>
          </cell>
          <cell r="F483" t="str">
            <v>364OR</v>
          </cell>
          <cell r="G483" t="str">
            <v>364</v>
          </cell>
          <cell r="I483">
            <v>341386590.5173639</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87185488.40864258</v>
          </cell>
          <cell r="F486" t="str">
            <v>364WYP</v>
          </cell>
          <cell r="G486" t="str">
            <v>364</v>
          </cell>
          <cell r="I486">
            <v>87185488.40864258</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30753833.22</v>
          </cell>
          <cell r="F488" t="str">
            <v>365CA</v>
          </cell>
          <cell r="G488" t="str">
            <v>365</v>
          </cell>
          <cell r="I488">
            <v>30753833.22</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v>
          </cell>
          <cell r="F491" t="str">
            <v>365UT</v>
          </cell>
          <cell r="G491" t="str">
            <v>365</v>
          </cell>
          <cell r="I491">
            <v>169793704.49</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v>
          </cell>
          <cell r="F493" t="str">
            <v>365WYP</v>
          </cell>
          <cell r="G493" t="str">
            <v>365</v>
          </cell>
          <cell r="I493">
            <v>68042025.61000001</v>
          </cell>
        </row>
        <row r="494">
          <cell r="A494" t="str">
            <v>365WYU</v>
          </cell>
          <cell r="B494" t="str">
            <v>365</v>
          </cell>
          <cell r="D494">
            <v>9264995.739999998</v>
          </cell>
          <cell r="F494" t="str">
            <v>365WYU</v>
          </cell>
          <cell r="G494" t="str">
            <v>365</v>
          </cell>
          <cell r="I494">
            <v>9264995.739999998</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5867861.02</v>
          </cell>
          <cell r="F496" t="str">
            <v>366IDU</v>
          </cell>
          <cell r="G496" t="str">
            <v>366</v>
          </cell>
          <cell r="I496">
            <v>5867861.02</v>
          </cell>
        </row>
        <row r="497">
          <cell r="A497" t="str">
            <v>366OR</v>
          </cell>
          <cell r="B497" t="str">
            <v>366</v>
          </cell>
          <cell r="D497">
            <v>69045552.64999999</v>
          </cell>
          <cell r="F497" t="str">
            <v>366OR</v>
          </cell>
          <cell r="G497" t="str">
            <v>366</v>
          </cell>
          <cell r="I497">
            <v>69045552.64999999</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8499488.02</v>
          </cell>
          <cell r="F500" t="str">
            <v>366WYP</v>
          </cell>
          <cell r="G500" t="str">
            <v>366</v>
          </cell>
          <cell r="I500">
            <v>8499488.02</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322394364.03</v>
          </cell>
          <cell r="F511" t="str">
            <v>368OR</v>
          </cell>
          <cell r="G511" t="str">
            <v>368</v>
          </cell>
          <cell r="I511">
            <v>322394364.03</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56080331.72</v>
          </cell>
          <cell r="F514" t="str">
            <v>368WYP</v>
          </cell>
          <cell r="G514" t="str">
            <v>368</v>
          </cell>
          <cell r="I514">
            <v>56080331.72</v>
          </cell>
        </row>
        <row r="515">
          <cell r="A515" t="str">
            <v>368WYU</v>
          </cell>
          <cell r="B515" t="str">
            <v>368</v>
          </cell>
          <cell r="D515">
            <v>8745067.52</v>
          </cell>
          <cell r="F515" t="str">
            <v>368WYU</v>
          </cell>
          <cell r="G515" t="str">
            <v>368</v>
          </cell>
          <cell r="I515">
            <v>8745067.52</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160161136.54</v>
          </cell>
          <cell r="F518" t="str">
            <v>369OR</v>
          </cell>
          <cell r="G518" t="str">
            <v>369</v>
          </cell>
          <cell r="I518">
            <v>160161136.54</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35209996.16</v>
          </cell>
          <cell r="F520" t="str">
            <v>369WA</v>
          </cell>
          <cell r="G520" t="str">
            <v>369</v>
          </cell>
          <cell r="I520">
            <v>35209996.16</v>
          </cell>
        </row>
        <row r="521">
          <cell r="A521" t="str">
            <v>369WYP</v>
          </cell>
          <cell r="B521" t="str">
            <v>369</v>
          </cell>
          <cell r="D521">
            <v>22773786.99</v>
          </cell>
          <cell r="F521" t="str">
            <v>369WYP</v>
          </cell>
          <cell r="G521" t="str">
            <v>369</v>
          </cell>
          <cell r="I521">
            <v>22773786.99</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80479273.24</v>
          </cell>
          <cell r="F526" t="str">
            <v>370UT</v>
          </cell>
          <cell r="G526" t="str">
            <v>370</v>
          </cell>
          <cell r="I526">
            <v>80479273.24</v>
          </cell>
        </row>
        <row r="527">
          <cell r="A527" t="str">
            <v>370WA</v>
          </cell>
          <cell r="B527" t="str">
            <v>370</v>
          </cell>
          <cell r="D527">
            <v>13832974.2</v>
          </cell>
          <cell r="F527" t="str">
            <v>370WA</v>
          </cell>
          <cell r="G527" t="str">
            <v>370</v>
          </cell>
          <cell r="I527">
            <v>13832974.2</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v>
          </cell>
          <cell r="F531" t="str">
            <v>371IDU</v>
          </cell>
          <cell r="G531" t="str">
            <v>371</v>
          </cell>
          <cell r="I531">
            <v>156828.98</v>
          </cell>
        </row>
        <row r="532">
          <cell r="A532" t="str">
            <v>371OR</v>
          </cell>
          <cell r="B532" t="str">
            <v>371</v>
          </cell>
          <cell r="D532">
            <v>2448123.76</v>
          </cell>
          <cell r="F532" t="str">
            <v>371OR</v>
          </cell>
          <cell r="G532" t="str">
            <v>371</v>
          </cell>
          <cell r="I532">
            <v>2448123.76</v>
          </cell>
        </row>
        <row r="533">
          <cell r="A533" t="str">
            <v>371UT</v>
          </cell>
          <cell r="B533" t="str">
            <v>371</v>
          </cell>
          <cell r="D533">
            <v>4667446.56</v>
          </cell>
          <cell r="F533" t="str">
            <v>371UT</v>
          </cell>
          <cell r="G533" t="str">
            <v>371</v>
          </cell>
          <cell r="I533">
            <v>4667446.56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v>
          </cell>
          <cell r="F537" t="str">
            <v>372IDU</v>
          </cell>
          <cell r="G537" t="str">
            <v>372</v>
          </cell>
          <cell r="I537">
            <v>4873.14</v>
          </cell>
        </row>
        <row r="538">
          <cell r="A538" t="str">
            <v>372UT</v>
          </cell>
          <cell r="B538" t="str">
            <v>372</v>
          </cell>
          <cell r="D538">
            <v>44784.75</v>
          </cell>
          <cell r="F538" t="str">
            <v>372UT</v>
          </cell>
          <cell r="G538" t="str">
            <v>372</v>
          </cell>
          <cell r="I538">
            <v>44784.75</v>
          </cell>
        </row>
        <row r="539">
          <cell r="A539" t="str">
            <v>373CA</v>
          </cell>
          <cell r="B539" t="str">
            <v>373</v>
          </cell>
          <cell r="D539">
            <v>659020.94</v>
          </cell>
          <cell r="F539" t="str">
            <v>373CA</v>
          </cell>
          <cell r="G539" t="str">
            <v>373</v>
          </cell>
          <cell r="I539">
            <v>659020.94</v>
          </cell>
        </row>
        <row r="540">
          <cell r="A540" t="str">
            <v>373IDU</v>
          </cell>
          <cell r="B540" t="str">
            <v>373</v>
          </cell>
          <cell r="D540">
            <v>534305.58</v>
          </cell>
          <cell r="F540" t="str">
            <v>373IDU</v>
          </cell>
          <cell r="G540" t="str">
            <v>373</v>
          </cell>
          <cell r="I540">
            <v>534305.58</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v>
          </cell>
          <cell r="F544" t="str">
            <v>373WYP</v>
          </cell>
          <cell r="G544" t="str">
            <v>373</v>
          </cell>
          <cell r="I544">
            <v>5676469.91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1109264.15</v>
          </cell>
          <cell r="F547" t="str">
            <v>389CN</v>
          </cell>
          <cell r="G547" t="str">
            <v>389</v>
          </cell>
          <cell r="I547">
            <v>1109264.15</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v>
          </cell>
          <cell r="F552" t="str">
            <v>389SO</v>
          </cell>
          <cell r="G552" t="str">
            <v>389</v>
          </cell>
          <cell r="I552">
            <v>5598054.859999999</v>
          </cell>
        </row>
        <row r="553">
          <cell r="A553" t="str">
            <v>389UT</v>
          </cell>
          <cell r="B553" t="str">
            <v>389</v>
          </cell>
          <cell r="D553">
            <v>4112029.93</v>
          </cell>
          <cell r="F553" t="str">
            <v>389UT</v>
          </cell>
          <cell r="G553" t="str">
            <v>389</v>
          </cell>
          <cell r="I553">
            <v>4112029.93</v>
          </cell>
        </row>
        <row r="554">
          <cell r="A554" t="str">
            <v>389WA</v>
          </cell>
          <cell r="B554" t="str">
            <v>389</v>
          </cell>
          <cell r="D554">
            <v>1098826.35</v>
          </cell>
          <cell r="F554" t="str">
            <v>389WA</v>
          </cell>
          <cell r="G554" t="str">
            <v>389</v>
          </cell>
          <cell r="I554">
            <v>1098826.35</v>
          </cell>
        </row>
        <row r="555">
          <cell r="A555" t="str">
            <v>389WYP</v>
          </cell>
          <cell r="B555" t="str">
            <v>389</v>
          </cell>
          <cell r="D555">
            <v>137356.05</v>
          </cell>
          <cell r="F555" t="str">
            <v>389WYP</v>
          </cell>
          <cell r="G555" t="str">
            <v>389</v>
          </cell>
          <cell r="I555">
            <v>137356.05</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9321338.61</v>
          </cell>
          <cell r="F561" t="str">
            <v>390IDU</v>
          </cell>
          <cell r="G561" t="str">
            <v>390</v>
          </cell>
          <cell r="I561">
            <v>9321338.61</v>
          </cell>
        </row>
        <row r="562">
          <cell r="A562" t="str">
            <v>390OR</v>
          </cell>
          <cell r="B562" t="str">
            <v>390</v>
          </cell>
          <cell r="D562">
            <v>26338713.63999999</v>
          </cell>
          <cell r="F562" t="str">
            <v>390OR</v>
          </cell>
          <cell r="G562" t="str">
            <v>390</v>
          </cell>
          <cell r="I562">
            <v>26338713.63999999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34317167.20000002</v>
          </cell>
          <cell r="F565" t="str">
            <v>390UT</v>
          </cell>
          <cell r="G565" t="str">
            <v>390</v>
          </cell>
          <cell r="I565">
            <v>34317167.20000002</v>
          </cell>
        </row>
        <row r="566">
          <cell r="A566" t="str">
            <v>390WA</v>
          </cell>
          <cell r="B566" t="str">
            <v>390</v>
          </cell>
          <cell r="D566">
            <v>12858211.2</v>
          </cell>
          <cell r="F566" t="str">
            <v>390WA</v>
          </cell>
          <cell r="G566" t="str">
            <v>390</v>
          </cell>
          <cell r="I566">
            <v>12858211.2</v>
          </cell>
        </row>
        <row r="567">
          <cell r="A567" t="str">
            <v>390WYP</v>
          </cell>
          <cell r="B567" t="str">
            <v>390</v>
          </cell>
          <cell r="D567">
            <v>8447538.88</v>
          </cell>
          <cell r="F567" t="str">
            <v>390WYP</v>
          </cell>
          <cell r="G567" t="str">
            <v>390</v>
          </cell>
          <cell r="I567">
            <v>8447538.88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5776791.340000001</v>
          </cell>
          <cell r="F574" t="str">
            <v>391OR</v>
          </cell>
          <cell r="G574" t="str">
            <v>391</v>
          </cell>
          <cell r="I574">
            <v>5776791.340000001</v>
          </cell>
        </row>
        <row r="575">
          <cell r="A575" t="str">
            <v>391SE</v>
          </cell>
          <cell r="B575" t="str">
            <v>391</v>
          </cell>
          <cell r="D575">
            <v>132398.05</v>
          </cell>
          <cell r="F575" t="str">
            <v>391SE</v>
          </cell>
          <cell r="G575" t="str">
            <v>391</v>
          </cell>
          <cell r="I575">
            <v>132398.05</v>
          </cell>
        </row>
        <row r="576">
          <cell r="A576" t="str">
            <v>391SG</v>
          </cell>
          <cell r="B576" t="str">
            <v>391</v>
          </cell>
          <cell r="D576">
            <v>6389813.000000001</v>
          </cell>
          <cell r="F576" t="str">
            <v>391SG</v>
          </cell>
          <cell r="G576" t="str">
            <v>391</v>
          </cell>
          <cell r="I576">
            <v>6389813.000000001</v>
          </cell>
        </row>
        <row r="577">
          <cell r="A577" t="str">
            <v>391SO</v>
          </cell>
          <cell r="B577" t="str">
            <v>391</v>
          </cell>
          <cell r="D577">
            <v>86173426.20000002</v>
          </cell>
          <cell r="F577" t="str">
            <v>391SO</v>
          </cell>
          <cell r="G577" t="str">
            <v>391</v>
          </cell>
          <cell r="I577">
            <v>86173426.20000002</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v>
          </cell>
          <cell r="F580" t="str">
            <v>391UT</v>
          </cell>
          <cell r="G580" t="str">
            <v>391</v>
          </cell>
          <cell r="I580">
            <v>4583086.9</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v>
          </cell>
          <cell r="F583" t="str">
            <v>391WYU</v>
          </cell>
          <cell r="G583" t="str">
            <v>391</v>
          </cell>
          <cell r="I583">
            <v>317989.03</v>
          </cell>
        </row>
        <row r="584">
          <cell r="A584" t="str">
            <v>392CA</v>
          </cell>
          <cell r="B584" t="str">
            <v>392</v>
          </cell>
          <cell r="D584">
            <v>1366709.89</v>
          </cell>
          <cell r="F584" t="str">
            <v>392CA</v>
          </cell>
          <cell r="G584" t="str">
            <v>392</v>
          </cell>
          <cell r="I584">
            <v>1366709.89</v>
          </cell>
        </row>
        <row r="585">
          <cell r="A585" t="str">
            <v>392CN</v>
          </cell>
          <cell r="B585" t="str">
            <v>392</v>
          </cell>
          <cell r="D585">
            <v>19078.4</v>
          </cell>
          <cell r="F585" t="str">
            <v>392CN</v>
          </cell>
          <cell r="G585" t="str">
            <v>392</v>
          </cell>
          <cell r="I585">
            <v>19078.4</v>
          </cell>
        </row>
        <row r="586">
          <cell r="A586" t="str">
            <v>392DGP</v>
          </cell>
          <cell r="B586" t="str">
            <v>392</v>
          </cell>
          <cell r="D586">
            <v>218612.04</v>
          </cell>
          <cell r="F586" t="str">
            <v>392DGP</v>
          </cell>
          <cell r="G586" t="str">
            <v>392</v>
          </cell>
          <cell r="I586">
            <v>218612.04</v>
          </cell>
        </row>
        <row r="587">
          <cell r="A587" t="str">
            <v>392DGU</v>
          </cell>
          <cell r="B587" t="str">
            <v>392</v>
          </cell>
          <cell r="D587">
            <v>1243469.15</v>
          </cell>
          <cell r="F587" t="str">
            <v>392DGU</v>
          </cell>
          <cell r="G587" t="str">
            <v>392</v>
          </cell>
          <cell r="I587">
            <v>1243469.15</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7468470.67</v>
          </cell>
          <cell r="F592" t="str">
            <v>392SO</v>
          </cell>
          <cell r="G592" t="str">
            <v>392</v>
          </cell>
          <cell r="I592">
            <v>7468470.67</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6089401.97</v>
          </cell>
          <cell r="F597" t="str">
            <v>392WYP</v>
          </cell>
          <cell r="G597" t="str">
            <v>392</v>
          </cell>
          <cell r="I597">
            <v>6089401.97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v>
          </cell>
          <cell r="F613" t="str">
            <v>394DGU</v>
          </cell>
          <cell r="G613" t="str">
            <v>394</v>
          </cell>
          <cell r="I613">
            <v>3611186.301328278</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4635255.85</v>
          </cell>
          <cell r="F618" t="str">
            <v>394SO</v>
          </cell>
          <cell r="G618" t="str">
            <v>394</v>
          </cell>
          <cell r="I618">
            <v>4635255.85</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275123.7033797452</v>
          </cell>
          <cell r="F624" t="str">
            <v>394WYU</v>
          </cell>
          <cell r="G624" t="str">
            <v>394</v>
          </cell>
          <cell r="I624">
            <v>275123.7033797452</v>
          </cell>
        </row>
        <row r="625">
          <cell r="A625" t="str">
            <v>395CA</v>
          </cell>
          <cell r="B625" t="str">
            <v>395</v>
          </cell>
          <cell r="D625">
            <v>262459.81</v>
          </cell>
          <cell r="F625" t="str">
            <v>395CA</v>
          </cell>
          <cell r="G625" t="str">
            <v>395</v>
          </cell>
          <cell r="I625">
            <v>262459.81</v>
          </cell>
        </row>
        <row r="626">
          <cell r="A626" t="str">
            <v>395DGP</v>
          </cell>
          <cell r="B626" t="str">
            <v>395</v>
          </cell>
          <cell r="D626">
            <v>161609.77</v>
          </cell>
          <cell r="F626" t="str">
            <v>395DGP</v>
          </cell>
          <cell r="G626" t="str">
            <v>395</v>
          </cell>
          <cell r="I626">
            <v>161609.77</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v>
          </cell>
          <cell r="F629" t="str">
            <v>395OR</v>
          </cell>
          <cell r="G629" t="str">
            <v>395</v>
          </cell>
          <cell r="I629">
            <v>8724707.989999998</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5892972.180000001</v>
          </cell>
          <cell r="F632" t="str">
            <v>395SO</v>
          </cell>
          <cell r="G632" t="str">
            <v>395</v>
          </cell>
          <cell r="I632">
            <v>5892972.180000001</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8115148.97</v>
          </cell>
          <cell r="F635" t="str">
            <v>395UT</v>
          </cell>
          <cell r="G635" t="str">
            <v>395</v>
          </cell>
          <cell r="I635">
            <v>8115148.97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23406706.95</v>
          </cell>
          <cell r="F643" t="str">
            <v>396OR</v>
          </cell>
          <cell r="G643" t="str">
            <v>396</v>
          </cell>
          <cell r="I643">
            <v>23406706.95</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v>
          </cell>
          <cell r="F649" t="str">
            <v>396WA</v>
          </cell>
          <cell r="G649" t="str">
            <v>396</v>
          </cell>
          <cell r="I649">
            <v>5630213.819999999</v>
          </cell>
        </row>
        <row r="650">
          <cell r="A650" t="str">
            <v>396WYP</v>
          </cell>
          <cell r="B650" t="str">
            <v>396</v>
          </cell>
          <cell r="D650">
            <v>8335948.700000001</v>
          </cell>
          <cell r="F650" t="str">
            <v>396WYP</v>
          </cell>
          <cell r="G650" t="str">
            <v>396</v>
          </cell>
          <cell r="I650">
            <v>8335948.700000001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v>
          </cell>
          <cell r="F654" t="str">
            <v>397DGP</v>
          </cell>
          <cell r="G654" t="str">
            <v>397</v>
          </cell>
          <cell r="I654">
            <v>6596889.650000001</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5588172.47</v>
          </cell>
          <cell r="F656" t="str">
            <v>397IDU</v>
          </cell>
          <cell r="G656" t="str">
            <v>397</v>
          </cell>
          <cell r="I656">
            <v>5588172.47</v>
          </cell>
        </row>
        <row r="657">
          <cell r="A657" t="str">
            <v>397OR</v>
          </cell>
          <cell r="B657" t="str">
            <v>397</v>
          </cell>
          <cell r="D657">
            <v>40976468.41000001</v>
          </cell>
          <cell r="F657" t="str">
            <v>397OR</v>
          </cell>
          <cell r="G657" t="str">
            <v>397</v>
          </cell>
          <cell r="I657">
            <v>40976468.41000001</v>
          </cell>
        </row>
        <row r="658">
          <cell r="A658" t="str">
            <v>397SE</v>
          </cell>
          <cell r="B658" t="str">
            <v>397</v>
          </cell>
          <cell r="D658">
            <v>49490.92</v>
          </cell>
          <cell r="F658" t="str">
            <v>397SE</v>
          </cell>
          <cell r="G658" t="str">
            <v>397</v>
          </cell>
          <cell r="I658">
            <v>49490.92</v>
          </cell>
        </row>
        <row r="659">
          <cell r="A659" t="str">
            <v>397SG</v>
          </cell>
          <cell r="B659" t="str">
            <v>397</v>
          </cell>
          <cell r="D659">
            <v>48113681.86</v>
          </cell>
          <cell r="F659" t="str">
            <v>397SG</v>
          </cell>
          <cell r="G659" t="str">
            <v>397</v>
          </cell>
          <cell r="I659">
            <v>48113681.86</v>
          </cell>
        </row>
        <row r="660">
          <cell r="A660" t="str">
            <v>397SO</v>
          </cell>
          <cell r="B660" t="str">
            <v>397</v>
          </cell>
          <cell r="D660">
            <v>76554908.70053828</v>
          </cell>
          <cell r="F660" t="str">
            <v>397SO</v>
          </cell>
          <cell r="G660" t="str">
            <v>397</v>
          </cell>
          <cell r="I660">
            <v>76554908.70053828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v>
          </cell>
          <cell r="F664" t="str">
            <v>397WA</v>
          </cell>
          <cell r="G664" t="str">
            <v>397</v>
          </cell>
          <cell r="I664">
            <v>9406264.100000001</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53505.92</v>
          </cell>
          <cell r="F669" t="str">
            <v>398DGP</v>
          </cell>
          <cell r="G669" t="str">
            <v>398</v>
          </cell>
          <cell r="I669">
            <v>53505.92</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v>
          </cell>
          <cell r="F673" t="str">
            <v>398SE</v>
          </cell>
          <cell r="G673" t="str">
            <v>398</v>
          </cell>
          <cell r="I673">
            <v>4206.6</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4923878.546985256</v>
          </cell>
          <cell r="F682" t="str">
            <v>403364CA</v>
          </cell>
          <cell r="G682" t="str">
            <v>403364</v>
          </cell>
          <cell r="I682">
            <v>4923878.546985256</v>
          </cell>
        </row>
        <row r="683">
          <cell r="A683" t="str">
            <v>403364IDU</v>
          </cell>
          <cell r="B683" t="str">
            <v>403364</v>
          </cell>
          <cell r="D683">
            <v>6116084.413089085</v>
          </cell>
          <cell r="F683" t="str">
            <v>403364IDU</v>
          </cell>
          <cell r="G683" t="str">
            <v>403364</v>
          </cell>
          <cell r="I683">
            <v>6116084.413089085</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48765438.71484308</v>
          </cell>
          <cell r="F685" t="str">
            <v>403364UT</v>
          </cell>
          <cell r="G685" t="str">
            <v>403364</v>
          </cell>
          <cell r="I685">
            <v>48765438.71484308</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v>
          </cell>
          <cell r="F689" t="str">
            <v>403GPCA</v>
          </cell>
          <cell r="G689" t="str">
            <v>403GP</v>
          </cell>
          <cell r="I689">
            <v>252565.0439395364</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501052.0405664744</v>
          </cell>
          <cell r="F691" t="str">
            <v>403GPDGP</v>
          </cell>
          <cell r="G691" t="str">
            <v>403GP</v>
          </cell>
          <cell r="I691">
            <v>501052.0405664744</v>
          </cell>
        </row>
        <row r="692">
          <cell r="A692" t="str">
            <v>403GPDGU</v>
          </cell>
          <cell r="B692" t="str">
            <v>403GP</v>
          </cell>
          <cell r="D692">
            <v>957899.4858420289</v>
          </cell>
          <cell r="F692" t="str">
            <v>403GPDGU</v>
          </cell>
          <cell r="G692" t="str">
            <v>403GP</v>
          </cell>
          <cell r="I692">
            <v>957899.4858420289</v>
          </cell>
        </row>
        <row r="693">
          <cell r="A693" t="str">
            <v>403GPIDU</v>
          </cell>
          <cell r="B693" t="str">
            <v>403GP</v>
          </cell>
          <cell r="D693">
            <v>784472.4571509475</v>
          </cell>
          <cell r="F693" t="str">
            <v>403GPIDU</v>
          </cell>
          <cell r="G693" t="str">
            <v>403GP</v>
          </cell>
          <cell r="I693">
            <v>784472.4571509475</v>
          </cell>
        </row>
        <row r="694">
          <cell r="A694" t="str">
            <v>403GPOR</v>
          </cell>
          <cell r="B694" t="str">
            <v>403GP</v>
          </cell>
          <cell r="D694">
            <v>4495694.565551512</v>
          </cell>
          <cell r="F694" t="str">
            <v>403GPOR</v>
          </cell>
          <cell r="G694" t="str">
            <v>403GP</v>
          </cell>
          <cell r="I694">
            <v>4495694.565551512</v>
          </cell>
        </row>
        <row r="695">
          <cell r="A695" t="str">
            <v>403GPSE</v>
          </cell>
          <cell r="B695" t="str">
            <v>403GP</v>
          </cell>
          <cell r="D695">
            <v>32131.19229383814</v>
          </cell>
          <cell r="F695" t="str">
            <v>403GPSE</v>
          </cell>
          <cell r="G695" t="str">
            <v>403GP</v>
          </cell>
          <cell r="I695">
            <v>32131.19229383814</v>
          </cell>
        </row>
        <row r="696">
          <cell r="A696" t="str">
            <v>403GPSG</v>
          </cell>
          <cell r="B696" t="str">
            <v>403GP</v>
          </cell>
          <cell r="D696">
            <v>4240332.411203608</v>
          </cell>
          <cell r="F696" t="str">
            <v>403GPSG</v>
          </cell>
          <cell r="G696" t="str">
            <v>403GP</v>
          </cell>
          <cell r="I696">
            <v>4240332.411203608</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v>
          </cell>
          <cell r="F699" t="str">
            <v>403GPSSGCT</v>
          </cell>
          <cell r="G699" t="str">
            <v>403GP</v>
          </cell>
          <cell r="I699">
            <v>74120.56139791991</v>
          </cell>
        </row>
        <row r="700">
          <cell r="A700" t="str">
            <v>403GPUT</v>
          </cell>
          <cell r="B700" t="str">
            <v>403GP</v>
          </cell>
          <cell r="D700">
            <v>4141650.085412178</v>
          </cell>
          <cell r="F700" t="str">
            <v>403GPUT</v>
          </cell>
          <cell r="G700" t="str">
            <v>403GP</v>
          </cell>
          <cell r="I700">
            <v>4141650.085412178</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1521594.483205658</v>
          </cell>
          <cell r="F702" t="str">
            <v>403GPWYP</v>
          </cell>
          <cell r="G702" t="str">
            <v>403GP</v>
          </cell>
          <cell r="I702">
            <v>1521594.483205658</v>
          </cell>
        </row>
        <row r="703">
          <cell r="A703" t="str">
            <v>403GPWYU</v>
          </cell>
          <cell r="B703" t="str">
            <v>403GP</v>
          </cell>
          <cell r="D703">
            <v>337249.3965821203</v>
          </cell>
          <cell r="F703" t="str">
            <v>403GPWYU</v>
          </cell>
          <cell r="G703" t="str">
            <v>403GP</v>
          </cell>
          <cell r="I703">
            <v>337249.3965821203</v>
          </cell>
        </row>
        <row r="704">
          <cell r="A704" t="str">
            <v>403HPDGP</v>
          </cell>
          <cell r="B704" t="str">
            <v>403HP</v>
          </cell>
          <cell r="D704">
            <v>5226738.101624959</v>
          </cell>
          <cell r="F704" t="str">
            <v>403HPDGP</v>
          </cell>
          <cell r="G704" t="str">
            <v>403HP</v>
          </cell>
          <cell r="I704">
            <v>5226738.101624959</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6862226.773435431</v>
          </cell>
          <cell r="F706" t="str">
            <v>403HPSG-P</v>
          </cell>
          <cell r="G706" t="str">
            <v>403HP</v>
          </cell>
          <cell r="I706">
            <v>6862226.773435431</v>
          </cell>
        </row>
        <row r="707">
          <cell r="A707" t="str">
            <v>403HPSG-U</v>
          </cell>
          <cell r="B707" t="str">
            <v>403HP</v>
          </cell>
          <cell r="D707">
            <v>1744869.217144173</v>
          </cell>
          <cell r="F707" t="str">
            <v>403HPSG-U</v>
          </cell>
          <cell r="G707" t="str">
            <v>403HP</v>
          </cell>
          <cell r="I707">
            <v>1744869.217144173</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16990401.31268973</v>
          </cell>
          <cell r="F709" t="str">
            <v>403OPSG</v>
          </cell>
          <cell r="G709" t="str">
            <v>403OP</v>
          </cell>
          <cell r="I709">
            <v>16990401.31268973</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41247688.13781898</v>
          </cell>
          <cell r="F712" t="str">
            <v>403SPDGU</v>
          </cell>
          <cell r="G712" t="str">
            <v>403SP</v>
          </cell>
          <cell r="I712">
            <v>41247688.13781898</v>
          </cell>
        </row>
        <row r="713">
          <cell r="A713" t="str">
            <v>403SPSG</v>
          </cell>
          <cell r="B713" t="str">
            <v>403SP</v>
          </cell>
          <cell r="D713">
            <v>54153467.84256184</v>
          </cell>
          <cell r="F713" t="str">
            <v>403SPSG</v>
          </cell>
          <cell r="G713" t="str">
            <v>403SP</v>
          </cell>
          <cell r="I713">
            <v>54153467.84256184</v>
          </cell>
        </row>
        <row r="714">
          <cell r="A714" t="str">
            <v>403SPSSGCH</v>
          </cell>
          <cell r="B714" t="str">
            <v>403SP</v>
          </cell>
          <cell r="D714">
            <v>8879820.76931593</v>
          </cell>
          <cell r="F714" t="str">
            <v>403SPSSGCH</v>
          </cell>
          <cell r="G714" t="str">
            <v>403SP</v>
          </cell>
          <cell r="I714">
            <v>8879820.76931593</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v>
          </cell>
          <cell r="F723" t="str">
            <v>404GPWA</v>
          </cell>
          <cell r="G723" t="str">
            <v>404GP</v>
          </cell>
          <cell r="I723">
            <v>37424.72</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v>
          </cell>
          <cell r="F726" t="str">
            <v>404HPSG-U</v>
          </cell>
          <cell r="G726" t="str">
            <v>404HP</v>
          </cell>
          <cell r="I726">
            <v>38449.12</v>
          </cell>
        </row>
        <row r="727">
          <cell r="A727" t="str">
            <v>404IPCA</v>
          </cell>
          <cell r="B727" t="str">
            <v>404IP</v>
          </cell>
          <cell r="D727">
            <v>60738.05468121043</v>
          </cell>
          <cell r="F727" t="str">
            <v>404IPCA</v>
          </cell>
          <cell r="G727" t="str">
            <v>404IP</v>
          </cell>
          <cell r="I727">
            <v>60738.05468121043</v>
          </cell>
        </row>
        <row r="728">
          <cell r="A728" t="str">
            <v>404IPCN</v>
          </cell>
          <cell r="B728" t="str">
            <v>404IP</v>
          </cell>
          <cell r="D728">
            <v>8719470.589458032</v>
          </cell>
          <cell r="F728" t="str">
            <v>404IPCN</v>
          </cell>
          <cell r="G728" t="str">
            <v>404IP</v>
          </cell>
          <cell r="I728">
            <v>8719470.589458032</v>
          </cell>
        </row>
        <row r="729">
          <cell r="A729" t="str">
            <v>404IPDGP</v>
          </cell>
          <cell r="B729" t="str">
            <v>404IP</v>
          </cell>
          <cell r="D729">
            <v>114348.8428535863</v>
          </cell>
          <cell r="F729" t="str">
            <v>404IPDGP</v>
          </cell>
          <cell r="G729" t="str">
            <v>404IP</v>
          </cell>
          <cell r="I729">
            <v>114348.8428535863</v>
          </cell>
        </row>
        <row r="730">
          <cell r="A730" t="str">
            <v>404IPDGU</v>
          </cell>
          <cell r="B730" t="str">
            <v>404IP</v>
          </cell>
          <cell r="D730">
            <v>27315.69251578869</v>
          </cell>
          <cell r="F730" t="str">
            <v>404IPDGU</v>
          </cell>
          <cell r="G730" t="str">
            <v>404IP</v>
          </cell>
          <cell r="I730">
            <v>27315.69251578869</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104410.4168124606</v>
          </cell>
          <cell r="F733" t="str">
            <v>404IPSE</v>
          </cell>
          <cell r="G733" t="str">
            <v>404IP</v>
          </cell>
          <cell r="I733">
            <v>104410.4168124606</v>
          </cell>
        </row>
        <row r="734">
          <cell r="A734" t="str">
            <v>404IPSG</v>
          </cell>
          <cell r="B734" t="str">
            <v>404IP</v>
          </cell>
          <cell r="D734">
            <v>3260869.012225696</v>
          </cell>
          <cell r="F734" t="str">
            <v>404IPSG</v>
          </cell>
          <cell r="G734" t="str">
            <v>404IP</v>
          </cell>
          <cell r="I734">
            <v>3260869.012225696</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v>
          </cell>
          <cell r="F736" t="str">
            <v>404IPSG-U</v>
          </cell>
          <cell r="G736" t="str">
            <v>404IP</v>
          </cell>
          <cell r="I736">
            <v>390014.2508875026</v>
          </cell>
        </row>
        <row r="737">
          <cell r="A737" t="str">
            <v>404IPSO</v>
          </cell>
          <cell r="B737" t="str">
            <v>404IP</v>
          </cell>
          <cell r="D737">
            <v>34282415.61016327</v>
          </cell>
          <cell r="F737" t="str">
            <v>404IPSO</v>
          </cell>
          <cell r="G737" t="str">
            <v>404IP</v>
          </cell>
          <cell r="I737">
            <v>34282415.61016327</v>
          </cell>
        </row>
        <row r="738">
          <cell r="A738" t="str">
            <v>404IPSSGCH</v>
          </cell>
          <cell r="B738" t="str">
            <v>404IP</v>
          </cell>
          <cell r="D738">
            <v>2506.60711012488</v>
          </cell>
          <cell r="F738" t="str">
            <v>404IPSSGCH</v>
          </cell>
          <cell r="G738" t="str">
            <v>404IP</v>
          </cell>
          <cell r="I738">
            <v>2506.60711012488</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873837.1402150564</v>
          </cell>
          <cell r="F740" t="str">
            <v>404IPUT</v>
          </cell>
          <cell r="G740" t="str">
            <v>404IP</v>
          </cell>
          <cell r="I740">
            <v>873837.1402150564</v>
          </cell>
        </row>
        <row r="741">
          <cell r="A741" t="str">
            <v>404IPWA</v>
          </cell>
          <cell r="B741" t="str">
            <v>404IP</v>
          </cell>
          <cell r="D741">
            <v>708.6107738971289</v>
          </cell>
          <cell r="F741" t="str">
            <v>404IPWA</v>
          </cell>
          <cell r="G741" t="str">
            <v>404IP</v>
          </cell>
          <cell r="I741">
            <v>708.6107738971289</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v>
          </cell>
          <cell r="F808" t="str">
            <v>440WYP</v>
          </cell>
          <cell r="G808" t="str">
            <v>440</v>
          </cell>
          <cell r="I808">
            <v>57352545.93330451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v>
          </cell>
          <cell r="F817" t="str">
            <v>442WYU</v>
          </cell>
          <cell r="G817" t="str">
            <v>442</v>
          </cell>
          <cell r="I817">
            <v>39200108.78529611</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459052.8314814353</v>
          </cell>
          <cell r="F824" t="str">
            <v>444WYU</v>
          </cell>
          <cell r="G824" t="str">
            <v>444</v>
          </cell>
          <cell r="I824">
            <v>459052.8314814353</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6200457.63</v>
          </cell>
          <cell r="F827" t="str">
            <v>447FERC</v>
          </cell>
          <cell r="G827" t="str">
            <v>447</v>
          </cell>
          <cell r="I827">
            <v>6200457.63</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1138704899.31</v>
          </cell>
          <cell r="F831" t="str">
            <v>447SG</v>
          </cell>
          <cell r="G831" t="str">
            <v>447</v>
          </cell>
          <cell r="I831">
            <v>1138704899.31</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v>
          </cell>
          <cell r="F836" t="str">
            <v>450UT</v>
          </cell>
          <cell r="G836" t="str">
            <v>450</v>
          </cell>
          <cell r="I836">
            <v>2107732.45</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v>
          </cell>
          <cell r="F839" t="str">
            <v>450WYU</v>
          </cell>
          <cell r="G839" t="str">
            <v>450</v>
          </cell>
          <cell r="I839">
            <v>67346.08</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v>
          </cell>
          <cell r="F843" t="str">
            <v>451UT</v>
          </cell>
          <cell r="G843" t="str">
            <v>451</v>
          </cell>
          <cell r="I843">
            <v>4428550.36</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5537954.250000001</v>
          </cell>
          <cell r="F852" t="str">
            <v>454UT</v>
          </cell>
          <cell r="G852" t="str">
            <v>454</v>
          </cell>
          <cell r="I852">
            <v>5537954.250000001</v>
          </cell>
        </row>
        <row r="853">
          <cell r="A853" t="str">
            <v>454WA</v>
          </cell>
          <cell r="B853" t="str">
            <v>454</v>
          </cell>
          <cell r="D853">
            <v>-120059.65</v>
          </cell>
          <cell r="F853" t="str">
            <v>454WA</v>
          </cell>
          <cell r="G853" t="str">
            <v>454</v>
          </cell>
          <cell r="I853">
            <v>-120059.65</v>
          </cell>
        </row>
        <row r="854">
          <cell r="A854" t="str">
            <v>454WYP</v>
          </cell>
          <cell r="B854" t="str">
            <v>454</v>
          </cell>
          <cell r="D854">
            <v>314642.46</v>
          </cell>
          <cell r="F854" t="str">
            <v>454WYP</v>
          </cell>
          <cell r="G854" t="str">
            <v>454</v>
          </cell>
          <cell r="I854">
            <v>314642.46</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24783383.24</v>
          </cell>
          <cell r="F860" t="str">
            <v>456OTHER</v>
          </cell>
          <cell r="G860" t="str">
            <v>456</v>
          </cell>
          <cell r="I860">
            <v>24783383.24</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v>
          </cell>
          <cell r="F862" t="str">
            <v>456SG</v>
          </cell>
          <cell r="G862" t="str">
            <v>456</v>
          </cell>
          <cell r="I862">
            <v>42590070.766</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v>
          </cell>
          <cell r="F865" t="str">
            <v>456WA</v>
          </cell>
          <cell r="G865" t="str">
            <v>456</v>
          </cell>
          <cell r="I865">
            <v>-40061.04</v>
          </cell>
        </row>
        <row r="866">
          <cell r="A866" t="str">
            <v>456WYP</v>
          </cell>
          <cell r="B866" t="str">
            <v>456</v>
          </cell>
          <cell r="D866">
            <v>275995.34</v>
          </cell>
          <cell r="F866" t="str">
            <v>456WYP</v>
          </cell>
          <cell r="G866" t="str">
            <v>456</v>
          </cell>
          <cell r="I866">
            <v>275995.34</v>
          </cell>
        </row>
        <row r="867">
          <cell r="A867" t="str">
            <v>4118SE</v>
          </cell>
          <cell r="B867" t="str">
            <v>4118</v>
          </cell>
          <cell r="D867">
            <v>-2236688.3</v>
          </cell>
          <cell r="F867" t="str">
            <v>4118SE</v>
          </cell>
          <cell r="G867" t="str">
            <v>4118</v>
          </cell>
          <cell r="I867">
            <v>-2236688.3</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19953035.09427102</v>
          </cell>
          <cell r="F875" t="str">
            <v>500SNPPS</v>
          </cell>
          <cell r="G875" t="str">
            <v>500</v>
          </cell>
          <cell r="I875">
            <v>19953035.09427102</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4352619.81</v>
          </cell>
          <cell r="F882" t="str">
            <v>503SE</v>
          </cell>
          <cell r="G882" t="str">
            <v>503</v>
          </cell>
          <cell r="I882">
            <v>4352619.81</v>
          </cell>
        </row>
        <row r="883">
          <cell r="A883" t="str">
            <v>505SNPPS</v>
          </cell>
          <cell r="B883" t="str">
            <v>505</v>
          </cell>
          <cell r="D883">
            <v>2327306.420595995</v>
          </cell>
          <cell r="F883" t="str">
            <v>505SNPPS</v>
          </cell>
          <cell r="G883" t="str">
            <v>505</v>
          </cell>
          <cell r="I883">
            <v>2327306.420595995</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v>
          </cell>
          <cell r="F889" t="str">
            <v>510SNPPS</v>
          </cell>
          <cell r="G889" t="str">
            <v>510</v>
          </cell>
          <cell r="I889">
            <v>5561594.920642871</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869387.7660703983</v>
          </cell>
          <cell r="F892" t="str">
            <v>511SSGCH</v>
          </cell>
          <cell r="G892" t="str">
            <v>511</v>
          </cell>
          <cell r="I892">
            <v>869387.7660703983</v>
          </cell>
        </row>
        <row r="893">
          <cell r="A893" t="str">
            <v>512SNPPS</v>
          </cell>
          <cell r="B893" t="str">
            <v>512</v>
          </cell>
          <cell r="D893">
            <v>79376175.54569651</v>
          </cell>
          <cell r="F893" t="str">
            <v>512SNPPS</v>
          </cell>
          <cell r="G893" t="str">
            <v>512</v>
          </cell>
          <cell r="I893">
            <v>79376175.54569651</v>
          </cell>
        </row>
        <row r="894">
          <cell r="A894" t="str">
            <v>512SSGCH</v>
          </cell>
          <cell r="B894" t="str">
            <v>512</v>
          </cell>
          <cell r="D894">
            <v>6277786.873427584</v>
          </cell>
          <cell r="F894" t="str">
            <v>512SSGCH</v>
          </cell>
          <cell r="G894" t="str">
            <v>512</v>
          </cell>
          <cell r="I894">
            <v>6277786.873427584</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v>
          </cell>
          <cell r="F896" t="str">
            <v>513SSGCH</v>
          </cell>
          <cell r="G896" t="str">
            <v>513</v>
          </cell>
          <cell r="I896">
            <v>2533934.063401616</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v>
          </cell>
          <cell r="F898" t="str">
            <v>514SSGCH</v>
          </cell>
          <cell r="G898" t="str">
            <v>514</v>
          </cell>
          <cell r="I898">
            <v>-2588705.742417618</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1360352.176454014</v>
          </cell>
          <cell r="F900" t="str">
            <v>535SNPPH-U</v>
          </cell>
          <cell r="G900" t="str">
            <v>535</v>
          </cell>
          <cell r="I900">
            <v>1360352.176454014</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71566.8600755167</v>
          </cell>
          <cell r="F902" t="str">
            <v>536SNPPH-U</v>
          </cell>
          <cell r="G902" t="str">
            <v>536</v>
          </cell>
          <cell r="I902">
            <v>71566.8600755167</v>
          </cell>
        </row>
        <row r="903">
          <cell r="A903" t="str">
            <v>537SNPPH-P</v>
          </cell>
          <cell r="B903" t="str">
            <v>537</v>
          </cell>
          <cell r="D903">
            <v>3890702.696690595</v>
          </cell>
          <cell r="F903" t="str">
            <v>537SNPPH-P</v>
          </cell>
          <cell r="G903" t="str">
            <v>537</v>
          </cell>
          <cell r="I903">
            <v>3890702.696690595</v>
          </cell>
        </row>
        <row r="904">
          <cell r="A904" t="str">
            <v>537SNPPH-U</v>
          </cell>
          <cell r="B904" t="str">
            <v>537</v>
          </cell>
          <cell r="D904">
            <v>507285.6767111167</v>
          </cell>
          <cell r="F904" t="str">
            <v>537SNPPH-U</v>
          </cell>
          <cell r="G904" t="str">
            <v>537</v>
          </cell>
          <cell r="I904">
            <v>507285.6767111167</v>
          </cell>
        </row>
        <row r="905">
          <cell r="A905" t="str">
            <v>538SNPPH-P</v>
          </cell>
          <cell r="B905" t="str">
            <v>538</v>
          </cell>
          <cell r="D905">
            <v>597.1565136182521</v>
          </cell>
          <cell r="F905" t="str">
            <v>538SNPPH-P</v>
          </cell>
          <cell r="G905" t="str">
            <v>538</v>
          </cell>
          <cell r="I905">
            <v>597.1565136182521</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v>
          </cell>
          <cell r="F911" t="str">
            <v>542SNPPH-P</v>
          </cell>
          <cell r="G911" t="str">
            <v>542</v>
          </cell>
          <cell r="I911">
            <v>977232.6733426634</v>
          </cell>
        </row>
        <row r="912">
          <cell r="A912" t="str">
            <v>542SNPPH-U</v>
          </cell>
          <cell r="B912" t="str">
            <v>542</v>
          </cell>
          <cell r="D912">
            <v>134456.2200650691</v>
          </cell>
          <cell r="F912" t="str">
            <v>542SNPPH-U</v>
          </cell>
          <cell r="G912" t="str">
            <v>542</v>
          </cell>
          <cell r="I912">
            <v>134456.2200650691</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v>
          </cell>
          <cell r="F914" t="str">
            <v>543SNPPH-U</v>
          </cell>
          <cell r="G914" t="str">
            <v>543</v>
          </cell>
          <cell r="I914">
            <v>753681.7372251374</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v>
          </cell>
          <cell r="F916" t="str">
            <v>544SNPPH-U</v>
          </cell>
          <cell r="G916" t="str">
            <v>544</v>
          </cell>
          <cell r="I916">
            <v>820806.6910136138</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7301943.846491661</v>
          </cell>
          <cell r="F922" t="str">
            <v>548SNPPO</v>
          </cell>
          <cell r="G922" t="str">
            <v>548</v>
          </cell>
          <cell r="I922">
            <v>7301943.846491661</v>
          </cell>
        </row>
        <row r="923">
          <cell r="A923" t="str">
            <v>548SSGCT</v>
          </cell>
          <cell r="B923" t="str">
            <v>548</v>
          </cell>
          <cell r="D923">
            <v>3022595.006939173</v>
          </cell>
          <cell r="F923" t="str">
            <v>548SSGCT</v>
          </cell>
          <cell r="G923" t="str">
            <v>548</v>
          </cell>
          <cell r="I923">
            <v>3022595.006939173</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v>
          </cell>
          <cell r="F925" t="str">
            <v>549SSGCT</v>
          </cell>
          <cell r="G925" t="str">
            <v>549</v>
          </cell>
          <cell r="I925">
            <v>917.244126786824</v>
          </cell>
        </row>
        <row r="926">
          <cell r="A926" t="str">
            <v>550SNPPO</v>
          </cell>
          <cell r="B926" t="str">
            <v>550</v>
          </cell>
          <cell r="D926">
            <v>372694.3800040031</v>
          </cell>
          <cell r="F926" t="str">
            <v>550SNPPO</v>
          </cell>
          <cell r="G926" t="str">
            <v>550</v>
          </cell>
          <cell r="I926">
            <v>372694.3800040031</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4150.252531387444</v>
          </cell>
          <cell r="F930" t="str">
            <v>553SNPPO</v>
          </cell>
          <cell r="G930" t="str">
            <v>553</v>
          </cell>
          <cell r="I930">
            <v>4150.252531387444</v>
          </cell>
        </row>
        <row r="931">
          <cell r="A931" t="str">
            <v>553SSGCT</v>
          </cell>
          <cell r="B931" t="str">
            <v>553</v>
          </cell>
          <cell r="D931">
            <v>955088.9223558216</v>
          </cell>
          <cell r="F931" t="str">
            <v>553SSGCT</v>
          </cell>
          <cell r="G931" t="str">
            <v>553</v>
          </cell>
          <cell r="I931">
            <v>955088.9223558216</v>
          </cell>
        </row>
        <row r="932">
          <cell r="A932" t="str">
            <v>554SNPPO</v>
          </cell>
          <cell r="B932" t="str">
            <v>554</v>
          </cell>
          <cell r="D932">
            <v>-871803.006721147</v>
          </cell>
          <cell r="F932" t="str">
            <v>554SNPPO</v>
          </cell>
          <cell r="G932" t="str">
            <v>554</v>
          </cell>
          <cell r="I932">
            <v>-871803.006721147</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-0.019999995827674866</v>
          </cell>
          <cell r="F934" t="str">
            <v>555IDU</v>
          </cell>
          <cell r="G934" t="str">
            <v>555</v>
          </cell>
          <cell r="I934">
            <v>-0.019999995827674866</v>
          </cell>
        </row>
        <row r="935">
          <cell r="A935" t="str">
            <v>555OR</v>
          </cell>
          <cell r="B935" t="str">
            <v>555</v>
          </cell>
          <cell r="D935">
            <v>0.3799999877810478</v>
          </cell>
          <cell r="F935" t="str">
            <v>555OR</v>
          </cell>
          <cell r="G935" t="str">
            <v>555</v>
          </cell>
          <cell r="I935">
            <v>0.3799999877810478</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v>
          </cell>
          <cell r="F941" t="str">
            <v>557SG</v>
          </cell>
          <cell r="G941" t="str">
            <v>557</v>
          </cell>
          <cell r="I941">
            <v>45496191.57576522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v>
          </cell>
          <cell r="F943" t="str">
            <v>560SNPT</v>
          </cell>
          <cell r="G943" t="str">
            <v>560</v>
          </cell>
          <cell r="I943">
            <v>4388408.909285088</v>
          </cell>
        </row>
        <row r="944">
          <cell r="A944" t="str">
            <v>561SNPT</v>
          </cell>
          <cell r="B944" t="str">
            <v>561</v>
          </cell>
          <cell r="D944">
            <v>5975235.838871714</v>
          </cell>
          <cell r="F944" t="str">
            <v>561SNPT</v>
          </cell>
          <cell r="G944" t="str">
            <v>561</v>
          </cell>
          <cell r="I944">
            <v>5975235.838871714</v>
          </cell>
        </row>
        <row r="945">
          <cell r="A945" t="str">
            <v>562SNPT</v>
          </cell>
          <cell r="B945" t="str">
            <v>562</v>
          </cell>
          <cell r="D945">
            <v>770529.7818115652</v>
          </cell>
          <cell r="F945" t="str">
            <v>562SNPT</v>
          </cell>
          <cell r="G945" t="str">
            <v>562</v>
          </cell>
          <cell r="I945">
            <v>770529.7818115652</v>
          </cell>
        </row>
        <row r="946">
          <cell r="A946" t="str">
            <v>563SNPT</v>
          </cell>
          <cell r="B946" t="str">
            <v>563</v>
          </cell>
          <cell r="D946">
            <v>2279443.26638291</v>
          </cell>
          <cell r="F946" t="str">
            <v>563SNPT</v>
          </cell>
          <cell r="G946" t="str">
            <v>563</v>
          </cell>
          <cell r="I946">
            <v>2279443.26638291</v>
          </cell>
        </row>
        <row r="947">
          <cell r="A947" t="str">
            <v>565SE</v>
          </cell>
          <cell r="B947" t="str">
            <v>565</v>
          </cell>
          <cell r="D947">
            <v>294050.72</v>
          </cell>
          <cell r="F947" t="str">
            <v>565SE</v>
          </cell>
          <cell r="G947" t="str">
            <v>565</v>
          </cell>
          <cell r="I947">
            <v>294050.72</v>
          </cell>
        </row>
        <row r="948">
          <cell r="A948" t="str">
            <v>565SG</v>
          </cell>
          <cell r="B948" t="str">
            <v>565</v>
          </cell>
          <cell r="D948">
            <v>81833398.09</v>
          </cell>
          <cell r="F948" t="str">
            <v>565SG</v>
          </cell>
          <cell r="G948" t="str">
            <v>565</v>
          </cell>
          <cell r="I948">
            <v>81833398.09</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5002.052054054056</v>
          </cell>
          <cell r="F951" t="str">
            <v>568SNPT</v>
          </cell>
          <cell r="G951" t="str">
            <v>568</v>
          </cell>
          <cell r="I951">
            <v>5002.052054054056</v>
          </cell>
        </row>
        <row r="952">
          <cell r="A952" t="str">
            <v>569SNPT</v>
          </cell>
          <cell r="B952" t="str">
            <v>569</v>
          </cell>
          <cell r="D952">
            <v>517.5658976833978</v>
          </cell>
          <cell r="F952" t="str">
            <v>569SNPT</v>
          </cell>
          <cell r="G952" t="str">
            <v>569</v>
          </cell>
          <cell r="I952">
            <v>517.5658976833978</v>
          </cell>
        </row>
        <row r="953">
          <cell r="A953" t="str">
            <v>570SNPT</v>
          </cell>
          <cell r="B953" t="str">
            <v>570</v>
          </cell>
          <cell r="D953">
            <v>7637193.229889819</v>
          </cell>
          <cell r="F953" t="str">
            <v>570SNPT</v>
          </cell>
          <cell r="G953" t="str">
            <v>570</v>
          </cell>
          <cell r="I953">
            <v>7637193.229889819</v>
          </cell>
        </row>
        <row r="954">
          <cell r="A954" t="str">
            <v>571SNPT</v>
          </cell>
          <cell r="B954" t="str">
            <v>571</v>
          </cell>
          <cell r="D954">
            <v>7493719.045956505</v>
          </cell>
          <cell r="F954" t="str">
            <v>571SNPT</v>
          </cell>
          <cell r="G954" t="str">
            <v>571</v>
          </cell>
          <cell r="I954">
            <v>7493719.045956505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v>
          </cell>
          <cell r="F962" t="str">
            <v>580WA</v>
          </cell>
          <cell r="G962" t="str">
            <v>580</v>
          </cell>
          <cell r="I962">
            <v>-134056.2043111546</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39879.93410280964</v>
          </cell>
          <cell r="F965" t="str">
            <v>582CA</v>
          </cell>
          <cell r="G965" t="str">
            <v>582</v>
          </cell>
          <cell r="I965">
            <v>39879.93410280964</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v>
          </cell>
          <cell r="F967" t="str">
            <v>582OR</v>
          </cell>
          <cell r="G967" t="str">
            <v>582</v>
          </cell>
          <cell r="I967">
            <v>628194.6553075078</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872680.5361887687</v>
          </cell>
          <cell r="F969" t="str">
            <v>582UT</v>
          </cell>
          <cell r="G969" t="str">
            <v>582</v>
          </cell>
          <cell r="I969">
            <v>872680.5361887687</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v>
          </cell>
          <cell r="F971" t="str">
            <v>582WYP</v>
          </cell>
          <cell r="G971" t="str">
            <v>582</v>
          </cell>
          <cell r="I971">
            <v>344807.4717532001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621936.6479698875</v>
          </cell>
          <cell r="F982" t="str">
            <v>584OR</v>
          </cell>
          <cell r="G982" t="str">
            <v>584</v>
          </cell>
          <cell r="I982">
            <v>621936.6479698875</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33399.05981584686</v>
          </cell>
          <cell r="F987" t="str">
            <v>584WYU</v>
          </cell>
          <cell r="G987" t="str">
            <v>584</v>
          </cell>
          <cell r="I987">
            <v>33399.05981584686</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v>
          </cell>
          <cell r="F994" t="str">
            <v>586WA</v>
          </cell>
          <cell r="G994" t="str">
            <v>586</v>
          </cell>
          <cell r="I994">
            <v>420043.4817263989</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67024.02810671898</v>
          </cell>
          <cell r="F998" t="str">
            <v>587SNPD</v>
          </cell>
          <cell r="G998" t="str">
            <v>587</v>
          </cell>
          <cell r="I998">
            <v>67024.02810671898</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867617.5349352139</v>
          </cell>
          <cell r="F1000" t="str">
            <v>588IDU</v>
          </cell>
          <cell r="G1000" t="str">
            <v>588</v>
          </cell>
          <cell r="I1000">
            <v>867617.5349352139</v>
          </cell>
        </row>
        <row r="1001">
          <cell r="A1001" t="str">
            <v>588OR</v>
          </cell>
          <cell r="B1001" t="str">
            <v>588</v>
          </cell>
          <cell r="D1001">
            <v>4497433.226816661</v>
          </cell>
          <cell r="F1001" t="str">
            <v>588OR</v>
          </cell>
          <cell r="G1001" t="str">
            <v>588</v>
          </cell>
          <cell r="I1001">
            <v>4497433.226816661</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5030015.137809072</v>
          </cell>
          <cell r="F1003" t="str">
            <v>588UT</v>
          </cell>
          <cell r="G1003" t="str">
            <v>588</v>
          </cell>
          <cell r="I1003">
            <v>5030015.137809072</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903412.4384431255</v>
          </cell>
          <cell r="F1005" t="str">
            <v>588WYP</v>
          </cell>
          <cell r="G1005" t="str">
            <v>588</v>
          </cell>
          <cell r="I1005">
            <v>903412.4384431255</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v>
          </cell>
          <cell r="F1012" t="str">
            <v>589WA</v>
          </cell>
          <cell r="G1012" t="str">
            <v>589</v>
          </cell>
          <cell r="I1012">
            <v>267642.7879090019</v>
          </cell>
        </row>
        <row r="1013">
          <cell r="A1013" t="str">
            <v>589WYP</v>
          </cell>
          <cell r="B1013" t="str">
            <v>589</v>
          </cell>
          <cell r="D1013">
            <v>619890.7055078278</v>
          </cell>
          <cell r="F1013" t="str">
            <v>589WYP</v>
          </cell>
          <cell r="G1013" t="str">
            <v>589</v>
          </cell>
          <cell r="I1013">
            <v>619890.7055078278</v>
          </cell>
        </row>
        <row r="1014">
          <cell r="A1014" t="str">
            <v>589WYU</v>
          </cell>
          <cell r="B1014" t="str">
            <v>589</v>
          </cell>
          <cell r="D1014">
            <v>2079.356932485323</v>
          </cell>
          <cell r="F1014" t="str">
            <v>589WYU</v>
          </cell>
          <cell r="G1014" t="str">
            <v>589</v>
          </cell>
          <cell r="I1014">
            <v>2079.356932485323</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v>
          </cell>
          <cell r="F1017" t="str">
            <v>590UT</v>
          </cell>
          <cell r="G1017" t="str">
            <v>590</v>
          </cell>
          <cell r="I1017">
            <v>285247.2168681023</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536459.4349334877</v>
          </cell>
          <cell r="F1022" t="str">
            <v>591SNPD</v>
          </cell>
          <cell r="G1022" t="str">
            <v>591</v>
          </cell>
          <cell r="I1022">
            <v>536459.4349334877</v>
          </cell>
        </row>
        <row r="1023">
          <cell r="A1023" t="str">
            <v>591UT</v>
          </cell>
          <cell r="B1023" t="str">
            <v>591</v>
          </cell>
          <cell r="D1023">
            <v>843587.3078542512</v>
          </cell>
          <cell r="F1023" t="str">
            <v>591UT</v>
          </cell>
          <cell r="G1023" t="str">
            <v>591</v>
          </cell>
          <cell r="I1023">
            <v>843587.3078542512</v>
          </cell>
        </row>
        <row r="1024">
          <cell r="A1024" t="str">
            <v>591WA</v>
          </cell>
          <cell r="B1024" t="str">
            <v>591</v>
          </cell>
          <cell r="D1024">
            <v>92000.41681897052</v>
          </cell>
          <cell r="F1024" t="str">
            <v>591WA</v>
          </cell>
          <cell r="G1024" t="str">
            <v>591</v>
          </cell>
          <cell r="I1024">
            <v>92000.41681897052</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5041221.923523336</v>
          </cell>
          <cell r="F1035" t="str">
            <v>593CA</v>
          </cell>
          <cell r="G1035" t="str">
            <v>593</v>
          </cell>
          <cell r="I1035">
            <v>5041221.923523336</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v>
          </cell>
          <cell r="F1037" t="str">
            <v>593OR</v>
          </cell>
          <cell r="G1037" t="str">
            <v>593</v>
          </cell>
          <cell r="I1037">
            <v>36461455.99089439</v>
          </cell>
        </row>
        <row r="1038">
          <cell r="A1038" t="str">
            <v>593SNPD</v>
          </cell>
          <cell r="B1038" t="str">
            <v>593</v>
          </cell>
          <cell r="D1038">
            <v>-44729128.20775434</v>
          </cell>
          <cell r="F1038" t="str">
            <v>593SNPD</v>
          </cell>
          <cell r="G1038" t="str">
            <v>593</v>
          </cell>
          <cell r="I1038">
            <v>-44729128.20775434</v>
          </cell>
        </row>
        <row r="1039">
          <cell r="A1039" t="str">
            <v>593UT</v>
          </cell>
          <cell r="B1039" t="str">
            <v>593</v>
          </cell>
          <cell r="D1039">
            <v>42215586.79723824</v>
          </cell>
          <cell r="F1039" t="str">
            <v>593UT</v>
          </cell>
          <cell r="G1039" t="str">
            <v>593</v>
          </cell>
          <cell r="I1039">
            <v>42215586.79723824</v>
          </cell>
        </row>
        <row r="1040">
          <cell r="A1040" t="str">
            <v>593WA</v>
          </cell>
          <cell r="B1040" t="str">
            <v>593</v>
          </cell>
          <cell r="D1040">
            <v>5252377.051030697</v>
          </cell>
          <cell r="F1040" t="str">
            <v>593WA</v>
          </cell>
          <cell r="G1040" t="str">
            <v>593</v>
          </cell>
          <cell r="I1040">
            <v>5252377.051030697</v>
          </cell>
        </row>
        <row r="1041">
          <cell r="A1041" t="str">
            <v>593WYP</v>
          </cell>
          <cell r="B1041" t="str">
            <v>593</v>
          </cell>
          <cell r="D1041">
            <v>4550658.499087784</v>
          </cell>
          <cell r="F1041" t="str">
            <v>593WYP</v>
          </cell>
          <cell r="G1041" t="str">
            <v>593</v>
          </cell>
          <cell r="I1041">
            <v>4550658.499087784</v>
          </cell>
        </row>
        <row r="1042">
          <cell r="A1042" t="str">
            <v>593WYU</v>
          </cell>
          <cell r="B1042" t="str">
            <v>593</v>
          </cell>
          <cell r="D1042">
            <v>860323.8661476327</v>
          </cell>
          <cell r="F1042" t="str">
            <v>593WYU</v>
          </cell>
          <cell r="G1042" t="str">
            <v>593</v>
          </cell>
          <cell r="I1042">
            <v>860323.8661476327</v>
          </cell>
        </row>
        <row r="1043">
          <cell r="A1043" t="str">
            <v>594CA</v>
          </cell>
          <cell r="B1043" t="str">
            <v>594</v>
          </cell>
          <cell r="D1043">
            <v>623567.867464582</v>
          </cell>
          <cell r="F1043" t="str">
            <v>594CA</v>
          </cell>
          <cell r="G1043" t="str">
            <v>594</v>
          </cell>
          <cell r="I1043">
            <v>623567.867464582</v>
          </cell>
        </row>
        <row r="1044">
          <cell r="A1044" t="str">
            <v>594IDU</v>
          </cell>
          <cell r="B1044" t="str">
            <v>594</v>
          </cell>
          <cell r="D1044">
            <v>765088.7041830092</v>
          </cell>
          <cell r="F1044" t="str">
            <v>594IDU</v>
          </cell>
          <cell r="G1044" t="str">
            <v>594</v>
          </cell>
          <cell r="I1044">
            <v>765088.7041830092</v>
          </cell>
        </row>
        <row r="1045">
          <cell r="A1045" t="str">
            <v>594OR</v>
          </cell>
          <cell r="B1045" t="str">
            <v>594</v>
          </cell>
          <cell r="D1045">
            <v>6928718.169125022</v>
          </cell>
          <cell r="F1045" t="str">
            <v>594OR</v>
          </cell>
          <cell r="G1045" t="str">
            <v>594</v>
          </cell>
          <cell r="I1045">
            <v>6928718.169125022</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v>
          </cell>
          <cell r="F1053" t="str">
            <v>595OR</v>
          </cell>
          <cell r="G1053" t="str">
            <v>595</v>
          </cell>
          <cell r="I1053">
            <v>675659.8088525077</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v>
          </cell>
          <cell r="F1058" t="str">
            <v>596CA</v>
          </cell>
          <cell r="G1058" t="str">
            <v>596</v>
          </cell>
          <cell r="I1058">
            <v>60722.31000207269</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v>
          </cell>
          <cell r="F1060" t="str">
            <v>596OR</v>
          </cell>
          <cell r="G1060" t="str">
            <v>596</v>
          </cell>
          <cell r="I1060">
            <v>729070.8102247007</v>
          </cell>
        </row>
        <row r="1061">
          <cell r="A1061" t="str">
            <v>596SNPD</v>
          </cell>
          <cell r="B1061" t="str">
            <v>596</v>
          </cell>
          <cell r="D1061">
            <v>787796.8593545996</v>
          </cell>
          <cell r="F1061" t="str">
            <v>596SNPD</v>
          </cell>
          <cell r="G1061" t="str">
            <v>596</v>
          </cell>
          <cell r="I1061">
            <v>787796.8593545996</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v>
          </cell>
          <cell r="F1065" t="str">
            <v>596WYU</v>
          </cell>
          <cell r="G1065" t="str">
            <v>596</v>
          </cell>
          <cell r="I1065">
            <v>76313.75692557488</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220112.883155581</v>
          </cell>
          <cell r="F1067" t="str">
            <v>597IDU</v>
          </cell>
          <cell r="G1067" t="str">
            <v>597</v>
          </cell>
          <cell r="I1067">
            <v>220112.883155581</v>
          </cell>
        </row>
        <row r="1068">
          <cell r="A1068" t="str">
            <v>597OR</v>
          </cell>
          <cell r="B1068" t="str">
            <v>597</v>
          </cell>
          <cell r="D1068">
            <v>906840.2153366443</v>
          </cell>
          <cell r="F1068" t="str">
            <v>597OR</v>
          </cell>
          <cell r="G1068" t="str">
            <v>597</v>
          </cell>
          <cell r="I1068">
            <v>906840.2153366443</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1104068.067108258</v>
          </cell>
          <cell r="F1070" t="str">
            <v>597UT</v>
          </cell>
          <cell r="G1070" t="str">
            <v>597</v>
          </cell>
          <cell r="I1070">
            <v>1104068.067108258</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v>
          </cell>
          <cell r="F1072" t="str">
            <v>597WYP</v>
          </cell>
          <cell r="G1072" t="str">
            <v>597</v>
          </cell>
          <cell r="I1072">
            <v>380400.6607011075</v>
          </cell>
        </row>
        <row r="1073">
          <cell r="A1073" t="str">
            <v>597WYU</v>
          </cell>
          <cell r="B1073" t="str">
            <v>597</v>
          </cell>
          <cell r="D1073">
            <v>59738.22422412339</v>
          </cell>
          <cell r="F1073" t="str">
            <v>597WYU</v>
          </cell>
          <cell r="G1073" t="str">
            <v>597</v>
          </cell>
          <cell r="I1073">
            <v>59738.22422412339</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v>
          </cell>
          <cell r="F1075" t="str">
            <v>598IDU</v>
          </cell>
          <cell r="G1075" t="str">
            <v>598</v>
          </cell>
          <cell r="I1075">
            <v>800684.0560080446</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4292195.318581152</v>
          </cell>
          <cell r="F1078" t="str">
            <v>598UT</v>
          </cell>
          <cell r="G1078" t="str">
            <v>598</v>
          </cell>
          <cell r="I1078">
            <v>4292195.318581152</v>
          </cell>
        </row>
        <row r="1079">
          <cell r="A1079" t="str">
            <v>598WA</v>
          </cell>
          <cell r="B1079" t="str">
            <v>598</v>
          </cell>
          <cell r="D1079">
            <v>853738.9971304226</v>
          </cell>
          <cell r="F1079" t="str">
            <v>598WA</v>
          </cell>
          <cell r="G1079" t="str">
            <v>598</v>
          </cell>
          <cell r="I1079">
            <v>853738.9971304226</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v>
          </cell>
          <cell r="F1082" t="str">
            <v>901CA</v>
          </cell>
          <cell r="G1082" t="str">
            <v>901</v>
          </cell>
          <cell r="I1082">
            <v>35677.18709988862</v>
          </cell>
        </row>
        <row r="1083">
          <cell r="A1083" t="str">
            <v>901CN</v>
          </cell>
          <cell r="B1083" t="str">
            <v>901</v>
          </cell>
          <cell r="D1083">
            <v>6800098.164574025</v>
          </cell>
          <cell r="F1083" t="str">
            <v>901CN</v>
          </cell>
          <cell r="G1083" t="str">
            <v>901</v>
          </cell>
          <cell r="I1083">
            <v>6800098.164574025</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-588721.7872202143</v>
          </cell>
          <cell r="F1086" t="str">
            <v>901UT</v>
          </cell>
          <cell r="G1086" t="str">
            <v>901</v>
          </cell>
          <cell r="I1086">
            <v>-588721.7872202143</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v>
          </cell>
          <cell r="F1088" t="str">
            <v>901WYP</v>
          </cell>
          <cell r="G1088" t="str">
            <v>901</v>
          </cell>
          <cell r="I1088">
            <v>562804.3165520647</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v>
          </cell>
          <cell r="F1090" t="str">
            <v>902CA</v>
          </cell>
          <cell r="G1090" t="str">
            <v>902</v>
          </cell>
          <cell r="I1090">
            <v>750584.3618272332</v>
          </cell>
        </row>
        <row r="1091">
          <cell r="A1091" t="str">
            <v>902CN</v>
          </cell>
          <cell r="B1091" t="str">
            <v>902</v>
          </cell>
          <cell r="D1091">
            <v>358669.4735408592</v>
          </cell>
          <cell r="F1091" t="str">
            <v>902CN</v>
          </cell>
          <cell r="G1091" t="str">
            <v>902</v>
          </cell>
          <cell r="I1091">
            <v>358669.4735408592</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v>
          </cell>
          <cell r="F1093" t="str">
            <v>902OR</v>
          </cell>
          <cell r="G1093" t="str">
            <v>902</v>
          </cell>
          <cell r="I1093">
            <v>7898252.20976717</v>
          </cell>
        </row>
        <row r="1094">
          <cell r="A1094" t="str">
            <v>902UT</v>
          </cell>
          <cell r="B1094" t="str">
            <v>902</v>
          </cell>
          <cell r="D1094">
            <v>11182218.4942365</v>
          </cell>
          <cell r="F1094" t="str">
            <v>902UT</v>
          </cell>
          <cell r="G1094" t="str">
            <v>902</v>
          </cell>
          <cell r="I1094">
            <v>11182218.4942365</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v>
          </cell>
          <cell r="F1099" t="str">
            <v>903CN</v>
          </cell>
          <cell r="G1099" t="str">
            <v>903</v>
          </cell>
          <cell r="I1099">
            <v>45145290.19631934</v>
          </cell>
        </row>
        <row r="1100">
          <cell r="A1100" t="str">
            <v>903IDU</v>
          </cell>
          <cell r="B1100" t="str">
            <v>903</v>
          </cell>
          <cell r="D1100">
            <v>401505.9234362973</v>
          </cell>
          <cell r="F1100" t="str">
            <v>903IDU</v>
          </cell>
          <cell r="G1100" t="str">
            <v>903</v>
          </cell>
          <cell r="I1100">
            <v>401505.9234362973</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v>
          </cell>
          <cell r="F1103" t="str">
            <v>903WA</v>
          </cell>
          <cell r="G1103" t="str">
            <v>903</v>
          </cell>
          <cell r="I1103">
            <v>527230.0303799512</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54501.91241460675</v>
          </cell>
          <cell r="F1105" t="str">
            <v>903WYU</v>
          </cell>
          <cell r="G1105" t="str">
            <v>903</v>
          </cell>
          <cell r="I1105">
            <v>54501.91241460675</v>
          </cell>
        </row>
        <row r="1106">
          <cell r="A1106" t="str">
            <v>904CA</v>
          </cell>
          <cell r="B1106" t="str">
            <v>904</v>
          </cell>
          <cell r="D1106">
            <v>604096.7448076175</v>
          </cell>
          <cell r="F1106" t="str">
            <v>904CA</v>
          </cell>
          <cell r="G1106" t="str">
            <v>904</v>
          </cell>
          <cell r="I1106">
            <v>604096.7448076175</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v>
          </cell>
          <cell r="F1108" t="str">
            <v>904IDU</v>
          </cell>
          <cell r="G1108" t="str">
            <v>904</v>
          </cell>
          <cell r="I1108">
            <v>-36526.16310921103</v>
          </cell>
        </row>
        <row r="1109">
          <cell r="A1109" t="str">
            <v>904OR</v>
          </cell>
          <cell r="B1109" t="str">
            <v>904</v>
          </cell>
          <cell r="D1109">
            <v>5336079.823999222</v>
          </cell>
          <cell r="F1109" t="str">
            <v>904OR</v>
          </cell>
          <cell r="G1109" t="str">
            <v>904</v>
          </cell>
          <cell r="I1109">
            <v>5336079.823999222</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1075502.942957637</v>
          </cell>
          <cell r="F1111" t="str">
            <v>904WA</v>
          </cell>
          <cell r="G1111" t="str">
            <v>904</v>
          </cell>
          <cell r="I1111">
            <v>1075502.942957637</v>
          </cell>
        </row>
        <row r="1112">
          <cell r="A1112" t="str">
            <v>904WYP</v>
          </cell>
          <cell r="B1112" t="str">
            <v>904</v>
          </cell>
          <cell r="D1112">
            <v>494586.6025456665</v>
          </cell>
          <cell r="F1112" t="str">
            <v>904WYP</v>
          </cell>
          <cell r="G1112" t="str">
            <v>904</v>
          </cell>
          <cell r="I1112">
            <v>494586.6025456665</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8664.84423047027</v>
          </cell>
          <cell r="F1116" t="str">
            <v>905OR</v>
          </cell>
          <cell r="G1116" t="str">
            <v>905</v>
          </cell>
          <cell r="I1116">
            <v>8664.84423047027</v>
          </cell>
        </row>
        <row r="1117">
          <cell r="A1117" t="str">
            <v>905UT</v>
          </cell>
          <cell r="B1117" t="str">
            <v>905</v>
          </cell>
          <cell r="D1117">
            <v>4574.966175670424</v>
          </cell>
          <cell r="F1117" t="str">
            <v>905UT</v>
          </cell>
          <cell r="G1117" t="str">
            <v>905</v>
          </cell>
          <cell r="I1117">
            <v>4574.966175670424</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346305.3123153006</v>
          </cell>
          <cell r="F1120" t="str">
            <v>908CA</v>
          </cell>
          <cell r="G1120" t="str">
            <v>908</v>
          </cell>
          <cell r="I1120">
            <v>346305.3123153006</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48260.42713314391</v>
          </cell>
          <cell r="F1124" t="str">
            <v>908OTHER</v>
          </cell>
          <cell r="G1124" t="str">
            <v>908</v>
          </cell>
          <cell r="I1124">
            <v>48260.42713314391</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4809565.218616661</v>
          </cell>
          <cell r="F1126" t="str">
            <v>908WA</v>
          </cell>
          <cell r="G1126" t="str">
            <v>908</v>
          </cell>
          <cell r="I1126">
            <v>4809565.218616661</v>
          </cell>
        </row>
        <row r="1127">
          <cell r="A1127" t="str">
            <v>908WYP</v>
          </cell>
          <cell r="B1127" t="str">
            <v>908</v>
          </cell>
          <cell r="D1127">
            <v>675512.8910283647</v>
          </cell>
          <cell r="F1127" t="str">
            <v>908WYP</v>
          </cell>
          <cell r="G1127" t="str">
            <v>908</v>
          </cell>
          <cell r="I1127">
            <v>675512.8910283647</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v>
          </cell>
          <cell r="F1129" t="str">
            <v>909CN</v>
          </cell>
          <cell r="G1129" t="str">
            <v>909</v>
          </cell>
          <cell r="I1129">
            <v>685493.4909687305</v>
          </cell>
        </row>
        <row r="1130">
          <cell r="A1130" t="str">
            <v>909IDU</v>
          </cell>
          <cell r="B1130" t="str">
            <v>909</v>
          </cell>
          <cell r="D1130">
            <v>2333.859798051553</v>
          </cell>
          <cell r="F1130" t="str">
            <v>909IDU</v>
          </cell>
          <cell r="G1130" t="str">
            <v>909</v>
          </cell>
          <cell r="I1130">
            <v>2333.859798051553</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v>
          </cell>
          <cell r="F1133" t="str">
            <v>909WA</v>
          </cell>
          <cell r="G1133" t="str">
            <v>909</v>
          </cell>
          <cell r="I1133">
            <v>2261.806354779785</v>
          </cell>
        </row>
        <row r="1134">
          <cell r="A1134" t="str">
            <v>909WYP</v>
          </cell>
          <cell r="B1134" t="str">
            <v>909</v>
          </cell>
          <cell r="D1134">
            <v>4901.027584737163</v>
          </cell>
          <cell r="F1134" t="str">
            <v>909WYP</v>
          </cell>
          <cell r="G1134" t="str">
            <v>909</v>
          </cell>
          <cell r="I1134">
            <v>4901.027584737163</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55812.92576111224</v>
          </cell>
          <cell r="F1137" t="str">
            <v>910OR</v>
          </cell>
          <cell r="G1137" t="str">
            <v>910</v>
          </cell>
          <cell r="I1137">
            <v>55812.92576111224</v>
          </cell>
        </row>
        <row r="1138">
          <cell r="A1138" t="str">
            <v>910UT</v>
          </cell>
          <cell r="B1138" t="str">
            <v>910</v>
          </cell>
          <cell r="D1138">
            <v>71285.62331968293</v>
          </cell>
          <cell r="F1138" t="str">
            <v>910UT</v>
          </cell>
          <cell r="G1138" t="str">
            <v>910</v>
          </cell>
          <cell r="I1138">
            <v>71285.62331968293</v>
          </cell>
        </row>
        <row r="1139">
          <cell r="A1139" t="str">
            <v>910WA</v>
          </cell>
          <cell r="B1139" t="str">
            <v>910</v>
          </cell>
          <cell r="D1139">
            <v>6798.719158717273</v>
          </cell>
          <cell r="F1139" t="str">
            <v>910WA</v>
          </cell>
          <cell r="G1139" t="str">
            <v>910</v>
          </cell>
          <cell r="I1139">
            <v>6798.719158717273</v>
          </cell>
        </row>
        <row r="1140">
          <cell r="A1140" t="str">
            <v>910WYP</v>
          </cell>
          <cell r="B1140" t="str">
            <v>910</v>
          </cell>
          <cell r="D1140">
            <v>43903.94430383601</v>
          </cell>
          <cell r="F1140" t="str">
            <v>910WYP</v>
          </cell>
          <cell r="G1140" t="str">
            <v>910</v>
          </cell>
          <cell r="I1140">
            <v>43903.94430383601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138955193.7611121</v>
          </cell>
          <cell r="F1143" t="str">
            <v>920SO</v>
          </cell>
          <cell r="G1143" t="str">
            <v>920</v>
          </cell>
          <cell r="I1143">
            <v>138955193.7611121</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v>
          </cell>
          <cell r="F1149" t="str">
            <v>921IDU</v>
          </cell>
          <cell r="G1149" t="str">
            <v>921</v>
          </cell>
          <cell r="I1149">
            <v>5081.979172857852</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2642.341835892357</v>
          </cell>
          <cell r="F1153" t="str">
            <v>921WA</v>
          </cell>
          <cell r="G1153" t="str">
            <v>921</v>
          </cell>
          <cell r="I1153">
            <v>2642.341835892357</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v>
          </cell>
          <cell r="F1155" t="str">
            <v>921WYU</v>
          </cell>
          <cell r="G1155" t="str">
            <v>921</v>
          </cell>
          <cell r="I1155">
            <v>518.3320950965825</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v>
          </cell>
          <cell r="F1161" t="str">
            <v>923SO</v>
          </cell>
          <cell r="G1161" t="str">
            <v>923</v>
          </cell>
          <cell r="I1161">
            <v>35188638.70038661</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953400.652298993</v>
          </cell>
          <cell r="F1172" t="str">
            <v>928SG</v>
          </cell>
          <cell r="G1172" t="str">
            <v>928</v>
          </cell>
          <cell r="I1172">
            <v>953400.652298993</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v>
          </cell>
          <cell r="F1174" t="str">
            <v>928UT</v>
          </cell>
          <cell r="G1174" t="str">
            <v>928</v>
          </cell>
          <cell r="I1174">
            <v>3084470.222828958</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v>
          </cell>
          <cell r="F1177" t="str">
            <v>928WYU</v>
          </cell>
          <cell r="G1177" t="str">
            <v>928</v>
          </cell>
          <cell r="I1177">
            <v>464365.9228372132</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7714950.590663695</v>
          </cell>
          <cell r="F1182" t="str">
            <v>930OR</v>
          </cell>
          <cell r="G1182" t="str">
            <v>930</v>
          </cell>
          <cell r="I1182">
            <v>7714950.590663695</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-6867.743189697969</v>
          </cell>
          <cell r="F1186" t="str">
            <v>930WYP</v>
          </cell>
          <cell r="G1186" t="str">
            <v>930</v>
          </cell>
          <cell r="I1186">
            <v>-6867.743189697969</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7870242.959654121</v>
          </cell>
          <cell r="F1188" t="str">
            <v>931SO</v>
          </cell>
          <cell r="G1188" t="str">
            <v>931</v>
          </cell>
          <cell r="I1188">
            <v>7870242.959654121</v>
          </cell>
        </row>
        <row r="1189">
          <cell r="A1189" t="str">
            <v>931UT</v>
          </cell>
          <cell r="B1189" t="str">
            <v>931</v>
          </cell>
          <cell r="D1189">
            <v>-388.1731467723296</v>
          </cell>
          <cell r="F1189" t="str">
            <v>931UT</v>
          </cell>
          <cell r="G1189" t="str">
            <v>931</v>
          </cell>
          <cell r="I1189">
            <v>-388.1731467723296</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17623884.04219537</v>
          </cell>
          <cell r="F1194" t="str">
            <v>935SO</v>
          </cell>
          <cell r="G1194" t="str">
            <v>935</v>
          </cell>
          <cell r="I1194">
            <v>17623884.04219537</v>
          </cell>
        </row>
        <row r="1195">
          <cell r="A1195" t="str">
            <v>935UT</v>
          </cell>
          <cell r="B1195" t="str">
            <v>935</v>
          </cell>
          <cell r="D1195">
            <v>459088.2912937079</v>
          </cell>
          <cell r="F1195" t="str">
            <v>935UT</v>
          </cell>
          <cell r="G1195" t="str">
            <v>935</v>
          </cell>
          <cell r="I1195">
            <v>459088.2912937079</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554045.94</v>
          </cell>
          <cell r="F1199" t="str">
            <v>DPCA</v>
          </cell>
          <cell r="G1199" t="str">
            <v>DP</v>
          </cell>
          <cell r="I1199">
            <v>554045.94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v>
          </cell>
          <cell r="F1201" t="str">
            <v>DPOR</v>
          </cell>
          <cell r="G1201" t="str">
            <v>DP</v>
          </cell>
          <cell r="I1201">
            <v>5753238.82</v>
          </cell>
        </row>
        <row r="1202">
          <cell r="A1202" t="str">
            <v>DPUT</v>
          </cell>
          <cell r="B1202" t="str">
            <v>DP</v>
          </cell>
          <cell r="D1202">
            <v>11860061.69</v>
          </cell>
          <cell r="F1202" t="str">
            <v>DPUT</v>
          </cell>
          <cell r="G1202" t="str">
            <v>DP</v>
          </cell>
          <cell r="I1202">
            <v>11860061.69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v>
          </cell>
          <cell r="F1251" t="str">
            <v>SCHMDTSO</v>
          </cell>
          <cell r="G1251" t="str">
            <v>SCHMDT</v>
          </cell>
          <cell r="I1251">
            <v>-54769182.44741646</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v>
          </cell>
          <cell r="F1255" t="str">
            <v>TPSG</v>
          </cell>
          <cell r="G1255" t="str">
            <v>TP</v>
          </cell>
          <cell r="I1255">
            <v>5696340.359999999</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v>
          </cell>
          <cell r="F1263" t="str">
            <v>TPSG</v>
          </cell>
          <cell r="G1263" t="str">
            <v>TP</v>
          </cell>
          <cell r="I1263">
            <v>5696340.359999999</v>
          </cell>
        </row>
      </sheetData>
      <sheetData sheetId="13"/>
      <sheetData sheetId="14"/>
      <sheetData sheetId="15"/>
      <sheetData sheetId="16"/>
      <sheetData sheetId="17"/>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3">
          <cell r="AP33">
            <v>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0.017764363382654205</v>
          </cell>
          <cell r="G4">
            <v>0.2818622731899626</v>
          </cell>
          <cell r="H4">
            <v>0.08647394521001163</v>
          </cell>
          <cell r="I4">
            <v>0</v>
          </cell>
          <cell r="J4">
            <v>0.10673227778788404</v>
          </cell>
          <cell r="K4">
            <v>0.4245145686666943</v>
          </cell>
          <cell r="L4">
            <v>0.061113713937219954</v>
          </cell>
          <cell r="M4">
            <v>0.017530709472366922</v>
          </cell>
          <cell r="N4">
            <v>0.004008148353206384</v>
          </cell>
          <cell r="O4">
            <v>0</v>
          </cell>
          <cell r="P4">
            <v>0</v>
          </cell>
          <cell r="S4" t="str">
            <v>SG</v>
          </cell>
          <cell r="V4">
            <v>1</v>
          </cell>
          <cell r="W4">
            <v>0.017764363382654205</v>
          </cell>
          <cell r="X4">
            <v>0.2818622731899626</v>
          </cell>
          <cell r="Y4">
            <v>0.08647394521001163</v>
          </cell>
          <cell r="Z4">
            <v>0.12426298726025095</v>
          </cell>
          <cell r="AA4">
            <v>0.10673227778788404</v>
          </cell>
          <cell r="AB4">
            <v>0.4245145686666943</v>
          </cell>
          <cell r="AC4">
            <v>0.061113713937219954</v>
          </cell>
          <cell r="AD4">
            <v>0.017530709472366922</v>
          </cell>
          <cell r="AE4">
            <v>0.004008148353206384</v>
          </cell>
          <cell r="AF4">
            <v>0</v>
          </cell>
          <cell r="AG4">
            <v>0</v>
          </cell>
        </row>
        <row r="5">
          <cell r="B5" t="str">
            <v>SG-P</v>
          </cell>
          <cell r="E5">
            <v>1</v>
          </cell>
          <cell r="F5">
            <v>0.017764363382654205</v>
          </cell>
          <cell r="G5">
            <v>0.2818622731899626</v>
          </cell>
          <cell r="H5">
            <v>0.08647394521001163</v>
          </cell>
          <cell r="I5">
            <v>0</v>
          </cell>
          <cell r="J5">
            <v>0.10673227778788404</v>
          </cell>
          <cell r="K5">
            <v>0.4245145686666943</v>
          </cell>
          <cell r="L5">
            <v>0.061113713937219954</v>
          </cell>
          <cell r="M5">
            <v>0.017530709472366922</v>
          </cell>
          <cell r="N5">
            <v>0.004008148353206384</v>
          </cell>
          <cell r="O5">
            <v>0</v>
          </cell>
          <cell r="P5">
            <v>0</v>
          </cell>
          <cell r="S5" t="str">
            <v>SG-P</v>
          </cell>
          <cell r="V5">
            <v>1</v>
          </cell>
          <cell r="W5">
            <v>0.017764363382654205</v>
          </cell>
          <cell r="X5">
            <v>0.2818622731899626</v>
          </cell>
          <cell r="Y5">
            <v>0.08647394521001163</v>
          </cell>
          <cell r="Z5">
            <v>0.12426298726025095</v>
          </cell>
          <cell r="AA5">
            <v>0.10673227778788404</v>
          </cell>
          <cell r="AB5">
            <v>0.4245145686666943</v>
          </cell>
          <cell r="AC5">
            <v>0.061113713937219954</v>
          </cell>
          <cell r="AD5">
            <v>0.017530709472366922</v>
          </cell>
          <cell r="AE5">
            <v>0.004008148353206384</v>
          </cell>
          <cell r="AF5">
            <v>0</v>
          </cell>
          <cell r="AG5">
            <v>0</v>
          </cell>
        </row>
        <row r="6">
          <cell r="B6" t="str">
            <v>SG-U</v>
          </cell>
          <cell r="E6">
            <v>1</v>
          </cell>
          <cell r="F6">
            <v>0.017764363382654205</v>
          </cell>
          <cell r="G6">
            <v>0.2818622731899626</v>
          </cell>
          <cell r="H6">
            <v>0.08647394521001163</v>
          </cell>
          <cell r="I6">
            <v>0</v>
          </cell>
          <cell r="J6">
            <v>0.10673227778788404</v>
          </cell>
          <cell r="K6">
            <v>0.4245145686666943</v>
          </cell>
          <cell r="L6">
            <v>0.061113713937219954</v>
          </cell>
          <cell r="M6">
            <v>0.017530709472366922</v>
          </cell>
          <cell r="N6">
            <v>0.004008148353206384</v>
          </cell>
          <cell r="O6">
            <v>0</v>
          </cell>
          <cell r="P6">
            <v>0</v>
          </cell>
          <cell r="S6" t="str">
            <v>SG-U</v>
          </cell>
          <cell r="V6">
            <v>1</v>
          </cell>
          <cell r="W6">
            <v>0.017764363382654205</v>
          </cell>
          <cell r="X6">
            <v>0.2818622731899626</v>
          </cell>
          <cell r="Y6">
            <v>0.08647394521001163</v>
          </cell>
          <cell r="Z6">
            <v>0.12426298726025095</v>
          </cell>
          <cell r="AA6">
            <v>0.10673227778788404</v>
          </cell>
          <cell r="AB6">
            <v>0.4245145686666943</v>
          </cell>
          <cell r="AC6">
            <v>0.061113713937219954</v>
          </cell>
          <cell r="AD6">
            <v>0.017530709472366922</v>
          </cell>
          <cell r="AE6">
            <v>0.004008148353206384</v>
          </cell>
          <cell r="AF6">
            <v>0</v>
          </cell>
          <cell r="AG6">
            <v>0</v>
          </cell>
        </row>
        <row r="7">
          <cell r="B7" t="str">
            <v>DGP</v>
          </cell>
          <cell r="E7">
            <v>1.0000000000000002</v>
          </cell>
          <cell r="F7">
            <v>0.036045411822042996</v>
          </cell>
          <cell r="G7">
            <v>0.5719226462204575</v>
          </cell>
          <cell r="H7">
            <v>0.17546302672547204</v>
          </cell>
          <cell r="I7">
            <v>0</v>
          </cell>
          <cell r="J7">
            <v>0.21656891523202754</v>
          </cell>
          <cell r="K7">
            <v>0</v>
          </cell>
          <cell r="L7">
            <v>0</v>
          </cell>
          <cell r="M7">
            <v>0</v>
          </cell>
          <cell r="N7">
            <v>0</v>
          </cell>
          <cell r="O7">
            <v>0</v>
          </cell>
          <cell r="P7">
            <v>0</v>
          </cell>
          <cell r="S7" t="str">
            <v>DGP</v>
          </cell>
          <cell r="V7">
            <v>1.0000000000000002</v>
          </cell>
          <cell r="W7">
            <v>0.036045411822042996</v>
          </cell>
          <cell r="X7">
            <v>0.5719226462204575</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v>
          </cell>
          <cell r="L8">
            <v>0.12050014495313448</v>
          </cell>
          <cell r="M8">
            <v>0.03456594103774405</v>
          </cell>
          <cell r="N8">
            <v>0.007903012702700215</v>
          </cell>
          <cell r="O8">
            <v>0</v>
          </cell>
          <cell r="P8">
            <v>0</v>
          </cell>
          <cell r="S8" t="str">
            <v>DGU</v>
          </cell>
          <cell r="V8">
            <v>1</v>
          </cell>
          <cell r="W8">
            <v>0</v>
          </cell>
          <cell r="X8">
            <v>0</v>
          </cell>
          <cell r="Y8">
            <v>0</v>
          </cell>
          <cell r="Z8">
            <v>0.03456594103774405</v>
          </cell>
          <cell r="AA8">
            <v>0</v>
          </cell>
          <cell r="AB8">
            <v>0.8370309013064213</v>
          </cell>
          <cell r="AC8">
            <v>0.12050014495313448</v>
          </cell>
          <cell r="AD8">
            <v>0.03456594103774405</v>
          </cell>
          <cell r="AE8">
            <v>0.007903012702700215</v>
          </cell>
          <cell r="AF8">
            <v>0</v>
          </cell>
          <cell r="AG8">
            <v>0</v>
          </cell>
        </row>
        <row r="9">
          <cell r="B9" t="str">
            <v>SC</v>
          </cell>
          <cell r="E9">
            <v>1</v>
          </cell>
          <cell r="F9">
            <v>0.018015310151040433</v>
          </cell>
          <cell r="G9">
            <v>0.2839852652605386</v>
          </cell>
          <cell r="H9">
            <v>0.08741686926459057</v>
          </cell>
          <cell r="I9">
            <v>0</v>
          </cell>
          <cell r="J9">
            <v>0.10314154848549544</v>
          </cell>
          <cell r="K9">
            <v>0.426918766420359</v>
          </cell>
          <cell r="L9">
            <v>0.05950140153200098</v>
          </cell>
          <cell r="M9">
            <v>0.01694621763459808</v>
          </cell>
          <cell r="N9">
            <v>0.004074621251376895</v>
          </cell>
          <cell r="O9">
            <v>0</v>
          </cell>
          <cell r="P9">
            <v>0</v>
          </cell>
          <cell r="S9" t="str">
            <v>SC</v>
          </cell>
          <cell r="V9">
            <v>0.9999999999999999</v>
          </cell>
          <cell r="W9">
            <v>0.018015310151040433</v>
          </cell>
          <cell r="X9">
            <v>0.2839852652605386</v>
          </cell>
          <cell r="Y9">
            <v>0.08741686926459057</v>
          </cell>
          <cell r="Z9">
            <v>0.12008776612009352</v>
          </cell>
          <cell r="AA9">
            <v>0.10314154848549544</v>
          </cell>
          <cell r="AB9">
            <v>0.426918766420359</v>
          </cell>
          <cell r="AC9">
            <v>0.05950140153200098</v>
          </cell>
          <cell r="AD9">
            <v>0.01694621763459808</v>
          </cell>
          <cell r="AE9">
            <v>0.004074621251376895</v>
          </cell>
          <cell r="AF9">
            <v>0</v>
          </cell>
          <cell r="AG9">
            <v>0</v>
          </cell>
        </row>
        <row r="10">
          <cell r="B10" t="str">
            <v>SE</v>
          </cell>
          <cell r="E10">
            <v>1</v>
          </cell>
          <cell r="F10">
            <v>0.01701152307749553</v>
          </cell>
          <cell r="G10">
            <v>0.27549329697823455</v>
          </cell>
          <cell r="H10">
            <v>0.08364517304627485</v>
          </cell>
          <cell r="I10">
            <v>0</v>
          </cell>
          <cell r="J10">
            <v>0.11750446569504985</v>
          </cell>
          <cell r="K10">
            <v>0.4173019754057001</v>
          </cell>
          <cell r="L10">
            <v>0.06595065115287688</v>
          </cell>
          <cell r="M10">
            <v>0.019284184985673455</v>
          </cell>
          <cell r="N10">
            <v>0.003808729658694853</v>
          </cell>
          <cell r="O10">
            <v>0</v>
          </cell>
          <cell r="P10">
            <v>0</v>
          </cell>
          <cell r="S10" t="str">
            <v>SE</v>
          </cell>
          <cell r="V10">
            <v>1</v>
          </cell>
          <cell r="W10">
            <v>0.01701152307749553</v>
          </cell>
          <cell r="X10">
            <v>0.27549329697823455</v>
          </cell>
          <cell r="Y10">
            <v>0.08364517304627485</v>
          </cell>
          <cell r="Z10">
            <v>0.13678865068072332</v>
          </cell>
          <cell r="AA10">
            <v>0.11750446569504985</v>
          </cell>
          <cell r="AB10">
            <v>0.4173019754057001</v>
          </cell>
          <cell r="AC10">
            <v>0.06595065115287688</v>
          </cell>
          <cell r="AD10">
            <v>0.019284184985673455</v>
          </cell>
          <cell r="AE10">
            <v>0.003808729658694853</v>
          </cell>
          <cell r="AF10">
            <v>0</v>
          </cell>
          <cell r="AG10">
            <v>0</v>
          </cell>
        </row>
        <row r="11">
          <cell r="B11" t="str">
            <v>SE-P</v>
          </cell>
          <cell r="E11">
            <v>1</v>
          </cell>
          <cell r="F11">
            <v>0.01701152307749553</v>
          </cell>
          <cell r="G11">
            <v>0.27549329697823455</v>
          </cell>
          <cell r="H11">
            <v>0.08364517304627485</v>
          </cell>
          <cell r="I11">
            <v>0</v>
          </cell>
          <cell r="J11">
            <v>0.11750446569504985</v>
          </cell>
          <cell r="K11">
            <v>0.4173019754057001</v>
          </cell>
          <cell r="L11">
            <v>0.06595065115287688</v>
          </cell>
          <cell r="M11">
            <v>0.019284184985673455</v>
          </cell>
          <cell r="N11">
            <v>0.003808729658694853</v>
          </cell>
          <cell r="O11">
            <v>0</v>
          </cell>
          <cell r="P11">
            <v>0</v>
          </cell>
          <cell r="S11" t="str">
            <v>SE-P</v>
          </cell>
          <cell r="V11">
            <v>1</v>
          </cell>
          <cell r="W11">
            <v>0.01701152307749553</v>
          </cell>
          <cell r="X11">
            <v>0.27549329697823455</v>
          </cell>
          <cell r="Y11">
            <v>0.08364517304627485</v>
          </cell>
          <cell r="Z11">
            <v>0.13678865068072332</v>
          </cell>
          <cell r="AA11">
            <v>0.11750446569504985</v>
          </cell>
          <cell r="AB11">
            <v>0.4173019754057001</v>
          </cell>
          <cell r="AC11">
            <v>0.06595065115287688</v>
          </cell>
          <cell r="AD11">
            <v>0.019284184985673455</v>
          </cell>
          <cell r="AE11">
            <v>0.003808729658694853</v>
          </cell>
          <cell r="AF11">
            <v>0</v>
          </cell>
          <cell r="AG11">
            <v>0</v>
          </cell>
        </row>
        <row r="12">
          <cell r="B12" t="str">
            <v>SE-U</v>
          </cell>
          <cell r="E12">
            <v>1</v>
          </cell>
          <cell r="F12">
            <v>0.01701152307749553</v>
          </cell>
          <cell r="G12">
            <v>0.27549329697823455</v>
          </cell>
          <cell r="H12">
            <v>0.08364517304627485</v>
          </cell>
          <cell r="I12">
            <v>0</v>
          </cell>
          <cell r="J12">
            <v>0.11750446569504985</v>
          </cell>
          <cell r="K12">
            <v>0.4173019754057001</v>
          </cell>
          <cell r="L12">
            <v>0.06595065115287688</v>
          </cell>
          <cell r="M12">
            <v>0.019284184985673455</v>
          </cell>
          <cell r="N12">
            <v>0.003808729658694853</v>
          </cell>
          <cell r="O12">
            <v>0</v>
          </cell>
          <cell r="P12">
            <v>0</v>
          </cell>
          <cell r="S12" t="str">
            <v>SE-U</v>
          </cell>
          <cell r="V12">
            <v>1</v>
          </cell>
          <cell r="W12">
            <v>0.01701152307749553</v>
          </cell>
          <cell r="X12">
            <v>0.27549329697823455</v>
          </cell>
          <cell r="Y12">
            <v>0.08364517304627485</v>
          </cell>
          <cell r="Z12">
            <v>0.13678865068072332</v>
          </cell>
          <cell r="AA12">
            <v>0.11750446569504985</v>
          </cell>
          <cell r="AB12">
            <v>0.4173019754057001</v>
          </cell>
          <cell r="AC12">
            <v>0.06595065115287688</v>
          </cell>
          <cell r="AD12">
            <v>0.019284184985673455</v>
          </cell>
          <cell r="AE12">
            <v>0.003808729658694853</v>
          </cell>
          <cell r="AF12">
            <v>0</v>
          </cell>
          <cell r="AG12">
            <v>0</v>
          </cell>
        </row>
        <row r="13">
          <cell r="B13" t="str">
            <v>DEP</v>
          </cell>
          <cell r="E13">
            <v>1</v>
          </cell>
          <cell r="F13">
            <v>0.034460385750286725</v>
          </cell>
          <cell r="G13">
            <v>0.5580690948271005</v>
          </cell>
          <cell r="H13">
            <v>0.16944073239022853</v>
          </cell>
          <cell r="I13">
            <v>0</v>
          </cell>
          <cell r="J13">
            <v>0.23802978703238425</v>
          </cell>
          <cell r="K13">
            <v>0</v>
          </cell>
          <cell r="L13">
            <v>0</v>
          </cell>
          <cell r="M13">
            <v>0</v>
          </cell>
          <cell r="N13">
            <v>0</v>
          </cell>
          <cell r="O13">
            <v>0</v>
          </cell>
          <cell r="P13">
            <v>0</v>
          </cell>
          <cell r="S13" t="str">
            <v>DEP</v>
          </cell>
          <cell r="V13">
            <v>1</v>
          </cell>
          <cell r="W13">
            <v>0.034460385750286725</v>
          </cell>
          <cell r="X13">
            <v>0.5580690948271005</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0.8241446629791569</v>
          </cell>
          <cell r="L14">
            <v>0.1302483102669282</v>
          </cell>
          <cell r="M14">
            <v>0.038085029720730336</v>
          </cell>
          <cell r="N14">
            <v>0.007521997033184696</v>
          </cell>
          <cell r="O14">
            <v>0</v>
          </cell>
          <cell r="P14">
            <v>0</v>
          </cell>
          <cell r="S14" t="str">
            <v>DEU</v>
          </cell>
          <cell r="V14">
            <v>1.0000000000000002</v>
          </cell>
          <cell r="W14">
            <v>0</v>
          </cell>
          <cell r="X14">
            <v>0</v>
          </cell>
          <cell r="Y14">
            <v>0</v>
          </cell>
          <cell r="Z14">
            <v>0.038085029720730336</v>
          </cell>
          <cell r="AA14">
            <v>0</v>
          </cell>
          <cell r="AB14">
            <v>0.8241446629791569</v>
          </cell>
          <cell r="AC14">
            <v>0.1302483102669282</v>
          </cell>
          <cell r="AD14">
            <v>0.038085029720730336</v>
          </cell>
          <cell r="AE14">
            <v>0.007521997033184696</v>
          </cell>
          <cell r="AF14">
            <v>0</v>
          </cell>
          <cell r="AG14">
            <v>0</v>
          </cell>
        </row>
        <row r="15">
          <cell r="B15" t="str">
            <v>SO</v>
          </cell>
          <cell r="E15">
            <v>0.9999999999999999</v>
          </cell>
          <cell r="F15">
            <v>0.026030247081670604</v>
          </cell>
          <cell r="G15">
            <v>0.29590108258057185</v>
          </cell>
          <cell r="H15">
            <v>0.08286330439111746</v>
          </cell>
          <cell r="I15">
            <v>0</v>
          </cell>
          <cell r="J15">
            <v>0.09875865375036866</v>
          </cell>
          <cell r="K15">
            <v>0.41966588325401816</v>
          </cell>
          <cell r="L15">
            <v>0.05728268858585989</v>
          </cell>
          <cell r="M15">
            <v>0.016980900545184287</v>
          </cell>
          <cell r="N15">
            <v>0.002517239811208963</v>
          </cell>
          <cell r="O15">
            <v>0</v>
          </cell>
          <cell r="P15">
            <v>0</v>
          </cell>
          <cell r="S15" t="str">
            <v>SO</v>
          </cell>
          <cell r="V15">
            <v>1</v>
          </cell>
          <cell r="W15">
            <v>0.026014931404649652</v>
          </cell>
          <cell r="X15">
            <v>0.2950942681251323</v>
          </cell>
          <cell r="Y15">
            <v>0.08300261255203277</v>
          </cell>
          <cell r="Z15">
            <v>0.1158275235210954</v>
          </cell>
          <cell r="AA15">
            <v>0.09885652656480426</v>
          </cell>
          <cell r="AB15">
            <v>0.419964729080551</v>
          </cell>
          <cell r="AC15">
            <v>0.05755517458331193</v>
          </cell>
          <cell r="AD15">
            <v>0.01697099695629115</v>
          </cell>
          <cell r="AE15">
            <v>0.0025407607332270715</v>
          </cell>
          <cell r="AF15">
            <v>0</v>
          </cell>
          <cell r="AG15">
            <v>0</v>
          </cell>
        </row>
        <row r="16">
          <cell r="B16" t="str">
            <v>SO-P</v>
          </cell>
          <cell r="E16">
            <v>0.9999999999999999</v>
          </cell>
          <cell r="F16">
            <v>0.026030247081670604</v>
          </cell>
          <cell r="G16">
            <v>0.29590108258057185</v>
          </cell>
          <cell r="H16">
            <v>0.08286330439111746</v>
          </cell>
          <cell r="I16">
            <v>0</v>
          </cell>
          <cell r="J16">
            <v>0.09875865375036866</v>
          </cell>
          <cell r="K16">
            <v>0.41966588325401816</v>
          </cell>
          <cell r="L16">
            <v>0.05728268858585989</v>
          </cell>
          <cell r="M16">
            <v>0.016980900545184287</v>
          </cell>
          <cell r="N16">
            <v>0.002517239811208963</v>
          </cell>
          <cell r="O16">
            <v>0</v>
          </cell>
          <cell r="P16">
            <v>0</v>
          </cell>
          <cell r="S16" t="str">
            <v>SO-P</v>
          </cell>
          <cell r="V16">
            <v>1</v>
          </cell>
          <cell r="W16">
            <v>0.026014931404649652</v>
          </cell>
          <cell r="X16">
            <v>0.2950942681251323</v>
          </cell>
          <cell r="Y16">
            <v>0.08300261255203277</v>
          </cell>
          <cell r="Z16">
            <v>0.1158275235210954</v>
          </cell>
          <cell r="AA16">
            <v>0.09885652656480426</v>
          </cell>
          <cell r="AB16">
            <v>0.419964729080551</v>
          </cell>
          <cell r="AC16">
            <v>0.05755517458331193</v>
          </cell>
          <cell r="AD16">
            <v>0.01697099695629115</v>
          </cell>
          <cell r="AE16">
            <v>0.0025407607332270715</v>
          </cell>
          <cell r="AF16">
            <v>0</v>
          </cell>
          <cell r="AG16">
            <v>0</v>
          </cell>
        </row>
        <row r="17">
          <cell r="B17" t="str">
            <v>SO-U</v>
          </cell>
          <cell r="E17">
            <v>0.9999999999999999</v>
          </cell>
          <cell r="F17">
            <v>0.026030247081670604</v>
          </cell>
          <cell r="G17">
            <v>0.29590108258057185</v>
          </cell>
          <cell r="H17">
            <v>0.08286330439111746</v>
          </cell>
          <cell r="I17">
            <v>0</v>
          </cell>
          <cell r="J17">
            <v>0.09875865375036866</v>
          </cell>
          <cell r="K17">
            <v>0.41966588325401816</v>
          </cell>
          <cell r="L17">
            <v>0.05728268858585989</v>
          </cell>
          <cell r="M17">
            <v>0.016980900545184287</v>
          </cell>
          <cell r="N17">
            <v>0.002517239811208963</v>
          </cell>
          <cell r="O17">
            <v>0</v>
          </cell>
          <cell r="P17">
            <v>0</v>
          </cell>
          <cell r="S17" t="str">
            <v>SO-U</v>
          </cell>
          <cell r="V17">
            <v>1</v>
          </cell>
          <cell r="W17">
            <v>0.026014931404649652</v>
          </cell>
          <cell r="X17">
            <v>0.2950942681251323</v>
          </cell>
          <cell r="Y17">
            <v>0.08300261255203277</v>
          </cell>
          <cell r="Z17">
            <v>0.1158275235210954</v>
          </cell>
          <cell r="AA17">
            <v>0.09885652656480426</v>
          </cell>
          <cell r="AB17">
            <v>0.419964729080551</v>
          </cell>
          <cell r="AC17">
            <v>0.05755517458331193</v>
          </cell>
          <cell r="AD17">
            <v>0.01697099695629115</v>
          </cell>
          <cell r="AE17">
            <v>0.0025407607332270715</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0.026030247081670604</v>
          </cell>
          <cell r="G20">
            <v>0.2959010825805719</v>
          </cell>
          <cell r="H20">
            <v>0.08286330439111744</v>
          </cell>
          <cell r="I20">
            <v>0</v>
          </cell>
          <cell r="J20">
            <v>0.09875865375036867</v>
          </cell>
          <cell r="K20">
            <v>0.4196658832540182</v>
          </cell>
          <cell r="L20">
            <v>0.05728268858585991</v>
          </cell>
          <cell r="M20">
            <v>0.016980900545184287</v>
          </cell>
          <cell r="N20">
            <v>0.002517239811208963</v>
          </cell>
          <cell r="O20">
            <v>0</v>
          </cell>
          <cell r="P20">
            <v>0</v>
          </cell>
          <cell r="S20" t="str">
            <v>GPS</v>
          </cell>
          <cell r="V20">
            <v>1.0000000000000002</v>
          </cell>
          <cell r="W20">
            <v>0.026014931404649663</v>
          </cell>
          <cell r="X20">
            <v>0.2950942681251324</v>
          </cell>
          <cell r="Y20">
            <v>0.08300261255203278</v>
          </cell>
          <cell r="Z20">
            <v>0.11582752352109543</v>
          </cell>
          <cell r="AA20">
            <v>0.09885652656480427</v>
          </cell>
          <cell r="AB20">
            <v>0.41996472908055105</v>
          </cell>
          <cell r="AC20">
            <v>0.05755517458331194</v>
          </cell>
          <cell r="AD20">
            <v>0.016970996956291153</v>
          </cell>
          <cell r="AE20">
            <v>0.002540760733227072</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0.9999999999999999</v>
          </cell>
          <cell r="F23">
            <v>0.02590966740879791</v>
          </cell>
          <cell r="G23">
            <v>0.29049951734187585</v>
          </cell>
          <cell r="H23">
            <v>0.08120521770774286</v>
          </cell>
          <cell r="I23">
            <v>0</v>
          </cell>
          <cell r="J23">
            <v>0.09584374005436262</v>
          </cell>
          <cell r="K23">
            <v>0.4319126440953624</v>
          </cell>
          <cell r="L23">
            <v>0.05553675523733395</v>
          </cell>
          <cell r="M23">
            <v>0.01666898070313294</v>
          </cell>
          <cell r="N23">
            <v>0.0024234774513913946</v>
          </cell>
          <cell r="O23">
            <v>0</v>
          </cell>
          <cell r="P23">
            <v>0</v>
          </cell>
          <cell r="S23" t="str">
            <v>SNP</v>
          </cell>
          <cell r="V23">
            <v>1.0000000000000007</v>
          </cell>
          <cell r="W23">
            <v>0.025884913724777477</v>
          </cell>
          <cell r="X23">
            <v>0.28908905756795766</v>
          </cell>
          <cell r="Y23">
            <v>0.08143397368854892</v>
          </cell>
          <cell r="Z23">
            <v>0.1128285842698474</v>
          </cell>
          <cell r="AA23">
            <v>0.09615774864538108</v>
          </cell>
          <cell r="AB23">
            <v>0.4321578976482454</v>
          </cell>
          <cell r="AC23">
            <v>0.05613851086719002</v>
          </cell>
          <cell r="AD23">
            <v>0.016670835624466328</v>
          </cell>
          <cell r="AE23">
            <v>0.002467062233433579</v>
          </cell>
          <cell r="AF23">
            <v>0</v>
          </cell>
          <cell r="AG23">
            <v>0</v>
          </cell>
        </row>
        <row r="24">
          <cell r="B24" t="str">
            <v>SSCCT</v>
          </cell>
          <cell r="E24">
            <v>1</v>
          </cell>
          <cell r="F24">
            <v>0.017739799435706312</v>
          </cell>
          <cell r="G24">
            <v>0.2703327477982012</v>
          </cell>
          <cell r="H24">
            <v>0.08785104406706173</v>
          </cell>
          <cell r="I24">
            <v>0</v>
          </cell>
          <cell r="J24">
            <v>0.10079603892153131</v>
          </cell>
          <cell r="K24">
            <v>0.4398749735426764</v>
          </cell>
          <cell r="L24">
            <v>0.06289533006951496</v>
          </cell>
          <cell r="M24">
            <v>0.016299681753449556</v>
          </cell>
          <cell r="N24">
            <v>0.004210384411858532</v>
          </cell>
          <cell r="O24">
            <v>0</v>
          </cell>
          <cell r="P24">
            <v>0</v>
          </cell>
          <cell r="S24" t="str">
            <v>SSCCT</v>
          </cell>
          <cell r="V24">
            <v>1</v>
          </cell>
          <cell r="W24">
            <v>0.017739799435706312</v>
          </cell>
          <cell r="X24">
            <v>0.2703327477982012</v>
          </cell>
          <cell r="Y24">
            <v>0.08785104406706173</v>
          </cell>
          <cell r="Z24">
            <v>0.11709572067498086</v>
          </cell>
          <cell r="AA24">
            <v>0.10079603892153131</v>
          </cell>
          <cell r="AB24">
            <v>0.4398749735426764</v>
          </cell>
          <cell r="AC24">
            <v>0.06289533006951496</v>
          </cell>
          <cell r="AD24">
            <v>0.016299681753449556</v>
          </cell>
          <cell r="AE24">
            <v>0.004210384411858532</v>
          </cell>
          <cell r="AF24">
            <v>0</v>
          </cell>
          <cell r="AG24">
            <v>0</v>
          </cell>
        </row>
        <row r="25">
          <cell r="B25" t="str">
            <v>SSECT</v>
          </cell>
          <cell r="E25">
            <v>0.9999999999999998</v>
          </cell>
          <cell r="F25">
            <v>0.01745806476539725</v>
          </cell>
          <cell r="G25">
            <v>0.2671987673047444</v>
          </cell>
          <cell r="H25">
            <v>0.08352228099480169</v>
          </cell>
          <cell r="I25">
            <v>0</v>
          </cell>
          <cell r="J25">
            <v>0.1156945414211139</v>
          </cell>
          <cell r="K25">
            <v>0.42229975840880296</v>
          </cell>
          <cell r="L25">
            <v>0.07112508204128046</v>
          </cell>
          <cell r="M25">
            <v>0.01877036908852064</v>
          </cell>
          <cell r="N25">
            <v>0.00393113597533859</v>
          </cell>
          <cell r="O25">
            <v>0</v>
          </cell>
          <cell r="P25">
            <v>0</v>
          </cell>
          <cell r="S25" t="str">
            <v>SSECT</v>
          </cell>
          <cell r="V25">
            <v>1</v>
          </cell>
          <cell r="W25">
            <v>0.01745806476539725</v>
          </cell>
          <cell r="X25">
            <v>0.2671987673047444</v>
          </cell>
          <cell r="Y25">
            <v>0.08352228099480169</v>
          </cell>
          <cell r="Z25">
            <v>0.13446491050963455</v>
          </cell>
          <cell r="AA25">
            <v>0.1156945414211139</v>
          </cell>
          <cell r="AB25">
            <v>0.42229975840880296</v>
          </cell>
          <cell r="AC25">
            <v>0.07112508204128046</v>
          </cell>
          <cell r="AD25">
            <v>0.01877036908852064</v>
          </cell>
          <cell r="AE25">
            <v>0.00393113597533859</v>
          </cell>
          <cell r="AF25">
            <v>0</v>
          </cell>
          <cell r="AG25">
            <v>0</v>
          </cell>
        </row>
        <row r="26">
          <cell r="B26" t="str">
            <v>SSCCH</v>
          </cell>
          <cell r="E26">
            <v>1</v>
          </cell>
          <cell r="F26">
            <v>0.018195807856117834</v>
          </cell>
          <cell r="G26">
            <v>0.29697639584041147</v>
          </cell>
          <cell r="H26">
            <v>0.08779706111735767</v>
          </cell>
          <cell r="I26">
            <v>0</v>
          </cell>
          <cell r="J26">
            <v>0.10436472713342967</v>
          </cell>
          <cell r="K26">
            <v>0.41543580175313644</v>
          </cell>
          <cell r="L26">
            <v>0.05594595781155636</v>
          </cell>
          <cell r="M26">
            <v>0.017381326119986756</v>
          </cell>
          <cell r="N26">
            <v>0.0039029223680038102</v>
          </cell>
          <cell r="O26">
            <v>0</v>
          </cell>
          <cell r="P26">
            <v>0</v>
          </cell>
          <cell r="S26" t="str">
            <v>SSCCH</v>
          </cell>
          <cell r="V26">
            <v>1</v>
          </cell>
          <cell r="W26">
            <v>0.018195807856117834</v>
          </cell>
          <cell r="X26">
            <v>0.29697639584041147</v>
          </cell>
          <cell r="Y26">
            <v>0.08779706111735767</v>
          </cell>
          <cell r="Z26">
            <v>0.12174605325341643</v>
          </cell>
          <cell r="AA26">
            <v>0.10436472713342967</v>
          </cell>
          <cell r="AB26">
            <v>0.41543580175313644</v>
          </cell>
          <cell r="AC26">
            <v>0.05594595781155636</v>
          </cell>
          <cell r="AD26">
            <v>0.017381326119986756</v>
          </cell>
          <cell r="AE26">
            <v>0.0039029223680038102</v>
          </cell>
          <cell r="AF26">
            <v>0</v>
          </cell>
          <cell r="AG26">
            <v>0</v>
          </cell>
        </row>
        <row r="27">
          <cell r="B27" t="str">
            <v>SSECH</v>
          </cell>
          <cell r="E27">
            <v>1</v>
          </cell>
          <cell r="F27">
            <v>0.01658857233295565</v>
          </cell>
          <cell r="G27">
            <v>0.2826793649935123</v>
          </cell>
          <cell r="H27">
            <v>0.08479490285371577</v>
          </cell>
          <cell r="I27">
            <v>0</v>
          </cell>
          <cell r="J27">
            <v>0.11822268775203679</v>
          </cell>
          <cell r="K27">
            <v>0.4130699614772147</v>
          </cell>
          <cell r="L27">
            <v>0.06137825264750168</v>
          </cell>
          <cell r="M27">
            <v>0.01960086418894987</v>
          </cell>
          <cell r="N27">
            <v>0.003665393754113404</v>
          </cell>
          <cell r="O27">
            <v>0</v>
          </cell>
          <cell r="P27">
            <v>0</v>
          </cell>
          <cell r="S27" t="str">
            <v>SSECH</v>
          </cell>
          <cell r="V27">
            <v>1</v>
          </cell>
          <cell r="W27">
            <v>0.01658857233295565</v>
          </cell>
          <cell r="X27">
            <v>0.2826793649935123</v>
          </cell>
          <cell r="Y27">
            <v>0.08479490285371577</v>
          </cell>
          <cell r="Z27">
            <v>0.13782355194098667</v>
          </cell>
          <cell r="AA27">
            <v>0.11822268775203679</v>
          </cell>
          <cell r="AB27">
            <v>0.4130699614772147</v>
          </cell>
          <cell r="AC27">
            <v>0.06137825264750168</v>
          </cell>
          <cell r="AD27">
            <v>0.01960086418894987</v>
          </cell>
          <cell r="AE27">
            <v>0.003665393754113404</v>
          </cell>
          <cell r="AF27">
            <v>0</v>
          </cell>
          <cell r="AG27">
            <v>0</v>
          </cell>
        </row>
        <row r="28">
          <cell r="B28" t="str">
            <v>SSGCH</v>
          </cell>
          <cell r="E28">
            <v>1</v>
          </cell>
          <cell r="F28">
            <v>0.017793998975327286</v>
          </cell>
          <cell r="G28">
            <v>0.29340213812868665</v>
          </cell>
          <cell r="H28">
            <v>0.0870465215514472</v>
          </cell>
          <cell r="I28">
            <v>0</v>
          </cell>
          <cell r="J28">
            <v>0.10782921728808145</v>
          </cell>
          <cell r="K28">
            <v>0.414844341684156</v>
          </cell>
          <cell r="L28">
            <v>0.05730403152054269</v>
          </cell>
          <cell r="M28">
            <v>0.017936210637227532</v>
          </cell>
          <cell r="N28">
            <v>0.0038435402145312082</v>
          </cell>
          <cell r="O28">
            <v>0</v>
          </cell>
          <cell r="P28">
            <v>0</v>
          </cell>
          <cell r="S28" t="str">
            <v>SSGCH</v>
          </cell>
          <cell r="V28">
            <v>1</v>
          </cell>
          <cell r="W28">
            <v>0.017793998975327286</v>
          </cell>
          <cell r="X28">
            <v>0.29340213812868665</v>
          </cell>
          <cell r="Y28">
            <v>0.0870465215514472</v>
          </cell>
          <cell r="Z28">
            <v>0.12576542792530898</v>
          </cell>
          <cell r="AA28">
            <v>0.10782921728808145</v>
          </cell>
          <cell r="AB28">
            <v>0.414844341684156</v>
          </cell>
          <cell r="AC28">
            <v>0.05730403152054269</v>
          </cell>
          <cell r="AD28">
            <v>0.017936210637227532</v>
          </cell>
          <cell r="AE28">
            <v>0.0038435402145312082</v>
          </cell>
          <cell r="AF28">
            <v>0</v>
          </cell>
          <cell r="AG28">
            <v>0</v>
          </cell>
        </row>
        <row r="29">
          <cell r="B29" t="str">
            <v>SSCP</v>
          </cell>
          <cell r="E29">
            <v>1</v>
          </cell>
          <cell r="F29">
            <v>0.017294640852859446</v>
          </cell>
          <cell r="G29">
            <v>0.2462641917339791</v>
          </cell>
          <cell r="H29">
            <v>0.08790431170083618</v>
          </cell>
          <cell r="I29">
            <v>0</v>
          </cell>
          <cell r="J29">
            <v>0.0976640136535945</v>
          </cell>
          <cell r="K29">
            <v>0.4615299735294202</v>
          </cell>
          <cell r="L29">
            <v>0.0695360493971895</v>
          </cell>
          <cell r="M29">
            <v>0.015284087013214116</v>
          </cell>
          <cell r="N29">
            <v>0.004522732118906857</v>
          </cell>
          <cell r="O29">
            <v>0</v>
          </cell>
          <cell r="P29">
            <v>0</v>
          </cell>
          <cell r="S29" t="str">
            <v>SSCP</v>
          </cell>
          <cell r="V29">
            <v>0.9999999999999997</v>
          </cell>
          <cell r="W29">
            <v>0.017294640852859446</v>
          </cell>
          <cell r="X29">
            <v>0.2462641917339791</v>
          </cell>
          <cell r="Y29">
            <v>0.08790431170083618</v>
          </cell>
          <cell r="Z29">
            <v>0.11294810066680862</v>
          </cell>
          <cell r="AA29">
            <v>0.0976640136535945</v>
          </cell>
          <cell r="AB29">
            <v>0.4615299735294202</v>
          </cell>
          <cell r="AC29">
            <v>0.0695360493971895</v>
          </cell>
          <cell r="AD29">
            <v>0.015284087013214116</v>
          </cell>
          <cell r="AE29">
            <v>0.004522732118906857</v>
          </cell>
          <cell r="AF29">
            <v>0</v>
          </cell>
          <cell r="AG29">
            <v>0</v>
          </cell>
        </row>
        <row r="30">
          <cell r="B30" t="str">
            <v>SSEP</v>
          </cell>
          <cell r="E30">
            <v>1</v>
          </cell>
          <cell r="F30">
            <v>0.018231659806199625</v>
          </cell>
          <cell r="G30">
            <v>0.2543903375479231</v>
          </cell>
          <cell r="H30">
            <v>0.08278917650594017</v>
          </cell>
          <cell r="I30">
            <v>0</v>
          </cell>
          <cell r="J30">
            <v>0.11345330435618178</v>
          </cell>
          <cell r="K30">
            <v>0.4291343738810065</v>
          </cell>
          <cell r="L30">
            <v>0.07989280585334449</v>
          </cell>
          <cell r="M30">
            <v>0.017936337290173205</v>
          </cell>
          <cell r="N30">
            <v>0.004172004759231141</v>
          </cell>
          <cell r="O30">
            <v>0</v>
          </cell>
          <cell r="P30">
            <v>0</v>
          </cell>
          <cell r="S30" t="str">
            <v>SSEP</v>
          </cell>
          <cell r="V30">
            <v>1.0000000000000002</v>
          </cell>
          <cell r="W30">
            <v>0.018231659806199625</v>
          </cell>
          <cell r="X30">
            <v>0.2543903375479231</v>
          </cell>
          <cell r="Y30">
            <v>0.08278917650594017</v>
          </cell>
          <cell r="Z30">
            <v>0.131389641646355</v>
          </cell>
          <cell r="AA30">
            <v>0.11345330435618178</v>
          </cell>
          <cell r="AB30">
            <v>0.4291343738810065</v>
          </cell>
          <cell r="AC30">
            <v>0.07989280585334449</v>
          </cell>
          <cell r="AD30">
            <v>0.017936337290173205</v>
          </cell>
          <cell r="AE30">
            <v>0.004172004759231141</v>
          </cell>
          <cell r="AF30">
            <v>0</v>
          </cell>
          <cell r="AG30">
            <v>0</v>
          </cell>
        </row>
        <row r="31">
          <cell r="B31" t="str">
            <v>SSGC</v>
          </cell>
          <cell r="E31">
            <v>1</v>
          </cell>
          <cell r="F31">
            <v>0.017528895591194492</v>
          </cell>
          <cell r="G31">
            <v>0.2482957281874651</v>
          </cell>
          <cell r="H31">
            <v>0.08662552790211217</v>
          </cell>
          <cell r="I31">
            <v>0</v>
          </cell>
          <cell r="J31">
            <v>0.10161133632924133</v>
          </cell>
          <cell r="K31">
            <v>0.45343107361731677</v>
          </cell>
          <cell r="L31">
            <v>0.07212523851122826</v>
          </cell>
          <cell r="M31">
            <v>0.015947149582453888</v>
          </cell>
          <cell r="N31">
            <v>0.004435050278987928</v>
          </cell>
          <cell r="O31">
            <v>0</v>
          </cell>
          <cell r="P31">
            <v>0</v>
          </cell>
          <cell r="S31" t="str">
            <v>SSGC</v>
          </cell>
          <cell r="V31">
            <v>1</v>
          </cell>
          <cell r="W31">
            <v>0.017528895591194492</v>
          </cell>
          <cell r="X31">
            <v>0.2482957281874651</v>
          </cell>
          <cell r="Y31">
            <v>0.08662552790211217</v>
          </cell>
          <cell r="Z31">
            <v>0.11755848591169521</v>
          </cell>
          <cell r="AA31">
            <v>0.10161133632924133</v>
          </cell>
          <cell r="AB31">
            <v>0.45343107361731677</v>
          </cell>
          <cell r="AC31">
            <v>0.07212523851122826</v>
          </cell>
          <cell r="AD31">
            <v>0.015947149582453888</v>
          </cell>
          <cell r="AE31">
            <v>0.004435050278987928</v>
          </cell>
          <cell r="AF31">
            <v>0</v>
          </cell>
          <cell r="AG31">
            <v>0</v>
          </cell>
        </row>
        <row r="32">
          <cell r="B32" t="str">
            <v>SSGCT</v>
          </cell>
          <cell r="E32">
            <v>1</v>
          </cell>
          <cell r="F32">
            <v>0.017669365768129046</v>
          </cell>
          <cell r="G32">
            <v>0.26954925267483704</v>
          </cell>
          <cell r="H32">
            <v>0.08676885329899672</v>
          </cell>
          <cell r="I32">
            <v>0</v>
          </cell>
          <cell r="J32">
            <v>0.10452066454642696</v>
          </cell>
          <cell r="K32">
            <v>0.43548116975920803</v>
          </cell>
          <cell r="L32">
            <v>0.06495276806245634</v>
          </cell>
          <cell r="M32">
            <v>0.016917353587217326</v>
          </cell>
          <cell r="N32">
            <v>0.004140572302728547</v>
          </cell>
          <cell r="O32">
            <v>0</v>
          </cell>
          <cell r="P32">
            <v>0</v>
          </cell>
          <cell r="S32" t="str">
            <v>SSGCT</v>
          </cell>
          <cell r="V32">
            <v>1.0000000000000002</v>
          </cell>
          <cell r="W32">
            <v>0.017669365768129046</v>
          </cell>
          <cell r="X32">
            <v>0.26954925267483704</v>
          </cell>
          <cell r="Y32">
            <v>0.08676885329899672</v>
          </cell>
          <cell r="Z32">
            <v>0.12143801813364428</v>
          </cell>
          <cell r="AA32">
            <v>0.10452066454642696</v>
          </cell>
          <cell r="AB32">
            <v>0.43548116975920803</v>
          </cell>
          <cell r="AC32">
            <v>0.06495276806245634</v>
          </cell>
          <cell r="AD32">
            <v>0.016917353587217326</v>
          </cell>
          <cell r="AE32">
            <v>0.004140572302728547</v>
          </cell>
          <cell r="AF32">
            <v>0</v>
          </cell>
          <cell r="AG32">
            <v>0</v>
          </cell>
        </row>
        <row r="33">
          <cell r="B33" t="str">
            <v>MC</v>
          </cell>
          <cell r="E33">
            <v>1</v>
          </cell>
          <cell r="F33">
            <v>0.00541436784126814</v>
          </cell>
          <cell r="G33">
            <v>0.681356002579239</v>
          </cell>
          <cell r="H33">
            <v>0.12612034813938686</v>
          </cell>
          <cell r="I33">
            <v>0</v>
          </cell>
          <cell r="J33">
            <v>0.032530735835109556</v>
          </cell>
          <cell r="K33">
            <v>0.12938701935038582</v>
          </cell>
          <cell r="L33">
            <v>0.018626737152046765</v>
          </cell>
          <cell r="M33">
            <v>0.005343152893082534</v>
          </cell>
          <cell r="N33">
            <v>0.0012216362094812107</v>
          </cell>
          <cell r="O33">
            <v>0</v>
          </cell>
          <cell r="P33">
            <v>0</v>
          </cell>
          <cell r="S33" t="str">
            <v>MC</v>
          </cell>
          <cell r="V33">
            <v>0.9999999999999999</v>
          </cell>
          <cell r="W33">
            <v>0.00541436784126814</v>
          </cell>
          <cell r="X33">
            <v>0.681356002579239</v>
          </cell>
          <cell r="Y33">
            <v>0.12612034813938686</v>
          </cell>
          <cell r="Z33">
            <v>0.03787388872819209</v>
          </cell>
          <cell r="AA33">
            <v>0.032530735835109556</v>
          </cell>
          <cell r="AB33">
            <v>0.12938701935038582</v>
          </cell>
          <cell r="AC33">
            <v>0.018626737152046765</v>
          </cell>
          <cell r="AD33">
            <v>0.005343152893082534</v>
          </cell>
          <cell r="AE33">
            <v>0.0012216362094812107</v>
          </cell>
          <cell r="AF33">
            <v>0</v>
          </cell>
          <cell r="AG33">
            <v>0</v>
          </cell>
        </row>
        <row r="34">
          <cell r="B34" t="str">
            <v>SNPD</v>
          </cell>
          <cell r="E34">
            <v>0.9999999999999999</v>
          </cell>
          <cell r="F34">
            <v>0.04010196543843459</v>
          </cell>
          <cell r="G34">
            <v>0.3031190701039256</v>
          </cell>
          <cell r="H34">
            <v>0.07164724258085742</v>
          </cell>
          <cell r="I34">
            <v>0</v>
          </cell>
          <cell r="J34">
            <v>0.07608953827185566</v>
          </cell>
          <cell r="K34">
            <v>0.45024792985892836</v>
          </cell>
          <cell r="L34">
            <v>0.04417999279498307</v>
          </cell>
          <cell r="M34">
            <v>0.014614260951015307</v>
          </cell>
          <cell r="N34">
            <v>0</v>
          </cell>
          <cell r="O34">
            <v>0</v>
          </cell>
          <cell r="P34">
            <v>0</v>
          </cell>
          <cell r="S34" t="str">
            <v>SNPD</v>
          </cell>
          <cell r="V34">
            <v>0.9999999999999999</v>
          </cell>
          <cell r="W34">
            <v>0.04050403365524114</v>
          </cell>
          <cell r="X34">
            <v>0.30025564545216704</v>
          </cell>
          <cell r="Y34">
            <v>0.07217765972279566</v>
          </cell>
          <cell r="Z34">
            <v>0.09056973748262875</v>
          </cell>
          <cell r="AA34">
            <v>0.0760507555188022</v>
          </cell>
          <cell r="AB34">
            <v>0.45173805797752054</v>
          </cell>
          <cell r="AC34">
            <v>0.04475486570964687</v>
          </cell>
          <cell r="AD34">
            <v>0.014518981963826564</v>
          </cell>
          <cell r="AE34">
            <v>0</v>
          </cell>
          <cell r="AF34">
            <v>0</v>
          </cell>
          <cell r="AG34">
            <v>0</v>
          </cell>
        </row>
        <row r="35">
          <cell r="B35" t="str">
            <v>DGUH</v>
          </cell>
          <cell r="E35">
            <v>1</v>
          </cell>
          <cell r="F35">
            <v>0</v>
          </cell>
          <cell r="G35">
            <v>0</v>
          </cell>
          <cell r="H35">
            <v>0</v>
          </cell>
          <cell r="I35">
            <v>0</v>
          </cell>
          <cell r="J35">
            <v>0</v>
          </cell>
          <cell r="K35">
            <v>0.8370309013064213</v>
          </cell>
          <cell r="L35">
            <v>0.12050014495313448</v>
          </cell>
          <cell r="M35">
            <v>0.03456594103774405</v>
          </cell>
          <cell r="N35">
            <v>0.007903012702700215</v>
          </cell>
          <cell r="O35">
            <v>0</v>
          </cell>
          <cell r="P35">
            <v>0</v>
          </cell>
          <cell r="S35" t="str">
            <v>DGUH</v>
          </cell>
          <cell r="V35">
            <v>1</v>
          </cell>
          <cell r="W35">
            <v>0</v>
          </cell>
          <cell r="X35">
            <v>0</v>
          </cell>
          <cell r="Y35">
            <v>0</v>
          </cell>
          <cell r="Z35">
            <v>0.03456594103774405</v>
          </cell>
          <cell r="AA35">
            <v>0</v>
          </cell>
          <cell r="AB35">
            <v>0.8370309013064213</v>
          </cell>
          <cell r="AC35">
            <v>0.12050014495313448</v>
          </cell>
          <cell r="AD35">
            <v>0.03456594103774405</v>
          </cell>
          <cell r="AE35">
            <v>0.007903012702700215</v>
          </cell>
          <cell r="AF35">
            <v>0</v>
          </cell>
          <cell r="AG35">
            <v>0</v>
          </cell>
        </row>
        <row r="36">
          <cell r="B36" t="str">
            <v>DEUH</v>
          </cell>
          <cell r="E36">
            <v>1.0000000000000002</v>
          </cell>
          <cell r="F36">
            <v>0</v>
          </cell>
          <cell r="G36">
            <v>0</v>
          </cell>
          <cell r="H36">
            <v>0</v>
          </cell>
          <cell r="I36">
            <v>0</v>
          </cell>
          <cell r="J36">
            <v>0</v>
          </cell>
          <cell r="K36">
            <v>0.8241446629791569</v>
          </cell>
          <cell r="L36">
            <v>0.1302483102669282</v>
          </cell>
          <cell r="M36">
            <v>0.038085029720730336</v>
          </cell>
          <cell r="N36">
            <v>0.007521997033184696</v>
          </cell>
          <cell r="O36">
            <v>0</v>
          </cell>
          <cell r="P36">
            <v>0</v>
          </cell>
          <cell r="S36" t="str">
            <v>DEUH</v>
          </cell>
          <cell r="V36">
            <v>1.0000000000000002</v>
          </cell>
          <cell r="W36">
            <v>0</v>
          </cell>
          <cell r="X36">
            <v>0</v>
          </cell>
          <cell r="Y36">
            <v>0</v>
          </cell>
          <cell r="Z36">
            <v>0.038085029720730336</v>
          </cell>
          <cell r="AA36">
            <v>0</v>
          </cell>
          <cell r="AB36">
            <v>0.8241446629791569</v>
          </cell>
          <cell r="AC36">
            <v>0.1302483102669282</v>
          </cell>
          <cell r="AD36">
            <v>0.038085029720730336</v>
          </cell>
          <cell r="AE36">
            <v>0.007521997033184696</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0.01701152307749553</v>
          </cell>
          <cell r="G38">
            <v>0.27549329697823455</v>
          </cell>
          <cell r="H38">
            <v>0.08364517304627485</v>
          </cell>
          <cell r="I38">
            <v>0</v>
          </cell>
          <cell r="J38">
            <v>0.11750446569504984</v>
          </cell>
          <cell r="K38">
            <v>0.41730197540570013</v>
          </cell>
          <cell r="L38">
            <v>0.06595065115287688</v>
          </cell>
          <cell r="M38">
            <v>0.019284184985673455</v>
          </cell>
          <cell r="N38">
            <v>0.003808729658694853</v>
          </cell>
          <cell r="O38">
            <v>0</v>
          </cell>
          <cell r="P38">
            <v>0</v>
          </cell>
          <cell r="S38" t="str">
            <v>DNPGMU</v>
          </cell>
          <cell r="V38">
            <v>1.0000000000000002</v>
          </cell>
          <cell r="W38">
            <v>0.01701152307749553</v>
          </cell>
          <cell r="X38">
            <v>0.2754932969782346</v>
          </cell>
          <cell r="Y38">
            <v>0.08364517304627485</v>
          </cell>
          <cell r="Z38">
            <v>0.1367886506807233</v>
          </cell>
          <cell r="AA38">
            <v>0.11750446569504984</v>
          </cell>
          <cell r="AB38">
            <v>0.41730197540570013</v>
          </cell>
          <cell r="AC38">
            <v>0.06595065115287688</v>
          </cell>
          <cell r="AD38">
            <v>0.01928418498567346</v>
          </cell>
          <cell r="AE38">
            <v>0.0038087296586948533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0.027202340869304967</v>
          </cell>
          <cell r="G47">
            <v>0.3273216228031935</v>
          </cell>
          <cell r="H47">
            <v>0.07562684851441741</v>
          </cell>
          <cell r="I47">
            <v>0</v>
          </cell>
          <cell r="J47">
            <v>0.06857505393658209</v>
          </cell>
          <cell r="K47">
            <v>0.4525855858696976</v>
          </cell>
          <cell r="L47">
            <v>0.03993316748877829</v>
          </cell>
          <cell r="M47">
            <v>0.008755380518026165</v>
          </cell>
          <cell r="N47">
            <v>0</v>
          </cell>
          <cell r="O47">
            <v>0</v>
          </cell>
          <cell r="P47">
            <v>0</v>
          </cell>
          <cell r="S47" t="str">
            <v>CN</v>
          </cell>
          <cell r="V47">
            <v>1.0000000000000004</v>
          </cell>
          <cell r="W47">
            <v>0.027202340869304967</v>
          </cell>
          <cell r="X47">
            <v>0.3273216228031935</v>
          </cell>
          <cell r="Y47">
            <v>0.07562684851441741</v>
          </cell>
          <cell r="Z47">
            <v>0.07733043445460826</v>
          </cell>
          <cell r="AA47">
            <v>0.06857505393658209</v>
          </cell>
          <cell r="AB47">
            <v>0.4525855858696976</v>
          </cell>
          <cell r="AC47">
            <v>0.03993316748877829</v>
          </cell>
          <cell r="AD47">
            <v>0.008755380518026165</v>
          </cell>
          <cell r="AE47">
            <v>0</v>
          </cell>
          <cell r="AF47">
            <v>0</v>
          </cell>
          <cell r="AG47">
            <v>0</v>
          </cell>
        </row>
        <row r="48">
          <cell r="B48" t="str">
            <v>CNP</v>
          </cell>
          <cell r="E48">
            <v>1</v>
          </cell>
          <cell r="F48">
            <v>0</v>
          </cell>
          <cell r="G48">
            <v>0.6941787742758712</v>
          </cell>
          <cell r="H48">
            <v>0.16038828279808062</v>
          </cell>
          <cell r="I48">
            <v>0</v>
          </cell>
          <cell r="J48">
            <v>0.1454329429260482</v>
          </cell>
          <cell r="K48">
            <v>0</v>
          </cell>
          <cell r="L48">
            <v>0</v>
          </cell>
          <cell r="M48">
            <v>0</v>
          </cell>
          <cell r="N48">
            <v>0</v>
          </cell>
          <cell r="O48">
            <v>0</v>
          </cell>
          <cell r="P48">
            <v>0</v>
          </cell>
          <cell r="S48" t="str">
            <v>CNP</v>
          </cell>
          <cell r="V48">
            <v>1</v>
          </cell>
          <cell r="W48">
            <v>0.05454367362323441</v>
          </cell>
          <cell r="X48">
            <v>0.6563157137755912</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0.07966333147885213</v>
          </cell>
          <cell r="M49">
            <v>0.017466252348427</v>
          </cell>
          <cell r="N49">
            <v>0</v>
          </cell>
          <cell r="O49">
            <v>0</v>
          </cell>
          <cell r="P49">
            <v>0</v>
          </cell>
          <cell r="S49" t="str">
            <v>CNU</v>
          </cell>
          <cell r="V49">
            <v>1</v>
          </cell>
          <cell r="W49">
            <v>0</v>
          </cell>
          <cell r="X49">
            <v>0</v>
          </cell>
          <cell r="Y49">
            <v>0</v>
          </cell>
          <cell r="Z49">
            <v>0.017466252348427</v>
          </cell>
          <cell r="AA49">
            <v>0</v>
          </cell>
          <cell r="AB49">
            <v>0.9028704161727209</v>
          </cell>
          <cell r="AC49">
            <v>0.07966333147885213</v>
          </cell>
          <cell r="AD49">
            <v>0.017466252348427</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0.9999999999999996</v>
          </cell>
          <cell r="F53">
            <v>0.012704805677833452</v>
          </cell>
          <cell r="G53">
            <v>0.5273892492724335</v>
          </cell>
          <cell r="H53">
            <v>0.09751525936486181</v>
          </cell>
          <cell r="I53">
            <v>0</v>
          </cell>
          <cell r="J53">
            <v>0.11015944716784017</v>
          </cell>
          <cell r="K53">
            <v>0.2948407250421493</v>
          </cell>
          <cell r="L53">
            <v>0.04840474627295003</v>
          </cell>
          <cell r="M53">
            <v>-0.004048944547582604</v>
          </cell>
          <cell r="N53">
            <v>-0.0012383390534439966</v>
          </cell>
          <cell r="O53">
            <v>-0.08588561015279926</v>
          </cell>
          <cell r="P53">
            <v>0.00015866095575718957</v>
          </cell>
          <cell r="S53" t="str">
            <v>EXCTAX</v>
          </cell>
          <cell r="V53">
            <v>0.9999999999999977</v>
          </cell>
          <cell r="W53">
            <v>0.012242318446099278</v>
          </cell>
          <cell r="X53">
            <v>0.5380488083985389</v>
          </cell>
          <cell r="Y53">
            <v>0.0976028050135292</v>
          </cell>
          <cell r="Z53">
            <v>0.10537943961157985</v>
          </cell>
          <cell r="AA53">
            <v>0.11009930553193593</v>
          </cell>
          <cell r="AB53">
            <v>0.2893232526989453</v>
          </cell>
          <cell r="AC53">
            <v>0.04723525339671978</v>
          </cell>
          <cell r="AD53">
            <v>-0.0047198659203560814</v>
          </cell>
          <cell r="AE53">
            <v>-0.0014100254711627484</v>
          </cell>
          <cell r="AF53">
            <v>-0.08858478587216402</v>
          </cell>
          <cell r="AG53">
            <v>0.0001629337779119836</v>
          </cell>
        </row>
        <row r="54">
          <cell r="B54" t="str">
            <v>INT</v>
          </cell>
          <cell r="E54">
            <v>0.9999999999999999</v>
          </cell>
          <cell r="F54">
            <v>0.02590966740879791</v>
          </cell>
          <cell r="G54">
            <v>0.29049951734187585</v>
          </cell>
          <cell r="H54">
            <v>0.08120521770774286</v>
          </cell>
          <cell r="I54">
            <v>0</v>
          </cell>
          <cell r="J54">
            <v>0.09584374005436262</v>
          </cell>
          <cell r="K54">
            <v>0.4319126440953624</v>
          </cell>
          <cell r="L54">
            <v>0.05553675523733395</v>
          </cell>
          <cell r="M54">
            <v>0.01666898070313294</v>
          </cell>
          <cell r="N54">
            <v>0.0024234774513913946</v>
          </cell>
          <cell r="O54">
            <v>0</v>
          </cell>
          <cell r="P54">
            <v>0</v>
          </cell>
          <cell r="S54" t="str">
            <v>INT</v>
          </cell>
          <cell r="V54">
            <v>1.0000000000000007</v>
          </cell>
          <cell r="W54">
            <v>0.025884913724777477</v>
          </cell>
          <cell r="X54">
            <v>0.28908905756795766</v>
          </cell>
          <cell r="Y54">
            <v>0.08143397368854892</v>
          </cell>
          <cell r="Z54">
            <v>0.1128285842698474</v>
          </cell>
          <cell r="AA54">
            <v>0.09615774864538108</v>
          </cell>
          <cell r="AB54">
            <v>0.4321578976482454</v>
          </cell>
          <cell r="AC54">
            <v>0.05613851086719002</v>
          </cell>
          <cell r="AD54">
            <v>0.016670835624466328</v>
          </cell>
          <cell r="AE54">
            <v>0.002467062233433579</v>
          </cell>
          <cell r="AF54">
            <v>0</v>
          </cell>
          <cell r="AG54">
            <v>0</v>
          </cell>
        </row>
        <row r="55">
          <cell r="B55" t="str">
            <v>CIAC</v>
          </cell>
          <cell r="E55">
            <v>1</v>
          </cell>
          <cell r="F55">
            <v>0.020430513847173943</v>
          </cell>
          <cell r="G55">
            <v>0.41851545369806725</v>
          </cell>
          <cell r="H55">
            <v>0.03970293678898239</v>
          </cell>
          <cell r="I55">
            <v>0</v>
          </cell>
          <cell r="J55">
            <v>0.06587269653132609</v>
          </cell>
          <cell r="K55">
            <v>0.3422458110004189</v>
          </cell>
          <cell r="L55">
            <v>0.10130962506582879</v>
          </cell>
          <cell r="M55">
            <v>0.011922963068202704</v>
          </cell>
          <cell r="N55">
            <v>0</v>
          </cell>
          <cell r="O55">
            <v>0</v>
          </cell>
          <cell r="P55">
            <v>0</v>
          </cell>
          <cell r="S55" t="str">
            <v>CIAC</v>
          </cell>
          <cell r="V55">
            <v>1</v>
          </cell>
          <cell r="W55">
            <v>0.020430513847173943</v>
          </cell>
          <cell r="X55">
            <v>0.41851545369806725</v>
          </cell>
          <cell r="Y55">
            <v>0.03970293678898239</v>
          </cell>
          <cell r="Z55">
            <v>0.07779565959952879</v>
          </cell>
          <cell r="AA55">
            <v>0.06587269653132609</v>
          </cell>
          <cell r="AB55">
            <v>0.3422458110004189</v>
          </cell>
          <cell r="AC55">
            <v>0.10130962506582879</v>
          </cell>
          <cell r="AD55">
            <v>0.011922963068202704</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0.027284194525695464</v>
          </cell>
          <cell r="G57">
            <v>0.3063734867453574</v>
          </cell>
          <cell r="H57">
            <v>0.07773926924662981</v>
          </cell>
          <cell r="I57">
            <v>0</v>
          </cell>
          <cell r="J57">
            <v>0.10603724670940466</v>
          </cell>
          <cell r="K57">
            <v>0.40668965098446114</v>
          </cell>
          <cell r="L57">
            <v>0.05630996119478354</v>
          </cell>
          <cell r="M57">
            <v>0.01779587011611634</v>
          </cell>
          <cell r="N57">
            <v>0.001922868173261979</v>
          </cell>
          <cell r="O57">
            <v>0</v>
          </cell>
          <cell r="P57">
            <v>-0.00015254769571039335</v>
          </cell>
          <cell r="S57" t="str">
            <v>TAXDEPR</v>
          </cell>
          <cell r="V57">
            <v>0.9999999999999997</v>
          </cell>
          <cell r="W57">
            <v>0.027284194525695464</v>
          </cell>
          <cell r="X57">
            <v>0.3063734867453574</v>
          </cell>
          <cell r="Y57">
            <v>0.07773926924662981</v>
          </cell>
          <cell r="Z57">
            <v>0.123833116825521</v>
          </cell>
          <cell r="AA57">
            <v>0.10603724670940466</v>
          </cell>
          <cell r="AB57">
            <v>0.40668965098446114</v>
          </cell>
          <cell r="AC57">
            <v>0.05630996119478354</v>
          </cell>
          <cell r="AD57">
            <v>0.01779587011611634</v>
          </cell>
          <cell r="AE57">
            <v>0.001922868173261979</v>
          </cell>
          <cell r="AF57">
            <v>0</v>
          </cell>
          <cell r="AG57">
            <v>-0.00015254769571039335</v>
          </cell>
        </row>
        <row r="58">
          <cell r="B58" t="str">
            <v>BADDEBT</v>
          </cell>
          <cell r="E58">
            <v>0.9999999999999999</v>
          </cell>
          <cell r="F58">
            <v>0.03000003314880335</v>
          </cell>
          <cell r="G58">
            <v>0.40000003022666547</v>
          </cell>
          <cell r="H58">
            <v>0.1200000309560793</v>
          </cell>
          <cell r="I58">
            <v>0</v>
          </cell>
          <cell r="J58">
            <v>0.04920005771943448</v>
          </cell>
          <cell r="K58">
            <v>0.36999990000345406</v>
          </cell>
          <cell r="L58">
            <v>0.0200000347003344</v>
          </cell>
          <cell r="M58">
            <v>0.010799913245228776</v>
          </cell>
          <cell r="N58">
            <v>0</v>
          </cell>
          <cell r="O58">
            <v>0</v>
          </cell>
          <cell r="P58">
            <v>0</v>
          </cell>
          <cell r="S58" t="str">
            <v>BADDEBT</v>
          </cell>
          <cell r="V58">
            <v>0.9999999999999998</v>
          </cell>
          <cell r="W58">
            <v>0.03000003314880335</v>
          </cell>
          <cell r="X58">
            <v>0.40000003022666547</v>
          </cell>
          <cell r="Y58">
            <v>0.1200000309560793</v>
          </cell>
          <cell r="Z58">
            <v>0.05999997096466326</v>
          </cell>
          <cell r="AA58">
            <v>0.04920005771943448</v>
          </cell>
          <cell r="AB58">
            <v>0.36999990000345406</v>
          </cell>
          <cell r="AC58">
            <v>0.0200000347003344</v>
          </cell>
          <cell r="AD58">
            <v>0.010799913245228776</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0.02524694385003949</v>
          </cell>
          <cell r="G60">
            <v>0.278577898393393</v>
          </cell>
          <cell r="H60">
            <v>0.07072704641409693</v>
          </cell>
          <cell r="I60">
            <v>0</v>
          </cell>
          <cell r="J60">
            <v>0.09689875358578252</v>
          </cell>
          <cell r="K60">
            <v>0.4406834965457299</v>
          </cell>
          <cell r="L60">
            <v>0.06464317790430603</v>
          </cell>
          <cell r="M60">
            <v>0.021227196664504087</v>
          </cell>
          <cell r="N60">
            <v>0.00211347859861339</v>
          </cell>
          <cell r="O60">
            <v>0</v>
          </cell>
          <cell r="P60">
            <v>-0.00011799195646527387</v>
          </cell>
          <cell r="S60" t="str">
            <v>DITBALMA</v>
          </cell>
          <cell r="V60">
            <v>1</v>
          </cell>
          <cell r="W60">
            <v>0.02524694385003949</v>
          </cell>
          <cell r="X60">
            <v>0.278577898393393</v>
          </cell>
          <cell r="Y60">
            <v>0.07072704641409693</v>
          </cell>
          <cell r="Z60">
            <v>0.1181259502502866</v>
          </cell>
          <cell r="AA60">
            <v>0.09689875358578252</v>
          </cell>
          <cell r="AB60">
            <v>0.4406834965457299</v>
          </cell>
          <cell r="AC60">
            <v>0.06464317790430603</v>
          </cell>
          <cell r="AD60">
            <v>0.021227196664504087</v>
          </cell>
          <cell r="AE60">
            <v>0.00211347859861339</v>
          </cell>
          <cell r="AF60">
            <v>0</v>
          </cell>
          <cell r="AG60">
            <v>-0.00011799195646527387</v>
          </cell>
        </row>
        <row r="61">
          <cell r="B61" t="str">
            <v>ITC84</v>
          </cell>
          <cell r="E61">
            <v>0.9999999999999999</v>
          </cell>
          <cell r="F61">
            <v>0.03287</v>
          </cell>
          <cell r="G61">
            <v>0.70976</v>
          </cell>
          <cell r="H61">
            <v>0.1418</v>
          </cell>
          <cell r="I61">
            <v>0</v>
          </cell>
          <cell r="J61">
            <v>0.10946</v>
          </cell>
          <cell r="K61">
            <v>0</v>
          </cell>
          <cell r="L61">
            <v>0</v>
          </cell>
          <cell r="M61">
            <v>0</v>
          </cell>
          <cell r="N61">
            <v>0</v>
          </cell>
          <cell r="O61">
            <v>0</v>
          </cell>
          <cell r="P61">
            <v>0.00611</v>
          </cell>
          <cell r="S61" t="str">
            <v>ITC84</v>
          </cell>
          <cell r="V61">
            <v>0.9999999999999999</v>
          </cell>
          <cell r="W61">
            <v>0.03287</v>
          </cell>
          <cell r="X61">
            <v>0.70976</v>
          </cell>
          <cell r="Y61">
            <v>0.1418</v>
          </cell>
          <cell r="Z61">
            <v>0.10946</v>
          </cell>
          <cell r="AA61">
            <v>0.10946</v>
          </cell>
          <cell r="AB61">
            <v>0</v>
          </cell>
          <cell r="AC61">
            <v>0</v>
          </cell>
          <cell r="AD61">
            <v>0</v>
          </cell>
          <cell r="AE61">
            <v>0</v>
          </cell>
          <cell r="AF61">
            <v>0</v>
          </cell>
          <cell r="AG61">
            <v>0.00611</v>
          </cell>
        </row>
        <row r="62">
          <cell r="B62" t="str">
            <v>ITC85</v>
          </cell>
          <cell r="E62">
            <v>1</v>
          </cell>
          <cell r="F62">
            <v>0.0542</v>
          </cell>
          <cell r="G62">
            <v>0.6769</v>
          </cell>
          <cell r="H62">
            <v>0.1336</v>
          </cell>
          <cell r="I62">
            <v>0</v>
          </cell>
          <cell r="J62">
            <v>0.1161</v>
          </cell>
          <cell r="K62">
            <v>0</v>
          </cell>
          <cell r="L62">
            <v>0</v>
          </cell>
          <cell r="M62">
            <v>0</v>
          </cell>
          <cell r="N62">
            <v>0</v>
          </cell>
          <cell r="O62">
            <v>0</v>
          </cell>
          <cell r="P62">
            <v>0.0192</v>
          </cell>
          <cell r="S62" t="str">
            <v>ITC85</v>
          </cell>
          <cell r="V62">
            <v>1</v>
          </cell>
          <cell r="W62">
            <v>0.0542</v>
          </cell>
          <cell r="X62">
            <v>0.6769</v>
          </cell>
          <cell r="Y62">
            <v>0.1336</v>
          </cell>
          <cell r="Z62">
            <v>0.1161</v>
          </cell>
          <cell r="AA62">
            <v>0.1161</v>
          </cell>
          <cell r="AB62">
            <v>0</v>
          </cell>
          <cell r="AC62">
            <v>0</v>
          </cell>
          <cell r="AD62">
            <v>0</v>
          </cell>
          <cell r="AE62">
            <v>0</v>
          </cell>
          <cell r="AF62">
            <v>0</v>
          </cell>
          <cell r="AG62">
            <v>0.0192</v>
          </cell>
        </row>
        <row r="63">
          <cell r="B63" t="str">
            <v>ITC86</v>
          </cell>
          <cell r="E63">
            <v>0.9999999999999999</v>
          </cell>
          <cell r="F63">
            <v>0.04789</v>
          </cell>
          <cell r="G63">
            <v>0.64608</v>
          </cell>
          <cell r="H63">
            <v>0.13126</v>
          </cell>
          <cell r="I63">
            <v>0</v>
          </cell>
          <cell r="J63">
            <v>0.155</v>
          </cell>
          <cell r="K63">
            <v>0</v>
          </cell>
          <cell r="L63">
            <v>0</v>
          </cell>
          <cell r="M63">
            <v>0</v>
          </cell>
          <cell r="N63">
            <v>0</v>
          </cell>
          <cell r="O63">
            <v>0</v>
          </cell>
          <cell r="P63">
            <v>0.01977</v>
          </cell>
          <cell r="S63" t="str">
            <v>ITC86</v>
          </cell>
          <cell r="V63">
            <v>1</v>
          </cell>
          <cell r="W63">
            <v>0.04789</v>
          </cell>
          <cell r="X63">
            <v>0.64608</v>
          </cell>
          <cell r="Y63">
            <v>0.13126</v>
          </cell>
          <cell r="Z63">
            <v>0.155</v>
          </cell>
          <cell r="AA63">
            <v>0.155</v>
          </cell>
          <cell r="AB63">
            <v>0</v>
          </cell>
          <cell r="AC63">
            <v>0</v>
          </cell>
          <cell r="AD63">
            <v>0</v>
          </cell>
          <cell r="AE63">
            <v>0</v>
          </cell>
          <cell r="AF63">
            <v>0</v>
          </cell>
          <cell r="AG63">
            <v>0.01977</v>
          </cell>
        </row>
        <row r="64">
          <cell r="B64" t="str">
            <v>ITC88</v>
          </cell>
          <cell r="E64">
            <v>1</v>
          </cell>
          <cell r="F64">
            <v>0.0427</v>
          </cell>
          <cell r="G64">
            <v>0.612</v>
          </cell>
          <cell r="H64">
            <v>0.1496</v>
          </cell>
          <cell r="I64">
            <v>0</v>
          </cell>
          <cell r="J64">
            <v>0.1671</v>
          </cell>
          <cell r="K64">
            <v>0</v>
          </cell>
          <cell r="L64">
            <v>0</v>
          </cell>
          <cell r="M64">
            <v>0</v>
          </cell>
          <cell r="N64">
            <v>0</v>
          </cell>
          <cell r="O64">
            <v>0</v>
          </cell>
          <cell r="P64">
            <v>0.0286</v>
          </cell>
          <cell r="S64" t="str">
            <v>ITC88</v>
          </cell>
          <cell r="V64">
            <v>1</v>
          </cell>
          <cell r="W64">
            <v>0.0427</v>
          </cell>
          <cell r="X64">
            <v>0.612</v>
          </cell>
          <cell r="Y64">
            <v>0.1496</v>
          </cell>
          <cell r="Z64">
            <v>0.1671</v>
          </cell>
          <cell r="AA64">
            <v>0.1671</v>
          </cell>
          <cell r="AB64">
            <v>0</v>
          </cell>
          <cell r="AC64">
            <v>0</v>
          </cell>
          <cell r="AD64">
            <v>0</v>
          </cell>
          <cell r="AE64">
            <v>0</v>
          </cell>
          <cell r="AF64">
            <v>0</v>
          </cell>
          <cell r="AG64">
            <v>0.0286</v>
          </cell>
        </row>
        <row r="65">
          <cell r="B65" t="str">
            <v>ITC89</v>
          </cell>
          <cell r="E65">
            <v>1</v>
          </cell>
          <cell r="F65">
            <v>0.048806</v>
          </cell>
          <cell r="G65">
            <v>0.563558</v>
          </cell>
          <cell r="H65">
            <v>0.152688</v>
          </cell>
          <cell r="I65">
            <v>0</v>
          </cell>
          <cell r="J65">
            <v>0.206776</v>
          </cell>
          <cell r="K65">
            <v>0</v>
          </cell>
          <cell r="L65">
            <v>0</v>
          </cell>
          <cell r="M65">
            <v>0</v>
          </cell>
          <cell r="N65">
            <v>0</v>
          </cell>
          <cell r="O65">
            <v>0</v>
          </cell>
          <cell r="P65">
            <v>0.028172</v>
          </cell>
          <cell r="S65" t="str">
            <v>ITC89</v>
          </cell>
          <cell r="V65">
            <v>1</v>
          </cell>
          <cell r="W65">
            <v>0.048806</v>
          </cell>
          <cell r="X65">
            <v>0.563558</v>
          </cell>
          <cell r="Y65">
            <v>0.152688</v>
          </cell>
          <cell r="Z65">
            <v>0.206776</v>
          </cell>
          <cell r="AA65">
            <v>0.206776</v>
          </cell>
          <cell r="AB65">
            <v>0</v>
          </cell>
          <cell r="AC65">
            <v>0</v>
          </cell>
          <cell r="AD65">
            <v>0</v>
          </cell>
          <cell r="AE65">
            <v>0</v>
          </cell>
          <cell r="AF65">
            <v>0</v>
          </cell>
          <cell r="AG65">
            <v>0.028172</v>
          </cell>
        </row>
        <row r="66">
          <cell r="B66" t="str">
            <v>ITC90</v>
          </cell>
          <cell r="E66">
            <v>1</v>
          </cell>
          <cell r="F66">
            <v>0.015047</v>
          </cell>
          <cell r="G66">
            <v>0.159356</v>
          </cell>
          <cell r="H66">
            <v>0.039132</v>
          </cell>
          <cell r="I66">
            <v>0</v>
          </cell>
          <cell r="J66">
            <v>0.038051</v>
          </cell>
          <cell r="K66">
            <v>0.469355</v>
          </cell>
          <cell r="L66">
            <v>0.139815</v>
          </cell>
          <cell r="M66">
            <v>0.135384</v>
          </cell>
          <cell r="N66">
            <v>0</v>
          </cell>
          <cell r="O66">
            <v>0</v>
          </cell>
          <cell r="P66">
            <v>0.00386</v>
          </cell>
          <cell r="S66" t="str">
            <v>ITC90</v>
          </cell>
          <cell r="V66">
            <v>1</v>
          </cell>
          <cell r="W66">
            <v>0.015047</v>
          </cell>
          <cell r="X66">
            <v>0.159356</v>
          </cell>
          <cell r="Y66">
            <v>0.039132</v>
          </cell>
          <cell r="Z66">
            <v>0.173435</v>
          </cell>
          <cell r="AA66">
            <v>0.038051</v>
          </cell>
          <cell r="AB66">
            <v>0.469355</v>
          </cell>
          <cell r="AC66">
            <v>0.139815</v>
          </cell>
          <cell r="AD66">
            <v>0.135384</v>
          </cell>
          <cell r="AE66">
            <v>0</v>
          </cell>
          <cell r="AF66">
            <v>0</v>
          </cell>
          <cell r="AG66">
            <v>0.00386</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0.9999999999999998</v>
          </cell>
          <cell r="F69">
            <v>0.01776656836186181</v>
          </cell>
          <cell r="G69">
            <v>0.2827208746199788</v>
          </cell>
          <cell r="H69">
            <v>0.08651654665016367</v>
          </cell>
          <cell r="I69">
            <v>0</v>
          </cell>
          <cell r="J69">
            <v>0.10681389345916883</v>
          </cell>
          <cell r="K69">
            <v>0.42379507404870037</v>
          </cell>
          <cell r="L69">
            <v>0.060830261852794755</v>
          </cell>
          <cell r="M69">
            <v>0.017560880005719894</v>
          </cell>
          <cell r="N69">
            <v>0.00399590100161178</v>
          </cell>
          <cell r="O69">
            <v>0</v>
          </cell>
          <cell r="P69">
            <v>0</v>
          </cell>
          <cell r="S69" t="str">
            <v>SNPPS</v>
          </cell>
          <cell r="V69">
            <v>1.0000000000000002</v>
          </cell>
          <cell r="W69">
            <v>0.017766531307003692</v>
          </cell>
          <cell r="X69">
            <v>0.28270644575187126</v>
          </cell>
          <cell r="Y69">
            <v>0.08651583072943533</v>
          </cell>
          <cell r="Z69">
            <v>0.12437289488846602</v>
          </cell>
          <cell r="AA69">
            <v>0.10681252190105668</v>
          </cell>
          <cell r="AB69">
            <v>0.4238071652153164</v>
          </cell>
          <cell r="AC69">
            <v>0.060835025288538035</v>
          </cell>
          <cell r="AD69">
            <v>0.01756037298740934</v>
          </cell>
          <cell r="AE69">
            <v>0.003996106819369178</v>
          </cell>
          <cell r="AF69">
            <v>0</v>
          </cell>
          <cell r="AG69">
            <v>0</v>
          </cell>
        </row>
        <row r="70">
          <cell r="B70" t="str">
            <v>SNPT</v>
          </cell>
          <cell r="E70">
            <v>1.0000000000000002</v>
          </cell>
          <cell r="F70">
            <v>0.01776436338265421</v>
          </cell>
          <cell r="G70">
            <v>0.28186227318996265</v>
          </cell>
          <cell r="H70">
            <v>0.08647394521001166</v>
          </cell>
          <cell r="I70">
            <v>0</v>
          </cell>
          <cell r="J70">
            <v>0.10673227778788409</v>
          </cell>
          <cell r="K70">
            <v>0.4245145686666944</v>
          </cell>
          <cell r="L70">
            <v>0.061113713937219996</v>
          </cell>
          <cell r="M70">
            <v>0.01753070947236693</v>
          </cell>
          <cell r="N70">
            <v>0.004008148353206386</v>
          </cell>
          <cell r="O70">
            <v>0</v>
          </cell>
          <cell r="P70">
            <v>0</v>
          </cell>
          <cell r="S70" t="str">
            <v>SNPT</v>
          </cell>
          <cell r="V70">
            <v>1.0000000000000009</v>
          </cell>
          <cell r="W70">
            <v>0.01776436338265422</v>
          </cell>
          <cell r="X70">
            <v>0.2818622731899629</v>
          </cell>
          <cell r="Y70">
            <v>0.08647394521001167</v>
          </cell>
          <cell r="Z70">
            <v>0.12426298726025103</v>
          </cell>
          <cell r="AA70">
            <v>0.1067322777878841</v>
          </cell>
          <cell r="AB70">
            <v>0.4245145686666946</v>
          </cell>
          <cell r="AC70">
            <v>0.061113713937219996</v>
          </cell>
          <cell r="AD70">
            <v>0.017530709472366932</v>
          </cell>
          <cell r="AE70">
            <v>0.004008148353206387</v>
          </cell>
          <cell r="AF70">
            <v>0</v>
          </cell>
          <cell r="AG70">
            <v>0</v>
          </cell>
        </row>
        <row r="71">
          <cell r="B71" t="str">
            <v>SNPP</v>
          </cell>
          <cell r="E71">
            <v>0.9999999999999998</v>
          </cell>
          <cell r="F71">
            <v>0.01776083714778369</v>
          </cell>
          <cell r="G71">
            <v>0.28185187272527784</v>
          </cell>
          <cell r="H71">
            <v>0.08652344823179069</v>
          </cell>
          <cell r="I71">
            <v>0</v>
          </cell>
          <cell r="J71">
            <v>0.10667379721363719</v>
          </cell>
          <cell r="K71">
            <v>0.42455909199290015</v>
          </cell>
          <cell r="L71">
            <v>0.06110467525910708</v>
          </cell>
          <cell r="M71">
            <v>0.01752036684272198</v>
          </cell>
          <cell r="N71">
            <v>0.004005910586781181</v>
          </cell>
          <cell r="O71">
            <v>0</v>
          </cell>
          <cell r="P71">
            <v>0</v>
          </cell>
          <cell r="S71" t="str">
            <v>SNPP</v>
          </cell>
          <cell r="V71">
            <v>1.0000000000000007</v>
          </cell>
          <cell r="W71">
            <v>0.01776004750964455</v>
          </cell>
          <cell r="X71">
            <v>0.281706507091717</v>
          </cell>
          <cell r="Y71">
            <v>0.08652218614699203</v>
          </cell>
          <cell r="Z71">
            <v>0.12416721156124164</v>
          </cell>
          <cell r="AA71">
            <v>0.10665313968635479</v>
          </cell>
          <cell r="AB71">
            <v>0.42468516604373596</v>
          </cell>
          <cell r="AC71">
            <v>0.06115118138722302</v>
          </cell>
          <cell r="AD71">
            <v>0.017514071874886857</v>
          </cell>
          <cell r="AE71">
            <v>0.004007700259446326</v>
          </cell>
          <cell r="AF71">
            <v>0</v>
          </cell>
          <cell r="AG71">
            <v>0</v>
          </cell>
        </row>
        <row r="72">
          <cell r="B72" t="str">
            <v>SNPPH</v>
          </cell>
          <cell r="E72">
            <v>1.0000000000000007</v>
          </cell>
          <cell r="F72">
            <v>0.01776436338265422</v>
          </cell>
          <cell r="G72">
            <v>0.2818622731899628</v>
          </cell>
          <cell r="H72">
            <v>0.08647394521001169</v>
          </cell>
          <cell r="I72">
            <v>0</v>
          </cell>
          <cell r="J72">
            <v>0.1067322777878841</v>
          </cell>
          <cell r="K72">
            <v>0.42451456866669457</v>
          </cell>
          <cell r="L72">
            <v>0.061113713937219975</v>
          </cell>
          <cell r="M72">
            <v>0.017530709472366932</v>
          </cell>
          <cell r="N72">
            <v>0.004008148353206388</v>
          </cell>
          <cell r="O72">
            <v>0</v>
          </cell>
          <cell r="P72">
            <v>0</v>
          </cell>
          <cell r="S72" t="str">
            <v>SNPPH</v>
          </cell>
          <cell r="V72">
            <v>1.0000000000000007</v>
          </cell>
          <cell r="W72">
            <v>0.017764363382654212</v>
          </cell>
          <cell r="X72">
            <v>0.28186227318996293</v>
          </cell>
          <cell r="Y72">
            <v>0.0864739452100117</v>
          </cell>
          <cell r="Z72">
            <v>0.124262987260251</v>
          </cell>
          <cell r="AA72">
            <v>0.10673227778788408</v>
          </cell>
          <cell r="AB72">
            <v>0.42451456866669446</v>
          </cell>
          <cell r="AC72">
            <v>0.06111371393721997</v>
          </cell>
          <cell r="AD72">
            <v>0.017530709472366932</v>
          </cell>
          <cell r="AE72">
            <v>0.004008148353206388</v>
          </cell>
          <cell r="AF72">
            <v>0</v>
          </cell>
          <cell r="AG72">
            <v>0</v>
          </cell>
        </row>
        <row r="73">
          <cell r="B73" t="str">
            <v>SNPPN</v>
          </cell>
          <cell r="E73">
            <v>1</v>
          </cell>
          <cell r="F73">
            <v>0.017764363382654205</v>
          </cell>
          <cell r="G73">
            <v>0.2818622731899626</v>
          </cell>
          <cell r="H73">
            <v>0.08647394521001163</v>
          </cell>
          <cell r="I73">
            <v>0</v>
          </cell>
          <cell r="J73">
            <v>0.10673227778788404</v>
          </cell>
          <cell r="K73">
            <v>0.4245145686666943</v>
          </cell>
          <cell r="L73">
            <v>0.06111371393721997</v>
          </cell>
          <cell r="M73">
            <v>0.017530709472366922</v>
          </cell>
          <cell r="N73">
            <v>0.004008148353206383</v>
          </cell>
          <cell r="O73">
            <v>0</v>
          </cell>
          <cell r="P73">
            <v>0</v>
          </cell>
          <cell r="S73" t="str">
            <v>SNPPN</v>
          </cell>
          <cell r="V73">
            <v>1</v>
          </cell>
          <cell r="W73">
            <v>0.017764363382654205</v>
          </cell>
          <cell r="X73">
            <v>0.2818622731899626</v>
          </cell>
          <cell r="Y73">
            <v>0.08647394521001163</v>
          </cell>
          <cell r="Z73">
            <v>0.12426298726025095</v>
          </cell>
          <cell r="AA73">
            <v>0.10673227778788404</v>
          </cell>
          <cell r="AB73">
            <v>0.4245145686666943</v>
          </cell>
          <cell r="AC73">
            <v>0.06111371393721997</v>
          </cell>
          <cell r="AD73">
            <v>0.017530709472366922</v>
          </cell>
          <cell r="AE73">
            <v>0.004008148353206383</v>
          </cell>
          <cell r="AF73">
            <v>0</v>
          </cell>
          <cell r="AG73">
            <v>0</v>
          </cell>
        </row>
        <row r="74">
          <cell r="B74" t="str">
            <v>SNPPO</v>
          </cell>
          <cell r="E74">
            <v>1.0000000000000002</v>
          </cell>
          <cell r="F74">
            <v>0.01771834865265779</v>
          </cell>
          <cell r="G74">
            <v>0.2758981201185838</v>
          </cell>
          <cell r="H74">
            <v>0.08661679212418144</v>
          </cell>
          <cell r="I74">
            <v>0</v>
          </cell>
          <cell r="J74">
            <v>0.10566102156033737</v>
          </cell>
          <cell r="K74">
            <v>0.42982654613868476</v>
          </cell>
          <cell r="L74">
            <v>0.06297326630490192</v>
          </cell>
          <cell r="M74">
            <v>0.01723361353382207</v>
          </cell>
          <cell r="N74">
            <v>0.004072291566831061</v>
          </cell>
          <cell r="O74">
            <v>0</v>
          </cell>
          <cell r="P74">
            <v>0</v>
          </cell>
          <cell r="S74" t="str">
            <v>SNPPO</v>
          </cell>
          <cell r="V74">
            <v>0.9999999999999999</v>
          </cell>
          <cell r="W74">
            <v>0.017731676166046966</v>
          </cell>
          <cell r="X74">
            <v>0.2776255523977715</v>
          </cell>
          <cell r="Y74">
            <v>0.08657541854312704</v>
          </cell>
          <cell r="Z74">
            <v>0.12329095887604662</v>
          </cell>
          <cell r="AA74">
            <v>0.1059712957207417</v>
          </cell>
          <cell r="AB74">
            <v>0.42828800726457866</v>
          </cell>
          <cell r="AC74">
            <v>0.06243467335694608</v>
          </cell>
          <cell r="AD74">
            <v>0.017319663155304924</v>
          </cell>
          <cell r="AE74">
            <v>0.004053713395483006</v>
          </cell>
          <cell r="AF74">
            <v>0</v>
          </cell>
          <cell r="AG74">
            <v>0</v>
          </cell>
        </row>
        <row r="75">
          <cell r="B75" t="str">
            <v>SNPG</v>
          </cell>
          <cell r="E75">
            <v>0.9999999999999997</v>
          </cell>
          <cell r="F75">
            <v>0.023707682229516823</v>
          </cell>
          <cell r="G75">
            <v>0.3004891881534611</v>
          </cell>
          <cell r="H75">
            <v>0.08483060113139035</v>
          </cell>
          <cell r="I75">
            <v>0</v>
          </cell>
          <cell r="J75">
            <v>0.09947974468806907</v>
          </cell>
          <cell r="K75">
            <v>0.4079886663958759</v>
          </cell>
          <cell r="L75">
            <v>0.06288985322583028</v>
          </cell>
          <cell r="M75">
            <v>0.019226816989320186</v>
          </cell>
          <cell r="N75">
            <v>0.0013874471865360494</v>
          </cell>
          <cell r="O75">
            <v>0</v>
          </cell>
          <cell r="P75">
            <v>0</v>
          </cell>
          <cell r="S75" t="str">
            <v>SNPG</v>
          </cell>
          <cell r="V75">
            <v>1.0000000000000007</v>
          </cell>
          <cell r="W75">
            <v>0.02485962393267515</v>
          </cell>
          <cell r="X75">
            <v>0.2985921162289209</v>
          </cell>
          <cell r="Y75">
            <v>0.08332383465112722</v>
          </cell>
          <cell r="Z75">
            <v>0.11863029817272817</v>
          </cell>
          <cell r="AA75">
            <v>0.09934875587228405</v>
          </cell>
          <cell r="AB75">
            <v>0.4073807389411468</v>
          </cell>
          <cell r="AC75">
            <v>0.06586080100053543</v>
          </cell>
          <cell r="AD75">
            <v>0.019281542300444127</v>
          </cell>
          <cell r="AE75">
            <v>0.0013525870728666775</v>
          </cell>
          <cell r="AF75">
            <v>0</v>
          </cell>
          <cell r="AG75">
            <v>0</v>
          </cell>
        </row>
        <row r="76">
          <cell r="B76" t="str">
            <v>SNPI</v>
          </cell>
          <cell r="E76">
            <v>1</v>
          </cell>
          <cell r="F76">
            <v>0.023931155287397855</v>
          </cell>
          <cell r="G76">
            <v>0.2900991110001511</v>
          </cell>
          <cell r="H76">
            <v>0.08313251245632025</v>
          </cell>
          <cell r="I76">
            <v>0</v>
          </cell>
          <cell r="J76">
            <v>0.09930839942847977</v>
          </cell>
          <cell r="K76">
            <v>0.42590624188897347</v>
          </cell>
          <cell r="L76">
            <v>0.058239940430924904</v>
          </cell>
          <cell r="M76">
            <v>0.016617949177403512</v>
          </cell>
          <cell r="N76">
            <v>0.002764690330349066</v>
          </cell>
          <cell r="O76">
            <v>0</v>
          </cell>
          <cell r="P76">
            <v>0</v>
          </cell>
          <cell r="S76" t="str">
            <v>SNPI</v>
          </cell>
          <cell r="V76">
            <v>1.0000000000000002</v>
          </cell>
          <cell r="W76">
            <v>0.023981693859528648</v>
          </cell>
          <cell r="X76">
            <v>0.28882427758276435</v>
          </cell>
          <cell r="Y76">
            <v>0.08338324155094681</v>
          </cell>
          <cell r="Z76">
            <v>0.11622992892556634</v>
          </cell>
          <cell r="AA76">
            <v>0.09960750889017203</v>
          </cell>
          <cell r="AB76">
            <v>0.4261979991037721</v>
          </cell>
          <cell r="AC76">
            <v>0.05856809123944525</v>
          </cell>
          <cell r="AD76">
            <v>0.016622420035394315</v>
          </cell>
          <cell r="AE76">
            <v>0.002814767737976675</v>
          </cell>
          <cell r="AF76">
            <v>0</v>
          </cell>
          <cell r="AG76">
            <v>0</v>
          </cell>
        </row>
        <row r="77">
          <cell r="B77" t="str">
            <v>TROJP</v>
          </cell>
          <cell r="E77">
            <v>1</v>
          </cell>
          <cell r="F77">
            <v>0.017650001178717532</v>
          </cell>
          <cell r="G77">
            <v>0.28089477696081216</v>
          </cell>
          <cell r="H77">
            <v>0.08604423306938512</v>
          </cell>
          <cell r="I77">
            <v>0</v>
          </cell>
          <cell r="J77">
            <v>0.10836865557191334</v>
          </cell>
          <cell r="K77">
            <v>0.42341892055145125</v>
          </cell>
          <cell r="L77">
            <v>0.06184848171797695</v>
          </cell>
          <cell r="M77">
            <v>0.017797075822410392</v>
          </cell>
          <cell r="N77">
            <v>0.003977855127333326</v>
          </cell>
          <cell r="O77">
            <v>0</v>
          </cell>
          <cell r="P77">
            <v>0</v>
          </cell>
          <cell r="S77" t="str">
            <v>TROJP</v>
          </cell>
          <cell r="V77">
            <v>1</v>
          </cell>
          <cell r="W77">
            <v>0.017650001178717532</v>
          </cell>
          <cell r="X77">
            <v>0.28089477696081216</v>
          </cell>
          <cell r="Y77">
            <v>0.08604423306938512</v>
          </cell>
          <cell r="Z77">
            <v>0.12616573139432374</v>
          </cell>
          <cell r="AA77">
            <v>0.10836865557191334</v>
          </cell>
          <cell r="AB77">
            <v>0.42341892055145125</v>
          </cell>
          <cell r="AC77">
            <v>0.06184848171797695</v>
          </cell>
          <cell r="AD77">
            <v>0.017797075822410392</v>
          </cell>
          <cell r="AE77">
            <v>0.003977855127333326</v>
          </cell>
          <cell r="AF77">
            <v>0</v>
          </cell>
          <cell r="AG77">
            <v>0</v>
          </cell>
        </row>
        <row r="78">
          <cell r="B78" t="str">
            <v>TROJD</v>
          </cell>
          <cell r="E78">
            <v>1</v>
          </cell>
          <cell r="F78">
            <v>0.017629802502235548</v>
          </cell>
          <cell r="G78">
            <v>0.28072389757358934</v>
          </cell>
          <cell r="H78">
            <v>0.08596833722084321</v>
          </cell>
          <cell r="I78">
            <v>0</v>
          </cell>
          <cell r="J78">
            <v>0.10865767295986269</v>
          </cell>
          <cell r="K78">
            <v>0.4232254069511875</v>
          </cell>
          <cell r="L78">
            <v>0.06197825655775803</v>
          </cell>
          <cell r="M78">
            <v>0.017844121503107428</v>
          </cell>
          <cell r="N78">
            <v>0.003972504731416295</v>
          </cell>
          <cell r="O78">
            <v>0</v>
          </cell>
          <cell r="P78">
            <v>0</v>
          </cell>
          <cell r="S78" t="str">
            <v>TROJD</v>
          </cell>
          <cell r="V78">
            <v>1.0000000000000002</v>
          </cell>
          <cell r="W78">
            <v>0.017629802502235548</v>
          </cell>
          <cell r="X78">
            <v>0.28072389757358934</v>
          </cell>
          <cell r="Y78">
            <v>0.08596833722084321</v>
          </cell>
          <cell r="Z78">
            <v>0.1265017944629701</v>
          </cell>
          <cell r="AA78">
            <v>0.10865767295986269</v>
          </cell>
          <cell r="AB78">
            <v>0.4232254069511875</v>
          </cell>
          <cell r="AC78">
            <v>0.06197825655775803</v>
          </cell>
          <cell r="AD78">
            <v>0.017844121503107428</v>
          </cell>
          <cell r="AE78">
            <v>0.003972504731416295</v>
          </cell>
          <cell r="AF78">
            <v>0</v>
          </cell>
          <cell r="AG78">
            <v>0</v>
          </cell>
        </row>
        <row r="79">
          <cell r="B79" t="str">
            <v>IBT</v>
          </cell>
          <cell r="E79">
            <v>0.9999999999999996</v>
          </cell>
          <cell r="F79">
            <v>0.01274408862785487</v>
          </cell>
          <cell r="G79">
            <v>0.5290199239987027</v>
          </cell>
          <cell r="H79">
            <v>0.09781677417406813</v>
          </cell>
          <cell r="I79">
            <v>0</v>
          </cell>
          <cell r="J79">
            <v>0.11050005749807379</v>
          </cell>
          <cell r="K79">
            <v>0.29575236538988914</v>
          </cell>
          <cell r="L79">
            <v>0.048554412570637466</v>
          </cell>
          <cell r="M79">
            <v>-0.004061463785604459</v>
          </cell>
          <cell r="N79">
            <v>-0.0012421679676658712</v>
          </cell>
          <cell r="O79">
            <v>-0.08917625260132755</v>
          </cell>
          <cell r="P79">
            <v>9.226209537142405E-05</v>
          </cell>
          <cell r="S79" t="str">
            <v>IBT</v>
          </cell>
          <cell r="V79">
            <v>0.9999999999999976</v>
          </cell>
          <cell r="W79">
            <v>0.01227935480563651</v>
          </cell>
          <cell r="X79">
            <v>0.5396765531107975</v>
          </cell>
          <cell r="Y79">
            <v>0.09789808017682763</v>
          </cell>
          <cell r="Z79">
            <v>0.10569824122015342</v>
          </cell>
          <cell r="AA79">
            <v>0.11043238602501683</v>
          </cell>
          <cell r="AB79">
            <v>0.29019853462014483</v>
          </cell>
          <cell r="AC79">
            <v>0.04737815294922981</v>
          </cell>
          <cell r="AD79">
            <v>-0.004734144804863411</v>
          </cell>
          <cell r="AE79">
            <v>-0.0014142911836204466</v>
          </cell>
          <cell r="AF79">
            <v>-0.09182220481286307</v>
          </cell>
          <cell r="AG79">
            <v>0.00010757911369131482</v>
          </cell>
        </row>
        <row r="80">
          <cell r="B80" t="str">
            <v>DITEXP</v>
          </cell>
          <cell r="E80">
            <v>0.9999999999999982</v>
          </cell>
          <cell r="F80">
            <v>0.03203164514965941</v>
          </cell>
          <cell r="G80">
            <v>0.3755428182605767</v>
          </cell>
          <cell r="H80">
            <v>0.09945190786080227</v>
          </cell>
          <cell r="I80">
            <v>0</v>
          </cell>
          <cell r="J80">
            <v>0.13544101205887163</v>
          </cell>
          <cell r="K80">
            <v>0.269438061190763</v>
          </cell>
          <cell r="L80">
            <v>0.05203142918667727</v>
          </cell>
          <cell r="M80">
            <v>0.013701129768087059</v>
          </cell>
          <cell r="N80">
            <v>0.0032729033437329364</v>
          </cell>
          <cell r="O80">
            <v>-6.018794413256733E-05</v>
          </cell>
          <cell r="P80">
            <v>0.019149281124960567</v>
          </cell>
          <cell r="S80" t="str">
            <v>DITEXP</v>
          </cell>
          <cell r="V80">
            <v>0.999999999999998</v>
          </cell>
          <cell r="W80">
            <v>0.03203164514965941</v>
          </cell>
          <cell r="X80">
            <v>0.3755428182605767</v>
          </cell>
          <cell r="Y80">
            <v>0.09945190786080227</v>
          </cell>
          <cell r="Z80">
            <v>0.14914214182695867</v>
          </cell>
          <cell r="AA80">
            <v>0.13544101205887163</v>
          </cell>
          <cell r="AB80">
            <v>0.269438061190763</v>
          </cell>
          <cell r="AC80">
            <v>0.05203142918667727</v>
          </cell>
          <cell r="AD80">
            <v>0.013701129768087059</v>
          </cell>
          <cell r="AE80">
            <v>0.0032729033437329364</v>
          </cell>
          <cell r="AF80">
            <v>-6.018794413256733E-05</v>
          </cell>
          <cell r="AG80">
            <v>0.019149281124960567</v>
          </cell>
        </row>
        <row r="81">
          <cell r="B81" t="str">
            <v>DITBAL</v>
          </cell>
          <cell r="E81">
            <v>0.999789578792573</v>
          </cell>
          <cell r="F81">
            <v>0.022647178119277973</v>
          </cell>
          <cell r="G81">
            <v>0.25365647122114704</v>
          </cell>
          <cell r="H81">
            <v>0.06321665601081113</v>
          </cell>
          <cell r="I81">
            <v>0</v>
          </cell>
          <cell r="J81">
            <v>0.08578735739773125</v>
          </cell>
          <cell r="K81">
            <v>0.48709854280152143</v>
          </cell>
          <cell r="L81">
            <v>0.0690053834279747</v>
          </cell>
          <cell r="M81">
            <v>0.024314675433884596</v>
          </cell>
          <cell r="N81">
            <v>0.0021316087615650884</v>
          </cell>
          <cell r="O81">
            <v>6.098494077923742E-05</v>
          </cell>
          <cell r="P81">
            <v>-0.00812927932211948</v>
          </cell>
          <cell r="S81" t="str">
            <v>DITBAL</v>
          </cell>
          <cell r="V81">
            <v>1.0046979590510434</v>
          </cell>
          <cell r="W81">
            <v>0.021206267271294755</v>
          </cell>
          <cell r="X81">
            <v>0.23799255395846705</v>
          </cell>
          <cell r="Y81">
            <v>0.059478662339542125</v>
          </cell>
          <cell r="Z81">
            <v>0.10291056867897033</v>
          </cell>
          <cell r="AA81">
            <v>0.08072837301752708</v>
          </cell>
          <cell r="AB81">
            <v>0.4442357401860375</v>
          </cell>
          <cell r="AC81">
            <v>0.06332543393044789</v>
          </cell>
          <cell r="AD81">
            <v>0.022182195661443246</v>
          </cell>
          <cell r="AE81">
            <v>0.0020032886082260305</v>
          </cell>
          <cell r="AF81">
            <v>5.296060218994155E-05</v>
          </cell>
          <cell r="AG81">
            <v>0.07349248347586797</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0.058323</v>
          </cell>
          <cell r="G83">
            <v>0.256504</v>
          </cell>
          <cell r="H83">
            <v>0.098006</v>
          </cell>
          <cell r="I83">
            <v>0</v>
          </cell>
          <cell r="J83">
            <v>0.061209</v>
          </cell>
          <cell r="K83">
            <v>0.439571</v>
          </cell>
          <cell r="L83">
            <v>0.062923</v>
          </cell>
          <cell r="M83">
            <v>0.020935</v>
          </cell>
          <cell r="N83">
            <v>0.002529</v>
          </cell>
          <cell r="O83">
            <v>0.0018495132885077226</v>
          </cell>
          <cell r="P83">
            <v>0</v>
          </cell>
          <cell r="S83" t="str">
            <v>DONOTUSE</v>
          </cell>
          <cell r="V83">
            <v>1.0018495132885077</v>
          </cell>
          <cell r="W83">
            <v>0.058323</v>
          </cell>
          <cell r="X83">
            <v>0.256504</v>
          </cell>
          <cell r="Y83">
            <v>0.098006</v>
          </cell>
          <cell r="Z83">
            <v>0.082144</v>
          </cell>
          <cell r="AA83">
            <v>0.061209</v>
          </cell>
          <cell r="AB83">
            <v>0.439571</v>
          </cell>
          <cell r="AC83">
            <v>0.062923</v>
          </cell>
          <cell r="AD83">
            <v>0.020935</v>
          </cell>
          <cell r="AE83">
            <v>0.002529</v>
          </cell>
          <cell r="AF83">
            <v>0.0018495132885077226</v>
          </cell>
          <cell r="AG83">
            <v>0</v>
          </cell>
        </row>
        <row r="84">
          <cell r="B84" t="str">
            <v>DONOTUSE</v>
          </cell>
          <cell r="E84">
            <v>0.9997779278224207</v>
          </cell>
          <cell r="F84">
            <v>0.022647178119277973</v>
          </cell>
          <cell r="G84">
            <v>0.25365647122114704</v>
          </cell>
          <cell r="H84">
            <v>0.06321665601081113</v>
          </cell>
          <cell r="I84">
            <v>0</v>
          </cell>
          <cell r="J84">
            <v>0.08578735739773125</v>
          </cell>
          <cell r="K84">
            <v>0.48709854280152143</v>
          </cell>
          <cell r="L84">
            <v>0.0690053834279747</v>
          </cell>
          <cell r="M84">
            <v>0.024314675433884596</v>
          </cell>
          <cell r="N84">
            <v>0.0021316087615650884</v>
          </cell>
          <cell r="O84">
            <v>6.098494077923742E-05</v>
          </cell>
          <cell r="P84">
            <v>-0.008140930292271833</v>
          </cell>
          <cell r="S84" t="str">
            <v>DONOTUSE</v>
          </cell>
          <cell r="V84">
            <v>1.0048166480242573</v>
          </cell>
          <cell r="W84">
            <v>0.021206267271294755</v>
          </cell>
          <cell r="X84">
            <v>0.23799255395846705</v>
          </cell>
          <cell r="Y84">
            <v>0.059478662339542125</v>
          </cell>
          <cell r="Z84">
            <v>0.10291056867897033</v>
          </cell>
          <cell r="AA84">
            <v>0.08072837301752708</v>
          </cell>
          <cell r="AB84">
            <v>0.4442357401860375</v>
          </cell>
          <cell r="AC84">
            <v>0.06332543393044789</v>
          </cell>
          <cell r="AD84">
            <v>0.022182195661443246</v>
          </cell>
          <cell r="AE84">
            <v>0.0020032886082260305</v>
          </cell>
          <cell r="AF84">
            <v>5.296060218994155E-05</v>
          </cell>
          <cell r="AG84">
            <v>0.07361117244908176</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0.9999999999999998</v>
          </cell>
          <cell r="F86">
            <v>0.0256354518561842</v>
          </cell>
          <cell r="G86">
            <v>0.3035624108510805</v>
          </cell>
          <cell r="H86">
            <v>0.08564095367507736</v>
          </cell>
          <cell r="I86">
            <v>0</v>
          </cell>
          <cell r="J86">
            <v>0.09905843054043517</v>
          </cell>
          <cell r="K86">
            <v>0.4094433787901228</v>
          </cell>
          <cell r="L86">
            <v>0.05700357807141978</v>
          </cell>
          <cell r="M86">
            <v>0.017155381638214107</v>
          </cell>
          <cell r="N86">
            <v>0.0025004145774659785</v>
          </cell>
          <cell r="O86">
            <v>0</v>
          </cell>
          <cell r="P86">
            <v>0</v>
          </cell>
          <cell r="S86" t="str">
            <v>SCHMDEXP</v>
          </cell>
          <cell r="V86">
            <v>0.9999999999999996</v>
          </cell>
          <cell r="W86">
            <v>0.02563465179058141</v>
          </cell>
          <cell r="X86">
            <v>0.3035202642001198</v>
          </cell>
          <cell r="Y86">
            <v>0.08564823090269084</v>
          </cell>
          <cell r="Z86">
            <v>0.11621840754530294</v>
          </cell>
          <cell r="AA86">
            <v>0.09906354325417095</v>
          </cell>
          <cell r="AB86">
            <v>0.40945899000117264</v>
          </cell>
          <cell r="AC86">
            <v>0.057017812288653824</v>
          </cell>
          <cell r="AD86">
            <v>0.017154864291131982</v>
          </cell>
          <cell r="AE86">
            <v>0.002501643271478447</v>
          </cell>
          <cell r="AF86">
            <v>0</v>
          </cell>
          <cell r="AG86">
            <v>0</v>
          </cell>
        </row>
        <row r="87">
          <cell r="B87" t="str">
            <v>SCHMAEXP</v>
          </cell>
          <cell r="E87">
            <v>0.9795240607421652</v>
          </cell>
          <cell r="F87">
            <v>0.023697997397919786</v>
          </cell>
          <cell r="G87">
            <v>0.2954733892328655</v>
          </cell>
          <cell r="H87">
            <v>0.079955578736501</v>
          </cell>
          <cell r="I87">
            <v>0</v>
          </cell>
          <cell r="J87">
            <v>0.09529922824107719</v>
          </cell>
          <cell r="K87">
            <v>0.4111185780476383</v>
          </cell>
          <cell r="L87">
            <v>0.05511668363061519</v>
          </cell>
          <cell r="M87">
            <v>0.01656119377934003</v>
          </cell>
          <cell r="N87">
            <v>0.0023014116762083304</v>
          </cell>
          <cell r="O87">
            <v>0</v>
          </cell>
          <cell r="P87">
            <v>0</v>
          </cell>
          <cell r="S87" t="str">
            <v>SCHMAEXP</v>
          </cell>
          <cell r="V87">
            <v>0.9795240607421654</v>
          </cell>
          <cell r="W87">
            <v>0.023688835202827923</v>
          </cell>
          <cell r="X87">
            <v>0.294990734014062</v>
          </cell>
          <cell r="Y87">
            <v>0.08003891612644781</v>
          </cell>
          <cell r="Z87">
            <v>0.1119130472622134</v>
          </cell>
          <cell r="AA87">
            <v>0.09535777804065977</v>
          </cell>
          <cell r="AB87">
            <v>0.41129735458891264</v>
          </cell>
          <cell r="AC87">
            <v>0.05527969110753186</v>
          </cell>
          <cell r="AD87">
            <v>0.016555269221553627</v>
          </cell>
          <cell r="AE87">
            <v>0.0023154824401696987</v>
          </cell>
          <cell r="AF87">
            <v>0</v>
          </cell>
          <cell r="AG87">
            <v>0</v>
          </cell>
        </row>
        <row r="88">
          <cell r="B88" t="str">
            <v>SGCT</v>
          </cell>
          <cell r="E88">
            <v>1</v>
          </cell>
          <cell r="F88">
            <v>0.01783585212397294</v>
          </cell>
          <cell r="G88">
            <v>0.282996565407564</v>
          </cell>
          <cell r="H88">
            <v>0.08682194042755853</v>
          </cell>
          <cell r="I88">
            <v>0</v>
          </cell>
          <cell r="J88">
            <v>0.10716179817275681</v>
          </cell>
          <cell r="K88">
            <v>0.4262229334153619</v>
          </cell>
          <cell r="L88">
            <v>0.061359652527451174</v>
          </cell>
          <cell r="M88">
            <v>0.017601257925334714</v>
          </cell>
          <cell r="N88">
            <v>0</v>
          </cell>
          <cell r="O88">
            <v>0</v>
          </cell>
          <cell r="P88">
            <v>0</v>
          </cell>
          <cell r="S88" t="str">
            <v>SGCT</v>
          </cell>
          <cell r="V88">
            <v>1</v>
          </cell>
          <cell r="W88">
            <v>0.01783585212397294</v>
          </cell>
          <cell r="X88">
            <v>0.282996565407564</v>
          </cell>
          <cell r="Y88">
            <v>0.08682194042755853</v>
          </cell>
          <cell r="Z88">
            <v>0.12476305609809152</v>
          </cell>
          <cell r="AA88">
            <v>0.10716179817275681</v>
          </cell>
          <cell r="AB88">
            <v>0.4262229334153619</v>
          </cell>
          <cell r="AC88">
            <v>0.061359652527451174</v>
          </cell>
          <cell r="AD88">
            <v>0.017601257925334714</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row>
        <row r="29">
          <cell r="AL29" t="str">
            <v>WY-ALL</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0.7562</v>
          </cell>
          <cell r="G37">
            <v>0.7454</v>
          </cell>
          <cell r="H37">
            <v>23589</v>
          </cell>
          <cell r="I37">
            <v>0.764</v>
          </cell>
          <cell r="J37">
            <v>0.7455</v>
          </cell>
        </row>
        <row r="38">
          <cell r="A38" t="str">
            <v>HO13</v>
          </cell>
          <cell r="B38" t="str">
            <v>HO</v>
          </cell>
          <cell r="C38">
            <v>2</v>
          </cell>
          <cell r="D38">
            <v>3</v>
          </cell>
          <cell r="E38">
            <v>37652</v>
          </cell>
          <cell r="F38">
            <v>0.7519</v>
          </cell>
          <cell r="G38">
            <v>0.7397</v>
          </cell>
          <cell r="H38">
            <v>13901</v>
          </cell>
          <cell r="I38">
            <v>0.759</v>
          </cell>
          <cell r="J38">
            <v>0.742</v>
          </cell>
        </row>
        <row r="39">
          <cell r="A39" t="str">
            <v>HO23</v>
          </cell>
          <cell r="B39" t="str">
            <v>HO</v>
          </cell>
          <cell r="C39">
            <v>3</v>
          </cell>
          <cell r="D39">
            <v>3</v>
          </cell>
          <cell r="E39">
            <v>37680</v>
          </cell>
          <cell r="F39">
            <v>0.7284</v>
          </cell>
          <cell r="G39">
            <v>0.7162</v>
          </cell>
          <cell r="H39">
            <v>5228</v>
          </cell>
          <cell r="I39">
            <v>0.734</v>
          </cell>
          <cell r="J39">
            <v>0.7207</v>
          </cell>
        </row>
        <row r="40">
          <cell r="A40" t="str">
            <v>HO33</v>
          </cell>
          <cell r="B40" t="str">
            <v>HO</v>
          </cell>
          <cell r="C40">
            <v>4</v>
          </cell>
          <cell r="D40">
            <v>3</v>
          </cell>
          <cell r="E40">
            <v>37711</v>
          </cell>
          <cell r="F40">
            <v>0.7059</v>
          </cell>
          <cell r="G40">
            <v>0.6927</v>
          </cell>
          <cell r="H40">
            <v>2873</v>
          </cell>
          <cell r="I40">
            <v>0.712</v>
          </cell>
          <cell r="J40">
            <v>0.6975</v>
          </cell>
        </row>
        <row r="41">
          <cell r="A41" t="str">
            <v>HO43</v>
          </cell>
          <cell r="B41" t="str">
            <v>HO</v>
          </cell>
          <cell r="C41">
            <v>5</v>
          </cell>
          <cell r="D41">
            <v>3</v>
          </cell>
          <cell r="E41">
            <v>37741</v>
          </cell>
          <cell r="F41">
            <v>0.6854</v>
          </cell>
          <cell r="G41">
            <v>0.6722</v>
          </cell>
          <cell r="H41">
            <v>813</v>
          </cell>
          <cell r="I41">
            <v>0.691</v>
          </cell>
          <cell r="J41">
            <v>0.682</v>
          </cell>
        </row>
        <row r="42">
          <cell r="A42" t="str">
            <v>HO53</v>
          </cell>
          <cell r="B42" t="str">
            <v>HO</v>
          </cell>
          <cell r="C42">
            <v>6</v>
          </cell>
          <cell r="D42">
            <v>3</v>
          </cell>
          <cell r="E42">
            <v>37771</v>
          </cell>
          <cell r="F42">
            <v>0.6764</v>
          </cell>
          <cell r="G42">
            <v>0.6632</v>
          </cell>
          <cell r="H42">
            <v>321</v>
          </cell>
          <cell r="I42">
            <v>0.679</v>
          </cell>
          <cell r="J42">
            <v>0.677</v>
          </cell>
        </row>
        <row r="43">
          <cell r="A43" t="str">
            <v>HO63</v>
          </cell>
          <cell r="B43" t="str">
            <v>HO</v>
          </cell>
          <cell r="C43">
            <v>7</v>
          </cell>
          <cell r="D43">
            <v>3</v>
          </cell>
          <cell r="E43">
            <v>37802</v>
          </cell>
          <cell r="F43">
            <v>0.6739</v>
          </cell>
          <cell r="G43">
            <v>0.6607</v>
          </cell>
          <cell r="H43">
            <v>133</v>
          </cell>
          <cell r="I43">
            <v>0</v>
          </cell>
          <cell r="J43">
            <v>0</v>
          </cell>
        </row>
        <row r="44">
          <cell r="A44" t="str">
            <v>HO73</v>
          </cell>
          <cell r="B44" t="str">
            <v>HO</v>
          </cell>
          <cell r="C44">
            <v>8</v>
          </cell>
          <cell r="D44">
            <v>3</v>
          </cell>
          <cell r="E44">
            <v>37833</v>
          </cell>
          <cell r="F44">
            <v>0.6739</v>
          </cell>
          <cell r="G44">
            <v>0.6607</v>
          </cell>
          <cell r="H44">
            <v>10</v>
          </cell>
          <cell r="I44">
            <v>0.675</v>
          </cell>
          <cell r="J44">
            <v>0.6715</v>
          </cell>
        </row>
        <row r="45">
          <cell r="A45" t="str">
            <v>HO83</v>
          </cell>
          <cell r="B45" t="str">
            <v>HO</v>
          </cell>
          <cell r="C45">
            <v>9</v>
          </cell>
          <cell r="D45">
            <v>3</v>
          </cell>
          <cell r="E45">
            <v>37862</v>
          </cell>
          <cell r="F45">
            <v>0.6779</v>
          </cell>
          <cell r="G45">
            <v>0.6647</v>
          </cell>
          <cell r="H45">
            <v>37</v>
          </cell>
          <cell r="I45">
            <v>0.6737</v>
          </cell>
          <cell r="J45">
            <v>0.6737</v>
          </cell>
        </row>
        <row r="46">
          <cell r="A46" t="str">
            <v>HO93</v>
          </cell>
          <cell r="B46" t="str">
            <v>HO</v>
          </cell>
          <cell r="C46">
            <v>10</v>
          </cell>
          <cell r="D46">
            <v>3</v>
          </cell>
          <cell r="E46">
            <v>37894</v>
          </cell>
          <cell r="F46">
            <v>0.6824</v>
          </cell>
          <cell r="G46">
            <v>0.6692</v>
          </cell>
          <cell r="H46">
            <v>6</v>
          </cell>
          <cell r="I46">
            <v>0.6825</v>
          </cell>
          <cell r="J46">
            <v>0.6825</v>
          </cell>
        </row>
        <row r="47">
          <cell r="A47" t="str">
            <v>HO103</v>
          </cell>
          <cell r="B47" t="str">
            <v>HO</v>
          </cell>
          <cell r="C47">
            <v>11</v>
          </cell>
          <cell r="D47">
            <v>3</v>
          </cell>
          <cell r="E47">
            <v>37925</v>
          </cell>
          <cell r="F47">
            <v>0.6869</v>
          </cell>
          <cell r="G47">
            <v>0.6737</v>
          </cell>
          <cell r="H47">
            <v>2</v>
          </cell>
          <cell r="I47">
            <v>0.6827</v>
          </cell>
          <cell r="J47">
            <v>0.6827</v>
          </cell>
        </row>
        <row r="48">
          <cell r="A48" t="str">
            <v>HO113</v>
          </cell>
          <cell r="B48" t="str">
            <v>HO</v>
          </cell>
          <cell r="C48">
            <v>12</v>
          </cell>
          <cell r="D48">
            <v>3</v>
          </cell>
          <cell r="E48">
            <v>37951</v>
          </cell>
          <cell r="F48">
            <v>0.6909</v>
          </cell>
          <cell r="G48">
            <v>0.6777</v>
          </cell>
          <cell r="H48">
            <v>26</v>
          </cell>
          <cell r="I48">
            <v>0</v>
          </cell>
          <cell r="J48">
            <v>0</v>
          </cell>
        </row>
        <row r="49">
          <cell r="A49" t="str">
            <v>HO123</v>
          </cell>
          <cell r="B49" t="str">
            <v>HO</v>
          </cell>
          <cell r="C49">
            <v>1</v>
          </cell>
          <cell r="D49">
            <v>4</v>
          </cell>
          <cell r="E49">
            <v>37986</v>
          </cell>
          <cell r="F49">
            <v>0.6924</v>
          </cell>
          <cell r="G49">
            <v>0.6792</v>
          </cell>
          <cell r="H49">
            <v>2</v>
          </cell>
          <cell r="I49">
            <v>0.6882</v>
          </cell>
          <cell r="J49">
            <v>0.6882</v>
          </cell>
        </row>
        <row r="50">
          <cell r="A50" t="str">
            <v>HO14</v>
          </cell>
          <cell r="B50" t="str">
            <v>HO</v>
          </cell>
          <cell r="C50">
            <v>2</v>
          </cell>
          <cell r="D50">
            <v>4</v>
          </cell>
          <cell r="E50">
            <v>38016</v>
          </cell>
          <cell r="F50">
            <v>0.6874</v>
          </cell>
          <cell r="G50">
            <v>0.6742</v>
          </cell>
          <cell r="H50">
            <v>0</v>
          </cell>
          <cell r="I50">
            <v>0</v>
          </cell>
          <cell r="J50">
            <v>0</v>
          </cell>
        </row>
        <row r="51">
          <cell r="A51" t="str">
            <v>HO24</v>
          </cell>
          <cell r="B51" t="str">
            <v>HO</v>
          </cell>
          <cell r="C51">
            <v>3</v>
          </cell>
          <cell r="D51">
            <v>4</v>
          </cell>
          <cell r="E51">
            <v>38044</v>
          </cell>
          <cell r="F51">
            <v>0.6724</v>
          </cell>
          <cell r="G51">
            <v>0.6592</v>
          </cell>
          <cell r="H51">
            <v>1</v>
          </cell>
          <cell r="I51">
            <v>0.6682</v>
          </cell>
          <cell r="J51">
            <v>0.6682</v>
          </cell>
        </row>
        <row r="52">
          <cell r="A52" t="str">
            <v>HO34</v>
          </cell>
          <cell r="B52" t="str">
            <v>HO</v>
          </cell>
          <cell r="C52">
            <v>4</v>
          </cell>
          <cell r="D52">
            <v>4</v>
          </cell>
          <cell r="E52">
            <v>38077</v>
          </cell>
          <cell r="F52">
            <v>0.6574</v>
          </cell>
          <cell r="G52">
            <v>0.6442</v>
          </cell>
          <cell r="H52">
            <v>18</v>
          </cell>
          <cell r="I52">
            <v>0</v>
          </cell>
          <cell r="J52">
            <v>0</v>
          </cell>
        </row>
        <row r="53">
          <cell r="A53" t="str">
            <v>HO44</v>
          </cell>
          <cell r="B53" t="str">
            <v>HO</v>
          </cell>
          <cell r="C53">
            <v>5</v>
          </cell>
          <cell r="D53">
            <v>4</v>
          </cell>
          <cell r="E53">
            <v>38107</v>
          </cell>
          <cell r="F53">
            <v>0.6419</v>
          </cell>
          <cell r="G53">
            <v>0.6287</v>
          </cell>
          <cell r="H53">
            <v>0</v>
          </cell>
          <cell r="I53">
            <v>0</v>
          </cell>
          <cell r="J53">
            <v>0</v>
          </cell>
        </row>
        <row r="54">
          <cell r="A54" t="str">
            <v>HU112</v>
          </cell>
          <cell r="B54" t="str">
            <v>HO</v>
          </cell>
          <cell r="C54">
            <v>6</v>
          </cell>
          <cell r="D54">
            <v>4</v>
          </cell>
          <cell r="E54">
            <v>38135</v>
          </cell>
          <cell r="F54">
            <v>0.6384</v>
          </cell>
          <cell r="G54">
            <v>0.6252</v>
          </cell>
          <cell r="H54">
            <v>0</v>
          </cell>
          <cell r="I54">
            <v>0</v>
          </cell>
          <cell r="J54">
            <v>0</v>
          </cell>
        </row>
        <row r="55">
          <cell r="A55" t="str">
            <v>HU122</v>
          </cell>
          <cell r="B55" t="str">
            <v>HU</v>
          </cell>
          <cell r="C55">
            <v>1</v>
          </cell>
          <cell r="D55">
            <v>3</v>
          </cell>
          <cell r="E55">
            <v>37621</v>
          </cell>
          <cell r="F55">
            <v>0.7527</v>
          </cell>
          <cell r="G55">
            <v>0.7293</v>
          </cell>
          <cell r="H55">
            <v>21070</v>
          </cell>
          <cell r="I55">
            <v>0.757</v>
          </cell>
          <cell r="J55">
            <v>0.7313</v>
          </cell>
        </row>
        <row r="56">
          <cell r="A56" t="str">
            <v>HU13</v>
          </cell>
          <cell r="B56" t="str">
            <v>HU</v>
          </cell>
          <cell r="C56">
            <v>2</v>
          </cell>
          <cell r="D56">
            <v>3</v>
          </cell>
          <cell r="E56">
            <v>37652</v>
          </cell>
          <cell r="F56">
            <v>0.7504</v>
          </cell>
          <cell r="G56">
            <v>0.7308</v>
          </cell>
          <cell r="H56">
            <v>10942</v>
          </cell>
          <cell r="I56">
            <v>0.7565</v>
          </cell>
          <cell r="J56">
            <v>0.7338</v>
          </cell>
        </row>
        <row r="57">
          <cell r="A57" t="str">
            <v>HU23</v>
          </cell>
          <cell r="B57" t="str">
            <v>HU</v>
          </cell>
          <cell r="C57">
            <v>3</v>
          </cell>
          <cell r="D57">
            <v>3</v>
          </cell>
          <cell r="E57">
            <v>37680</v>
          </cell>
          <cell r="F57">
            <v>0.7529</v>
          </cell>
          <cell r="G57">
            <v>0.7348</v>
          </cell>
          <cell r="H57">
            <v>2613</v>
          </cell>
          <cell r="I57">
            <v>0.7575</v>
          </cell>
          <cell r="J57">
            <v>0.74</v>
          </cell>
        </row>
        <row r="58">
          <cell r="A58" t="str">
            <v>HU33</v>
          </cell>
          <cell r="B58" t="str">
            <v>HU</v>
          </cell>
          <cell r="C58">
            <v>4</v>
          </cell>
          <cell r="D58">
            <v>3</v>
          </cell>
          <cell r="E58">
            <v>37711</v>
          </cell>
          <cell r="F58">
            <v>0.8169</v>
          </cell>
          <cell r="G58">
            <v>0.8001</v>
          </cell>
          <cell r="H58">
            <v>922</v>
          </cell>
          <cell r="I58">
            <v>0.815</v>
          </cell>
          <cell r="J58">
            <v>0.815</v>
          </cell>
        </row>
        <row r="59">
          <cell r="A59" t="str">
            <v>HU43</v>
          </cell>
          <cell r="B59" t="str">
            <v>HU</v>
          </cell>
          <cell r="C59">
            <v>5</v>
          </cell>
          <cell r="D59">
            <v>3</v>
          </cell>
          <cell r="E59">
            <v>37741</v>
          </cell>
          <cell r="F59">
            <v>0.8139</v>
          </cell>
          <cell r="G59">
            <v>0.7976</v>
          </cell>
          <cell r="H59">
            <v>210</v>
          </cell>
          <cell r="I59">
            <v>0.815</v>
          </cell>
          <cell r="J59">
            <v>0.815</v>
          </cell>
        </row>
        <row r="60">
          <cell r="A60" t="str">
            <v>HU53</v>
          </cell>
          <cell r="B60" t="str">
            <v>HU</v>
          </cell>
          <cell r="C60">
            <v>6</v>
          </cell>
          <cell r="D60">
            <v>3</v>
          </cell>
          <cell r="E60">
            <v>37771</v>
          </cell>
          <cell r="F60">
            <v>0.8037</v>
          </cell>
          <cell r="G60">
            <v>0.7879</v>
          </cell>
          <cell r="H60">
            <v>363</v>
          </cell>
          <cell r="I60">
            <v>0.808</v>
          </cell>
          <cell r="J60">
            <v>0.808</v>
          </cell>
        </row>
        <row r="61">
          <cell r="A61" t="str">
            <v>HU63</v>
          </cell>
          <cell r="B61" t="str">
            <v>HU</v>
          </cell>
          <cell r="C61">
            <v>7</v>
          </cell>
          <cell r="D61">
            <v>3</v>
          </cell>
          <cell r="E61">
            <v>37802</v>
          </cell>
          <cell r="F61">
            <v>0.7877</v>
          </cell>
          <cell r="G61">
            <v>0.7724</v>
          </cell>
          <cell r="H61">
            <v>150</v>
          </cell>
          <cell r="I61">
            <v>0</v>
          </cell>
          <cell r="J61">
            <v>0</v>
          </cell>
        </row>
        <row r="62">
          <cell r="A62" t="str">
            <v>HU73</v>
          </cell>
          <cell r="B62" t="str">
            <v>HU</v>
          </cell>
          <cell r="C62">
            <v>8</v>
          </cell>
          <cell r="D62">
            <v>3</v>
          </cell>
          <cell r="E62">
            <v>37833</v>
          </cell>
          <cell r="F62">
            <v>0.7667</v>
          </cell>
          <cell r="G62">
            <v>0.7519</v>
          </cell>
          <cell r="H62">
            <v>50</v>
          </cell>
          <cell r="I62">
            <v>0</v>
          </cell>
          <cell r="J62">
            <v>0</v>
          </cell>
        </row>
        <row r="63">
          <cell r="A63" t="str">
            <v>HU83</v>
          </cell>
          <cell r="B63" t="str">
            <v>HU</v>
          </cell>
          <cell r="C63">
            <v>9</v>
          </cell>
          <cell r="D63">
            <v>3</v>
          </cell>
          <cell r="E63">
            <v>37862</v>
          </cell>
          <cell r="F63">
            <v>0.74</v>
          </cell>
          <cell r="G63">
            <v>0.7254</v>
          </cell>
          <cell r="H63">
            <v>170</v>
          </cell>
          <cell r="I63">
            <v>0</v>
          </cell>
          <cell r="J63">
            <v>0</v>
          </cell>
        </row>
        <row r="64">
          <cell r="A64" t="str">
            <v>HU93</v>
          </cell>
          <cell r="B64" t="str">
            <v>HU</v>
          </cell>
          <cell r="C64">
            <v>10</v>
          </cell>
          <cell r="D64">
            <v>3</v>
          </cell>
          <cell r="E64">
            <v>37894</v>
          </cell>
          <cell r="F64">
            <v>0.704</v>
          </cell>
          <cell r="G64">
            <v>0.6899</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69.35</v>
          </cell>
          <cell r="G82">
            <v>69.25</v>
          </cell>
          <cell r="H82">
            <v>0</v>
          </cell>
          <cell r="I82">
            <v>0</v>
          </cell>
          <cell r="J82">
            <v>0</v>
          </cell>
        </row>
        <row r="83">
          <cell r="A83" t="str">
            <v>NG44</v>
          </cell>
          <cell r="B83" t="str">
            <v>KG</v>
          </cell>
          <cell r="C83">
            <v>8</v>
          </cell>
          <cell r="D83">
            <v>3</v>
          </cell>
          <cell r="E83">
            <v>37833</v>
          </cell>
          <cell r="F83">
            <v>69.35</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v>
          </cell>
          <cell r="G104">
            <v>-0.5575</v>
          </cell>
          <cell r="H104">
            <v>120</v>
          </cell>
          <cell r="I104">
            <v>0</v>
          </cell>
          <cell r="J104">
            <v>0</v>
          </cell>
        </row>
        <row r="105">
          <cell r="A105" t="str">
            <v>NG26</v>
          </cell>
          <cell r="B105" t="str">
            <v>NA</v>
          </cell>
          <cell r="C105">
            <v>5</v>
          </cell>
          <cell r="D105">
            <v>3</v>
          </cell>
          <cell r="E105">
            <v>37742</v>
          </cell>
          <cell r="F105">
            <v>-0.555</v>
          </cell>
          <cell r="G105">
            <v>-0.5575</v>
          </cell>
          <cell r="H105">
            <v>124</v>
          </cell>
          <cell r="I105">
            <v>0</v>
          </cell>
          <cell r="J105">
            <v>0</v>
          </cell>
        </row>
        <row r="106">
          <cell r="A106" t="str">
            <v>NG36</v>
          </cell>
          <cell r="B106" t="str">
            <v>NA</v>
          </cell>
          <cell r="C106">
            <v>6</v>
          </cell>
          <cell r="D106">
            <v>3</v>
          </cell>
          <cell r="E106">
            <v>37774</v>
          </cell>
          <cell r="F106">
            <v>-0.555</v>
          </cell>
          <cell r="G106">
            <v>-0.5575</v>
          </cell>
          <cell r="H106">
            <v>120</v>
          </cell>
          <cell r="I106">
            <v>0</v>
          </cell>
          <cell r="J106">
            <v>0</v>
          </cell>
        </row>
        <row r="107">
          <cell r="A107" t="str">
            <v>NG46</v>
          </cell>
          <cell r="B107" t="str">
            <v>NA</v>
          </cell>
          <cell r="C107">
            <v>7</v>
          </cell>
          <cell r="D107">
            <v>3</v>
          </cell>
          <cell r="E107">
            <v>37803</v>
          </cell>
          <cell r="F107">
            <v>-0.555</v>
          </cell>
          <cell r="G107">
            <v>-0.5575</v>
          </cell>
          <cell r="H107">
            <v>124</v>
          </cell>
          <cell r="I107">
            <v>0</v>
          </cell>
          <cell r="J107">
            <v>0</v>
          </cell>
        </row>
        <row r="108">
          <cell r="A108" t="str">
            <v>NG56</v>
          </cell>
          <cell r="B108" t="str">
            <v>NA</v>
          </cell>
          <cell r="C108">
            <v>8</v>
          </cell>
          <cell r="D108">
            <v>3</v>
          </cell>
          <cell r="E108">
            <v>37834</v>
          </cell>
          <cell r="F108">
            <v>-0.555</v>
          </cell>
          <cell r="G108">
            <v>-0.5575</v>
          </cell>
          <cell r="H108">
            <v>124</v>
          </cell>
          <cell r="I108">
            <v>0</v>
          </cell>
          <cell r="J108">
            <v>0</v>
          </cell>
        </row>
        <row r="109">
          <cell r="A109" t="str">
            <v>NG66</v>
          </cell>
          <cell r="B109" t="str">
            <v>NA</v>
          </cell>
          <cell r="C109">
            <v>9</v>
          </cell>
          <cell r="D109">
            <v>3</v>
          </cell>
          <cell r="E109">
            <v>37866</v>
          </cell>
          <cell r="F109">
            <v>-0.555</v>
          </cell>
          <cell r="G109">
            <v>-0.5575</v>
          </cell>
          <cell r="H109">
            <v>120</v>
          </cell>
          <cell r="I109">
            <v>0</v>
          </cell>
          <cell r="J109">
            <v>0</v>
          </cell>
        </row>
        <row r="110">
          <cell r="A110" t="str">
            <v>NG76</v>
          </cell>
          <cell r="B110" t="str">
            <v>NA</v>
          </cell>
          <cell r="C110">
            <v>10</v>
          </cell>
          <cell r="D110">
            <v>3</v>
          </cell>
          <cell r="E110">
            <v>37895</v>
          </cell>
          <cell r="F110">
            <v>-0.555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0.085</v>
          </cell>
          <cell r="G118">
            <v>0.0875</v>
          </cell>
          <cell r="H118">
            <v>62</v>
          </cell>
          <cell r="I118">
            <v>0</v>
          </cell>
          <cell r="J118">
            <v>0</v>
          </cell>
        </row>
        <row r="119">
          <cell r="A119" t="str">
            <v>NG47</v>
          </cell>
          <cell r="B119" t="str">
            <v>NB</v>
          </cell>
          <cell r="C119">
            <v>2</v>
          </cell>
          <cell r="D119">
            <v>3</v>
          </cell>
          <cell r="E119">
            <v>37655</v>
          </cell>
          <cell r="F119">
            <v>0.095</v>
          </cell>
          <cell r="G119">
            <v>0.0975</v>
          </cell>
          <cell r="H119">
            <v>56</v>
          </cell>
          <cell r="I119">
            <v>0</v>
          </cell>
          <cell r="J119">
            <v>0</v>
          </cell>
        </row>
        <row r="120">
          <cell r="A120" t="str">
            <v>NG57</v>
          </cell>
          <cell r="B120" t="str">
            <v>NB</v>
          </cell>
          <cell r="C120">
            <v>3</v>
          </cell>
          <cell r="D120">
            <v>3</v>
          </cell>
          <cell r="E120">
            <v>37683</v>
          </cell>
          <cell r="F120">
            <v>0.0925</v>
          </cell>
          <cell r="G120">
            <v>0.0925</v>
          </cell>
          <cell r="H120">
            <v>62</v>
          </cell>
          <cell r="I120">
            <v>0</v>
          </cell>
          <cell r="J120">
            <v>0</v>
          </cell>
        </row>
        <row r="121">
          <cell r="A121" t="str">
            <v>NG67</v>
          </cell>
          <cell r="B121" t="str">
            <v>NB</v>
          </cell>
          <cell r="C121">
            <v>4</v>
          </cell>
          <cell r="D121">
            <v>3</v>
          </cell>
          <cell r="E121">
            <v>37712</v>
          </cell>
          <cell r="F121">
            <v>0.05</v>
          </cell>
          <cell r="G121">
            <v>0.0475</v>
          </cell>
          <cell r="H121">
            <v>60</v>
          </cell>
          <cell r="I121">
            <v>0</v>
          </cell>
          <cell r="J121">
            <v>0</v>
          </cell>
        </row>
        <row r="122">
          <cell r="A122" t="str">
            <v>NG77</v>
          </cell>
          <cell r="B122" t="str">
            <v>NB</v>
          </cell>
          <cell r="C122">
            <v>5</v>
          </cell>
          <cell r="D122">
            <v>3</v>
          </cell>
          <cell r="E122">
            <v>37742</v>
          </cell>
          <cell r="F122">
            <v>0.05</v>
          </cell>
          <cell r="G122">
            <v>0.0475</v>
          </cell>
          <cell r="H122">
            <v>62</v>
          </cell>
          <cell r="I122">
            <v>0</v>
          </cell>
          <cell r="J122">
            <v>0</v>
          </cell>
        </row>
        <row r="123">
          <cell r="A123" t="str">
            <v>NG87</v>
          </cell>
          <cell r="B123" t="str">
            <v>NB</v>
          </cell>
          <cell r="C123">
            <v>6</v>
          </cell>
          <cell r="D123">
            <v>3</v>
          </cell>
          <cell r="E123">
            <v>37774</v>
          </cell>
          <cell r="F123">
            <v>0.05</v>
          </cell>
          <cell r="G123">
            <v>0.0475</v>
          </cell>
          <cell r="H123">
            <v>60</v>
          </cell>
          <cell r="I123">
            <v>0</v>
          </cell>
          <cell r="J123">
            <v>0</v>
          </cell>
        </row>
        <row r="124">
          <cell r="A124" t="str">
            <v>NG97</v>
          </cell>
          <cell r="B124" t="str">
            <v>NB</v>
          </cell>
          <cell r="C124">
            <v>7</v>
          </cell>
          <cell r="D124">
            <v>3</v>
          </cell>
          <cell r="E124">
            <v>37803</v>
          </cell>
          <cell r="F124">
            <v>0.05</v>
          </cell>
          <cell r="G124">
            <v>0.0475</v>
          </cell>
          <cell r="H124">
            <v>62</v>
          </cell>
          <cell r="I124">
            <v>0</v>
          </cell>
          <cell r="J124">
            <v>0</v>
          </cell>
        </row>
        <row r="125">
          <cell r="A125" t="str">
            <v>NG107</v>
          </cell>
          <cell r="B125" t="str">
            <v>NB</v>
          </cell>
          <cell r="C125">
            <v>8</v>
          </cell>
          <cell r="D125">
            <v>3</v>
          </cell>
          <cell r="E125">
            <v>37834</v>
          </cell>
          <cell r="F125">
            <v>0.05</v>
          </cell>
          <cell r="G125">
            <v>0.0475</v>
          </cell>
          <cell r="H125">
            <v>62</v>
          </cell>
          <cell r="I125">
            <v>0</v>
          </cell>
          <cell r="J125">
            <v>0</v>
          </cell>
        </row>
        <row r="126">
          <cell r="A126" t="str">
            <v>NG117</v>
          </cell>
          <cell r="B126" t="str">
            <v>NB</v>
          </cell>
          <cell r="C126">
            <v>9</v>
          </cell>
          <cell r="D126">
            <v>3</v>
          </cell>
          <cell r="E126">
            <v>37866</v>
          </cell>
          <cell r="F126">
            <v>0.05</v>
          </cell>
          <cell r="G126">
            <v>0.0475</v>
          </cell>
          <cell r="H126">
            <v>60</v>
          </cell>
          <cell r="I126">
            <v>0</v>
          </cell>
          <cell r="J126">
            <v>0</v>
          </cell>
        </row>
        <row r="127">
          <cell r="A127" t="str">
            <v>NG127</v>
          </cell>
          <cell r="B127" t="str">
            <v>NB</v>
          </cell>
          <cell r="C127">
            <v>10</v>
          </cell>
          <cell r="D127">
            <v>3</v>
          </cell>
          <cell r="E127">
            <v>37895</v>
          </cell>
          <cell r="F127">
            <v>0.05</v>
          </cell>
          <cell r="G127">
            <v>0.0475</v>
          </cell>
          <cell r="H127">
            <v>62</v>
          </cell>
          <cell r="I127">
            <v>0</v>
          </cell>
          <cell r="J127">
            <v>0</v>
          </cell>
        </row>
        <row r="128">
          <cell r="A128" t="str">
            <v>NG18</v>
          </cell>
          <cell r="B128" t="str">
            <v>NE</v>
          </cell>
          <cell r="C128">
            <v>4</v>
          </cell>
          <cell r="D128">
            <v>3</v>
          </cell>
          <cell r="E128">
            <v>37712</v>
          </cell>
          <cell r="F128">
            <v>-0.145</v>
          </cell>
          <cell r="G128">
            <v>-0.1425</v>
          </cell>
          <cell r="H128">
            <v>0</v>
          </cell>
          <cell r="I128">
            <v>0</v>
          </cell>
          <cell r="J128">
            <v>0</v>
          </cell>
        </row>
        <row r="129">
          <cell r="A129" t="str">
            <v>NG28</v>
          </cell>
          <cell r="B129" t="str">
            <v>NE</v>
          </cell>
          <cell r="C129">
            <v>5</v>
          </cell>
          <cell r="D129">
            <v>3</v>
          </cell>
          <cell r="E129">
            <v>37742</v>
          </cell>
          <cell r="F129">
            <v>-0.145</v>
          </cell>
          <cell r="G129">
            <v>-0.1425</v>
          </cell>
          <cell r="H129">
            <v>0</v>
          </cell>
          <cell r="I129">
            <v>0</v>
          </cell>
          <cell r="J129">
            <v>0</v>
          </cell>
        </row>
        <row r="130">
          <cell r="A130" t="str">
            <v>NG38</v>
          </cell>
          <cell r="B130" t="str">
            <v>NE</v>
          </cell>
          <cell r="C130">
            <v>6</v>
          </cell>
          <cell r="D130">
            <v>3</v>
          </cell>
          <cell r="E130">
            <v>37774</v>
          </cell>
          <cell r="F130">
            <v>-0.145</v>
          </cell>
          <cell r="G130">
            <v>-0.1425</v>
          </cell>
          <cell r="H130">
            <v>0</v>
          </cell>
          <cell r="I130">
            <v>0</v>
          </cell>
          <cell r="J130">
            <v>0</v>
          </cell>
        </row>
        <row r="131">
          <cell r="A131" t="str">
            <v>NG48</v>
          </cell>
          <cell r="B131" t="str">
            <v>NE</v>
          </cell>
          <cell r="C131">
            <v>7</v>
          </cell>
          <cell r="D131">
            <v>3</v>
          </cell>
          <cell r="E131">
            <v>37803</v>
          </cell>
          <cell r="F131">
            <v>-0.145</v>
          </cell>
          <cell r="G131">
            <v>-0.1425</v>
          </cell>
          <cell r="H131">
            <v>0</v>
          </cell>
          <cell r="I131">
            <v>0</v>
          </cell>
          <cell r="J131">
            <v>0</v>
          </cell>
        </row>
        <row r="132">
          <cell r="A132" t="str">
            <v>NG58</v>
          </cell>
          <cell r="B132" t="str">
            <v>NE</v>
          </cell>
          <cell r="C132">
            <v>8</v>
          </cell>
          <cell r="D132">
            <v>3</v>
          </cell>
          <cell r="E132">
            <v>37834</v>
          </cell>
          <cell r="F132">
            <v>-0.145</v>
          </cell>
          <cell r="G132">
            <v>-0.1425</v>
          </cell>
          <cell r="H132">
            <v>0</v>
          </cell>
          <cell r="I132">
            <v>0</v>
          </cell>
          <cell r="J132">
            <v>0</v>
          </cell>
        </row>
        <row r="133">
          <cell r="A133" t="str">
            <v>NG68</v>
          </cell>
          <cell r="B133" t="str">
            <v>NE</v>
          </cell>
          <cell r="C133">
            <v>9</v>
          </cell>
          <cell r="D133">
            <v>3</v>
          </cell>
          <cell r="E133">
            <v>37866</v>
          </cell>
          <cell r="F133">
            <v>-0.145</v>
          </cell>
          <cell r="G133">
            <v>-0.1425</v>
          </cell>
          <cell r="H133">
            <v>0</v>
          </cell>
          <cell r="I133">
            <v>0</v>
          </cell>
          <cell r="J133">
            <v>0</v>
          </cell>
        </row>
        <row r="134">
          <cell r="A134" t="str">
            <v>NG78</v>
          </cell>
          <cell r="B134" t="str">
            <v>NE</v>
          </cell>
          <cell r="C134">
            <v>10</v>
          </cell>
          <cell r="D134">
            <v>3</v>
          </cell>
          <cell r="E134">
            <v>37895</v>
          </cell>
          <cell r="F134">
            <v>-0.145</v>
          </cell>
          <cell r="G134">
            <v>-0.1425</v>
          </cell>
          <cell r="H134">
            <v>0</v>
          </cell>
          <cell r="I134">
            <v>0</v>
          </cell>
          <cell r="J134">
            <v>0</v>
          </cell>
        </row>
        <row r="135">
          <cell r="A135" t="str">
            <v>NG88</v>
          </cell>
          <cell r="B135" t="str">
            <v>NG</v>
          </cell>
          <cell r="C135">
            <v>1</v>
          </cell>
          <cell r="D135">
            <v>3</v>
          </cell>
          <cell r="E135">
            <v>37617</v>
          </cell>
          <cell r="F135">
            <v>4.383</v>
          </cell>
          <cell r="G135">
            <v>4.406</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v>
          </cell>
          <cell r="J136">
            <v>4.2</v>
          </cell>
        </row>
        <row r="137">
          <cell r="A137" t="str">
            <v>NG108</v>
          </cell>
          <cell r="B137" t="str">
            <v>NG</v>
          </cell>
          <cell r="C137">
            <v>3</v>
          </cell>
          <cell r="D137">
            <v>3</v>
          </cell>
          <cell r="E137">
            <v>37678</v>
          </cell>
          <cell r="F137">
            <v>4.276</v>
          </cell>
          <cell r="G137">
            <v>4.263</v>
          </cell>
          <cell r="H137">
            <v>4955</v>
          </cell>
          <cell r="I137">
            <v>4.28</v>
          </cell>
          <cell r="J137">
            <v>4.12</v>
          </cell>
        </row>
        <row r="138">
          <cell r="A138" t="str">
            <v>NN112</v>
          </cell>
          <cell r="B138" t="str">
            <v>NG</v>
          </cell>
          <cell r="C138">
            <v>4</v>
          </cell>
          <cell r="D138">
            <v>3</v>
          </cell>
          <cell r="E138">
            <v>37707</v>
          </cell>
          <cell r="F138">
            <v>4.131</v>
          </cell>
          <cell r="G138">
            <v>4.115</v>
          </cell>
          <cell r="H138">
            <v>3700</v>
          </cell>
          <cell r="I138">
            <v>4.13</v>
          </cell>
          <cell r="J138">
            <v>3.96</v>
          </cell>
        </row>
        <row r="139">
          <cell r="A139" t="str">
            <v>NN122</v>
          </cell>
          <cell r="B139" t="str">
            <v>NG</v>
          </cell>
          <cell r="C139">
            <v>5</v>
          </cell>
          <cell r="D139">
            <v>3</v>
          </cell>
          <cell r="E139">
            <v>37739</v>
          </cell>
          <cell r="F139">
            <v>4.066</v>
          </cell>
          <cell r="G139">
            <v>4.055</v>
          </cell>
          <cell r="H139">
            <v>1828</v>
          </cell>
          <cell r="I139">
            <v>4.075</v>
          </cell>
          <cell r="J139">
            <v>3.965</v>
          </cell>
        </row>
        <row r="140">
          <cell r="A140" t="str">
            <v>NN13</v>
          </cell>
          <cell r="B140" t="str">
            <v>NG</v>
          </cell>
          <cell r="C140">
            <v>6</v>
          </cell>
          <cell r="D140">
            <v>3</v>
          </cell>
          <cell r="E140">
            <v>37769</v>
          </cell>
          <cell r="F140">
            <v>4.066</v>
          </cell>
          <cell r="G140">
            <v>4.06</v>
          </cell>
          <cell r="H140">
            <v>646</v>
          </cell>
          <cell r="I140">
            <v>4.05</v>
          </cell>
          <cell r="J140">
            <v>3.97</v>
          </cell>
        </row>
        <row r="141">
          <cell r="A141" t="str">
            <v>NN23</v>
          </cell>
          <cell r="B141" t="str">
            <v>NG</v>
          </cell>
          <cell r="C141">
            <v>7</v>
          </cell>
          <cell r="D141">
            <v>3</v>
          </cell>
          <cell r="E141">
            <v>37798</v>
          </cell>
          <cell r="F141">
            <v>4.086</v>
          </cell>
          <cell r="G141">
            <v>4.08</v>
          </cell>
          <cell r="H141">
            <v>454</v>
          </cell>
          <cell r="I141">
            <v>4.07</v>
          </cell>
          <cell r="J141">
            <v>3.99</v>
          </cell>
        </row>
        <row r="142">
          <cell r="A142" t="str">
            <v>NN33</v>
          </cell>
          <cell r="B142" t="str">
            <v>NG</v>
          </cell>
          <cell r="C142">
            <v>8</v>
          </cell>
          <cell r="D142">
            <v>3</v>
          </cell>
          <cell r="E142">
            <v>37831</v>
          </cell>
          <cell r="F142">
            <v>4.096</v>
          </cell>
          <cell r="G142">
            <v>4.095</v>
          </cell>
          <cell r="H142">
            <v>621</v>
          </cell>
          <cell r="I142">
            <v>4.06</v>
          </cell>
          <cell r="J142">
            <v>3.99</v>
          </cell>
        </row>
        <row r="143">
          <cell r="A143" t="str">
            <v>NN43</v>
          </cell>
          <cell r="B143" t="str">
            <v>NG</v>
          </cell>
          <cell r="C143">
            <v>9</v>
          </cell>
          <cell r="D143">
            <v>3</v>
          </cell>
          <cell r="E143">
            <v>37860</v>
          </cell>
          <cell r="F143">
            <v>4.076</v>
          </cell>
          <cell r="G143">
            <v>4.075</v>
          </cell>
          <cell r="H143">
            <v>787</v>
          </cell>
          <cell r="I143">
            <v>4.05</v>
          </cell>
          <cell r="J143">
            <v>3.985</v>
          </cell>
        </row>
        <row r="144">
          <cell r="A144" t="str">
            <v>NN53</v>
          </cell>
          <cell r="B144" t="str">
            <v>NG</v>
          </cell>
          <cell r="C144">
            <v>10</v>
          </cell>
          <cell r="D144">
            <v>3</v>
          </cell>
          <cell r="E144">
            <v>37890</v>
          </cell>
          <cell r="F144">
            <v>4.076</v>
          </cell>
          <cell r="G144">
            <v>4.07</v>
          </cell>
          <cell r="H144">
            <v>411</v>
          </cell>
          <cell r="I144">
            <v>4.05</v>
          </cell>
          <cell r="J144">
            <v>3.98</v>
          </cell>
        </row>
        <row r="145">
          <cell r="A145" t="str">
            <v>NN63</v>
          </cell>
          <cell r="B145" t="str">
            <v>NG</v>
          </cell>
          <cell r="C145">
            <v>11</v>
          </cell>
          <cell r="D145">
            <v>3</v>
          </cell>
          <cell r="E145">
            <v>37923</v>
          </cell>
          <cell r="F145">
            <v>4.233</v>
          </cell>
          <cell r="G145">
            <v>4.233</v>
          </cell>
          <cell r="H145">
            <v>290</v>
          </cell>
          <cell r="I145">
            <v>4.2</v>
          </cell>
          <cell r="J145">
            <v>4.15</v>
          </cell>
        </row>
        <row r="146">
          <cell r="A146" t="str">
            <v>NN73</v>
          </cell>
          <cell r="B146" t="str">
            <v>NG</v>
          </cell>
          <cell r="C146">
            <v>12</v>
          </cell>
          <cell r="D146">
            <v>3</v>
          </cell>
          <cell r="E146">
            <v>37950</v>
          </cell>
          <cell r="F146">
            <v>4.366</v>
          </cell>
          <cell r="G146">
            <v>4.373</v>
          </cell>
          <cell r="H146">
            <v>75</v>
          </cell>
          <cell r="I146">
            <v>4.33</v>
          </cell>
          <cell r="J146">
            <v>4.27</v>
          </cell>
        </row>
        <row r="147">
          <cell r="A147" t="str">
            <v>NN83</v>
          </cell>
          <cell r="B147" t="str">
            <v>NG</v>
          </cell>
          <cell r="C147">
            <v>1</v>
          </cell>
          <cell r="D147">
            <v>4</v>
          </cell>
          <cell r="E147">
            <v>37984</v>
          </cell>
          <cell r="F147">
            <v>4.428</v>
          </cell>
          <cell r="G147">
            <v>4.435</v>
          </cell>
          <cell r="H147">
            <v>129</v>
          </cell>
          <cell r="I147">
            <v>4.4</v>
          </cell>
          <cell r="J147">
            <v>4.344</v>
          </cell>
        </row>
        <row r="148">
          <cell r="A148" t="str">
            <v>NN93</v>
          </cell>
          <cell r="B148" t="str">
            <v>NG</v>
          </cell>
          <cell r="C148">
            <v>2</v>
          </cell>
          <cell r="D148">
            <v>4</v>
          </cell>
          <cell r="E148">
            <v>38014</v>
          </cell>
          <cell r="F148">
            <v>4.298</v>
          </cell>
          <cell r="G148">
            <v>4.305</v>
          </cell>
          <cell r="H148">
            <v>65</v>
          </cell>
          <cell r="I148">
            <v>4.217</v>
          </cell>
          <cell r="J148">
            <v>4.217</v>
          </cell>
        </row>
        <row r="149">
          <cell r="A149" t="str">
            <v>NN103</v>
          </cell>
          <cell r="B149" t="str">
            <v>NG</v>
          </cell>
          <cell r="C149">
            <v>3</v>
          </cell>
          <cell r="D149">
            <v>4</v>
          </cell>
          <cell r="E149">
            <v>38042</v>
          </cell>
          <cell r="F149">
            <v>4.113</v>
          </cell>
          <cell r="G149">
            <v>4.12</v>
          </cell>
          <cell r="H149">
            <v>25</v>
          </cell>
          <cell r="I149">
            <v>4.03</v>
          </cell>
          <cell r="J149">
            <v>4.03</v>
          </cell>
        </row>
        <row r="150">
          <cell r="A150" t="str">
            <v>NN113</v>
          </cell>
          <cell r="B150" t="str">
            <v>NG</v>
          </cell>
          <cell r="C150">
            <v>4</v>
          </cell>
          <cell r="D150">
            <v>4</v>
          </cell>
          <cell r="E150">
            <v>38075</v>
          </cell>
          <cell r="F150">
            <v>3.853</v>
          </cell>
          <cell r="G150">
            <v>3.87</v>
          </cell>
          <cell r="H150">
            <v>46</v>
          </cell>
          <cell r="I150">
            <v>3.83</v>
          </cell>
          <cell r="J150">
            <v>3.82</v>
          </cell>
        </row>
        <row r="151">
          <cell r="A151" t="str">
            <v>NN123</v>
          </cell>
          <cell r="B151" t="str">
            <v>NG</v>
          </cell>
          <cell r="C151">
            <v>5</v>
          </cell>
          <cell r="D151">
            <v>4</v>
          </cell>
          <cell r="E151">
            <v>38105</v>
          </cell>
          <cell r="F151">
            <v>3.793</v>
          </cell>
          <cell r="G151">
            <v>3.82</v>
          </cell>
          <cell r="H151">
            <v>19</v>
          </cell>
          <cell r="I151">
            <v>0</v>
          </cell>
          <cell r="J151">
            <v>0</v>
          </cell>
        </row>
        <row r="152">
          <cell r="A152" t="str">
            <v>NN14</v>
          </cell>
          <cell r="B152" t="str">
            <v>NG</v>
          </cell>
          <cell r="C152">
            <v>6</v>
          </cell>
          <cell r="D152">
            <v>4</v>
          </cell>
          <cell r="E152">
            <v>38133</v>
          </cell>
          <cell r="F152">
            <v>3.793</v>
          </cell>
          <cell r="G152">
            <v>3.833</v>
          </cell>
          <cell r="H152">
            <v>19</v>
          </cell>
          <cell r="I152">
            <v>0</v>
          </cell>
          <cell r="J152">
            <v>0</v>
          </cell>
        </row>
        <row r="153">
          <cell r="A153" t="str">
            <v>NN24</v>
          </cell>
          <cell r="B153" t="str">
            <v>NG</v>
          </cell>
          <cell r="C153">
            <v>7</v>
          </cell>
          <cell r="D153">
            <v>4</v>
          </cell>
          <cell r="E153">
            <v>38166</v>
          </cell>
          <cell r="F153">
            <v>3.803</v>
          </cell>
          <cell r="G153">
            <v>3.843</v>
          </cell>
          <cell r="H153">
            <v>16</v>
          </cell>
          <cell r="I153">
            <v>0</v>
          </cell>
          <cell r="J153">
            <v>0</v>
          </cell>
        </row>
        <row r="154">
          <cell r="A154" t="str">
            <v>NN34</v>
          </cell>
          <cell r="B154" t="str">
            <v>NG</v>
          </cell>
          <cell r="C154">
            <v>8</v>
          </cell>
          <cell r="D154">
            <v>4</v>
          </cell>
          <cell r="E154">
            <v>38196</v>
          </cell>
          <cell r="F154">
            <v>3.813</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v>
          </cell>
          <cell r="J155">
            <v>3.745</v>
          </cell>
        </row>
        <row r="156">
          <cell r="A156" t="str">
            <v>NN54</v>
          </cell>
          <cell r="B156" t="str">
            <v>NG</v>
          </cell>
          <cell r="C156">
            <v>10</v>
          </cell>
          <cell r="D156">
            <v>4</v>
          </cell>
          <cell r="E156">
            <v>38258</v>
          </cell>
          <cell r="F156">
            <v>3.823</v>
          </cell>
          <cell r="G156">
            <v>3.862</v>
          </cell>
          <cell r="H156">
            <v>17</v>
          </cell>
          <cell r="I156">
            <v>3.76</v>
          </cell>
          <cell r="J156">
            <v>3.76</v>
          </cell>
        </row>
        <row r="157">
          <cell r="A157" t="str">
            <v>NN64</v>
          </cell>
          <cell r="B157" t="str">
            <v>NG</v>
          </cell>
          <cell r="C157">
            <v>11</v>
          </cell>
          <cell r="D157">
            <v>4</v>
          </cell>
          <cell r="E157">
            <v>38287</v>
          </cell>
          <cell r="F157">
            <v>3.981</v>
          </cell>
          <cell r="G157">
            <v>4.02</v>
          </cell>
          <cell r="H157">
            <v>217</v>
          </cell>
          <cell r="I157">
            <v>3.93</v>
          </cell>
          <cell r="J157">
            <v>3.93</v>
          </cell>
        </row>
        <row r="158">
          <cell r="A158" t="str">
            <v>NN74</v>
          </cell>
          <cell r="B158" t="str">
            <v>NG</v>
          </cell>
          <cell r="C158">
            <v>12</v>
          </cell>
          <cell r="D158">
            <v>4</v>
          </cell>
          <cell r="E158">
            <v>38315</v>
          </cell>
          <cell r="F158">
            <v>4.155</v>
          </cell>
          <cell r="G158">
            <v>4.194</v>
          </cell>
          <cell r="H158">
            <v>16</v>
          </cell>
          <cell r="I158">
            <v>0</v>
          </cell>
          <cell r="J158">
            <v>0</v>
          </cell>
        </row>
        <row r="159">
          <cell r="A159" t="str">
            <v>NN84</v>
          </cell>
          <cell r="B159" t="str">
            <v>NG</v>
          </cell>
          <cell r="C159">
            <v>1</v>
          </cell>
          <cell r="D159">
            <v>5</v>
          </cell>
          <cell r="E159">
            <v>38349</v>
          </cell>
          <cell r="F159">
            <v>4.215</v>
          </cell>
          <cell r="G159">
            <v>4.254</v>
          </cell>
          <cell r="H159">
            <v>3</v>
          </cell>
          <cell r="I159">
            <v>4.195</v>
          </cell>
          <cell r="J159">
            <v>4.19</v>
          </cell>
        </row>
        <row r="160">
          <cell r="A160" t="str">
            <v>NN94</v>
          </cell>
          <cell r="B160" t="str">
            <v>NG</v>
          </cell>
          <cell r="C160">
            <v>2</v>
          </cell>
          <cell r="D160">
            <v>5</v>
          </cell>
          <cell r="E160">
            <v>38379</v>
          </cell>
          <cell r="F160">
            <v>4.105</v>
          </cell>
          <cell r="G160">
            <v>4.144</v>
          </cell>
          <cell r="H160">
            <v>1</v>
          </cell>
          <cell r="I160">
            <v>0</v>
          </cell>
          <cell r="J160">
            <v>0</v>
          </cell>
        </row>
        <row r="161">
          <cell r="A161" t="str">
            <v>NN104</v>
          </cell>
          <cell r="B161" t="str">
            <v>NG</v>
          </cell>
          <cell r="C161">
            <v>3</v>
          </cell>
          <cell r="D161">
            <v>5</v>
          </cell>
          <cell r="E161">
            <v>38407</v>
          </cell>
          <cell r="F161">
            <v>3.935</v>
          </cell>
          <cell r="G161">
            <v>3.978</v>
          </cell>
          <cell r="H161">
            <v>202</v>
          </cell>
          <cell r="I161">
            <v>3.89</v>
          </cell>
          <cell r="J161">
            <v>3.89</v>
          </cell>
        </row>
        <row r="162">
          <cell r="A162" t="str">
            <v>NN114</v>
          </cell>
          <cell r="B162" t="str">
            <v>NG</v>
          </cell>
          <cell r="C162">
            <v>4</v>
          </cell>
          <cell r="D162">
            <v>5</v>
          </cell>
          <cell r="E162">
            <v>38440</v>
          </cell>
          <cell r="F162">
            <v>3.675</v>
          </cell>
          <cell r="G162">
            <v>3.728</v>
          </cell>
          <cell r="H162">
            <v>1</v>
          </cell>
          <cell r="I162">
            <v>0</v>
          </cell>
          <cell r="J162">
            <v>0</v>
          </cell>
        </row>
        <row r="163">
          <cell r="A163" t="str">
            <v>NN124</v>
          </cell>
          <cell r="B163" t="str">
            <v>NG</v>
          </cell>
          <cell r="C163">
            <v>5</v>
          </cell>
          <cell r="D163">
            <v>5</v>
          </cell>
          <cell r="E163">
            <v>38469</v>
          </cell>
          <cell r="F163">
            <v>3.61</v>
          </cell>
          <cell r="G163">
            <v>3.663</v>
          </cell>
          <cell r="H163">
            <v>1</v>
          </cell>
          <cell r="I163">
            <v>0</v>
          </cell>
          <cell r="J163">
            <v>0</v>
          </cell>
        </row>
        <row r="164">
          <cell r="A164" t="str">
            <v>NR112</v>
          </cell>
          <cell r="B164" t="str">
            <v>NG</v>
          </cell>
          <cell r="C164">
            <v>6</v>
          </cell>
          <cell r="D164">
            <v>5</v>
          </cell>
          <cell r="E164">
            <v>38498</v>
          </cell>
          <cell r="F164">
            <v>3.625</v>
          </cell>
          <cell r="G164">
            <v>3.678</v>
          </cell>
          <cell r="H164">
            <v>1</v>
          </cell>
          <cell r="I164">
            <v>0</v>
          </cell>
          <cell r="J164">
            <v>0</v>
          </cell>
        </row>
        <row r="165">
          <cell r="A165" t="str">
            <v>NR122</v>
          </cell>
          <cell r="B165" t="str">
            <v>NG</v>
          </cell>
          <cell r="C165">
            <v>7</v>
          </cell>
          <cell r="D165">
            <v>5</v>
          </cell>
          <cell r="E165">
            <v>38531</v>
          </cell>
          <cell r="F165">
            <v>3.66</v>
          </cell>
          <cell r="G165">
            <v>3.713</v>
          </cell>
          <cell r="H165">
            <v>1</v>
          </cell>
          <cell r="I165">
            <v>0</v>
          </cell>
          <cell r="J165">
            <v>0</v>
          </cell>
        </row>
        <row r="166">
          <cell r="A166" t="str">
            <v>NR13</v>
          </cell>
          <cell r="B166" t="str">
            <v>NG</v>
          </cell>
          <cell r="C166">
            <v>8</v>
          </cell>
          <cell r="D166">
            <v>5</v>
          </cell>
          <cell r="E166">
            <v>38560</v>
          </cell>
          <cell r="F166">
            <v>3.67</v>
          </cell>
          <cell r="G166">
            <v>3.723</v>
          </cell>
          <cell r="H166">
            <v>1</v>
          </cell>
          <cell r="I166">
            <v>0</v>
          </cell>
          <cell r="J166">
            <v>0</v>
          </cell>
        </row>
        <row r="167">
          <cell r="A167" t="str">
            <v>NR23</v>
          </cell>
          <cell r="B167" t="str">
            <v>NG</v>
          </cell>
          <cell r="C167">
            <v>9</v>
          </cell>
          <cell r="D167">
            <v>5</v>
          </cell>
          <cell r="E167">
            <v>38593</v>
          </cell>
          <cell r="F167">
            <v>3.65</v>
          </cell>
          <cell r="G167">
            <v>3.703</v>
          </cell>
          <cell r="H167">
            <v>1</v>
          </cell>
          <cell r="I167">
            <v>0</v>
          </cell>
          <cell r="J167">
            <v>0</v>
          </cell>
        </row>
        <row r="168">
          <cell r="A168" t="str">
            <v>NR33</v>
          </cell>
          <cell r="B168" t="str">
            <v>NG</v>
          </cell>
          <cell r="C168">
            <v>10</v>
          </cell>
          <cell r="D168">
            <v>5</v>
          </cell>
          <cell r="E168">
            <v>38623</v>
          </cell>
          <cell r="F168">
            <v>3.672</v>
          </cell>
          <cell r="G168">
            <v>3.725</v>
          </cell>
          <cell r="H168">
            <v>1</v>
          </cell>
          <cell r="I168">
            <v>0</v>
          </cell>
          <cell r="J168">
            <v>0</v>
          </cell>
        </row>
        <row r="169">
          <cell r="A169" t="str">
            <v>NS112</v>
          </cell>
          <cell r="B169" t="str">
            <v>NG</v>
          </cell>
          <cell r="C169">
            <v>11</v>
          </cell>
          <cell r="D169">
            <v>5</v>
          </cell>
          <cell r="E169">
            <v>38652</v>
          </cell>
          <cell r="F169">
            <v>3.834</v>
          </cell>
          <cell r="G169">
            <v>3.887</v>
          </cell>
          <cell r="H169">
            <v>2</v>
          </cell>
          <cell r="I169">
            <v>3.8</v>
          </cell>
          <cell r="J169">
            <v>3.8</v>
          </cell>
        </row>
        <row r="170">
          <cell r="A170" t="str">
            <v>NS122</v>
          </cell>
          <cell r="B170" t="str">
            <v>NG</v>
          </cell>
          <cell r="C170">
            <v>12</v>
          </cell>
          <cell r="D170">
            <v>5</v>
          </cell>
          <cell r="E170">
            <v>38684</v>
          </cell>
          <cell r="F170">
            <v>4.004</v>
          </cell>
          <cell r="G170">
            <v>4.057</v>
          </cell>
          <cell r="H170">
            <v>1</v>
          </cell>
          <cell r="I170">
            <v>0</v>
          </cell>
          <cell r="J170">
            <v>0</v>
          </cell>
        </row>
        <row r="171">
          <cell r="A171" t="str">
            <v>NS13</v>
          </cell>
          <cell r="B171" t="str">
            <v>NG</v>
          </cell>
          <cell r="C171">
            <v>1</v>
          </cell>
          <cell r="D171">
            <v>6</v>
          </cell>
          <cell r="E171">
            <v>38714</v>
          </cell>
          <cell r="F171">
            <v>4.059</v>
          </cell>
          <cell r="G171">
            <v>4.112</v>
          </cell>
          <cell r="H171">
            <v>0</v>
          </cell>
          <cell r="I171">
            <v>0</v>
          </cell>
          <cell r="J171">
            <v>0</v>
          </cell>
        </row>
        <row r="172">
          <cell r="A172" t="str">
            <v>NS23</v>
          </cell>
          <cell r="B172" t="str">
            <v>NG</v>
          </cell>
          <cell r="C172">
            <v>2</v>
          </cell>
          <cell r="D172">
            <v>6</v>
          </cell>
          <cell r="E172">
            <v>38744</v>
          </cell>
          <cell r="F172">
            <v>3.959</v>
          </cell>
          <cell r="G172">
            <v>4.012</v>
          </cell>
          <cell r="H172">
            <v>0</v>
          </cell>
          <cell r="I172">
            <v>0</v>
          </cell>
          <cell r="J172">
            <v>0</v>
          </cell>
        </row>
        <row r="173">
          <cell r="A173" t="str">
            <v>NS33</v>
          </cell>
          <cell r="B173" t="str">
            <v>NG</v>
          </cell>
          <cell r="C173">
            <v>3</v>
          </cell>
          <cell r="D173">
            <v>6</v>
          </cell>
          <cell r="E173">
            <v>38772</v>
          </cell>
          <cell r="F173">
            <v>3.833</v>
          </cell>
          <cell r="G173">
            <v>3.886</v>
          </cell>
          <cell r="H173">
            <v>0</v>
          </cell>
          <cell r="I173">
            <v>0</v>
          </cell>
          <cell r="J173">
            <v>0</v>
          </cell>
        </row>
        <row r="174">
          <cell r="A174" t="str">
            <v>NS43</v>
          </cell>
          <cell r="B174" t="str">
            <v>NG</v>
          </cell>
          <cell r="C174">
            <v>4</v>
          </cell>
          <cell r="D174">
            <v>6</v>
          </cell>
          <cell r="E174">
            <v>38805</v>
          </cell>
          <cell r="F174">
            <v>3.638</v>
          </cell>
          <cell r="G174">
            <v>3.691</v>
          </cell>
          <cell r="H174">
            <v>0</v>
          </cell>
          <cell r="I174">
            <v>0</v>
          </cell>
          <cell r="J174">
            <v>0</v>
          </cell>
        </row>
        <row r="175">
          <cell r="A175" t="str">
            <v>NS113</v>
          </cell>
          <cell r="B175" t="str">
            <v>NG</v>
          </cell>
          <cell r="C175">
            <v>5</v>
          </cell>
          <cell r="D175">
            <v>6</v>
          </cell>
          <cell r="E175">
            <v>38833</v>
          </cell>
          <cell r="F175">
            <v>3.623</v>
          </cell>
          <cell r="G175">
            <v>3.676</v>
          </cell>
          <cell r="H175">
            <v>0</v>
          </cell>
          <cell r="I175">
            <v>0</v>
          </cell>
          <cell r="J175">
            <v>0</v>
          </cell>
        </row>
        <row r="176">
          <cell r="A176" t="str">
            <v>NS123</v>
          </cell>
          <cell r="B176" t="str">
            <v>NG</v>
          </cell>
          <cell r="C176">
            <v>6</v>
          </cell>
          <cell r="D176">
            <v>6</v>
          </cell>
          <cell r="E176">
            <v>38863</v>
          </cell>
          <cell r="F176">
            <v>3.655</v>
          </cell>
          <cell r="G176">
            <v>3.708</v>
          </cell>
          <cell r="H176">
            <v>0</v>
          </cell>
          <cell r="I176">
            <v>0</v>
          </cell>
          <cell r="J176">
            <v>0</v>
          </cell>
        </row>
        <row r="177">
          <cell r="A177" t="str">
            <v>NS14</v>
          </cell>
          <cell r="B177" t="str">
            <v>NG</v>
          </cell>
          <cell r="C177">
            <v>7</v>
          </cell>
          <cell r="D177">
            <v>6</v>
          </cell>
          <cell r="E177">
            <v>38896</v>
          </cell>
          <cell r="F177">
            <v>3.687</v>
          </cell>
          <cell r="G177">
            <v>3.74</v>
          </cell>
          <cell r="H177">
            <v>0</v>
          </cell>
          <cell r="I177">
            <v>0</v>
          </cell>
          <cell r="J177">
            <v>0</v>
          </cell>
        </row>
        <row r="178">
          <cell r="A178" t="str">
            <v>NS24</v>
          </cell>
          <cell r="B178" t="str">
            <v>NG</v>
          </cell>
          <cell r="C178">
            <v>8</v>
          </cell>
          <cell r="D178">
            <v>6</v>
          </cell>
          <cell r="E178">
            <v>38925</v>
          </cell>
          <cell r="F178">
            <v>3.722</v>
          </cell>
          <cell r="G178">
            <v>3.775</v>
          </cell>
          <cell r="H178">
            <v>0</v>
          </cell>
          <cell r="I178">
            <v>0</v>
          </cell>
          <cell r="J178">
            <v>0</v>
          </cell>
        </row>
        <row r="179">
          <cell r="A179" t="str">
            <v>NS34</v>
          </cell>
          <cell r="B179" t="str">
            <v>NG</v>
          </cell>
          <cell r="C179">
            <v>9</v>
          </cell>
          <cell r="D179">
            <v>6</v>
          </cell>
          <cell r="E179">
            <v>38958</v>
          </cell>
          <cell r="F179">
            <v>3.727</v>
          </cell>
          <cell r="G179">
            <v>3.78</v>
          </cell>
          <cell r="H179">
            <v>0</v>
          </cell>
          <cell r="I179">
            <v>0</v>
          </cell>
          <cell r="J179">
            <v>0</v>
          </cell>
        </row>
        <row r="180">
          <cell r="A180" t="str">
            <v>NZ112</v>
          </cell>
          <cell r="B180" t="str">
            <v>NG</v>
          </cell>
          <cell r="C180">
            <v>10</v>
          </cell>
          <cell r="D180">
            <v>6</v>
          </cell>
          <cell r="E180">
            <v>38987</v>
          </cell>
          <cell r="F180">
            <v>3.752</v>
          </cell>
          <cell r="G180">
            <v>3.805</v>
          </cell>
          <cell r="H180">
            <v>0</v>
          </cell>
          <cell r="I180">
            <v>0</v>
          </cell>
          <cell r="J180">
            <v>0</v>
          </cell>
        </row>
        <row r="181">
          <cell r="A181" t="str">
            <v>NZ122</v>
          </cell>
          <cell r="B181" t="str">
            <v>NG</v>
          </cell>
          <cell r="C181">
            <v>11</v>
          </cell>
          <cell r="D181">
            <v>6</v>
          </cell>
          <cell r="E181">
            <v>39017</v>
          </cell>
          <cell r="F181">
            <v>3.937</v>
          </cell>
          <cell r="G181">
            <v>3.98</v>
          </cell>
          <cell r="H181">
            <v>0</v>
          </cell>
          <cell r="I181">
            <v>0</v>
          </cell>
          <cell r="J181">
            <v>0</v>
          </cell>
        </row>
        <row r="182">
          <cell r="A182" t="str">
            <v>NZ13</v>
          </cell>
          <cell r="B182" t="str">
            <v>NG</v>
          </cell>
          <cell r="C182">
            <v>12</v>
          </cell>
          <cell r="D182">
            <v>6</v>
          </cell>
          <cell r="E182">
            <v>39049</v>
          </cell>
          <cell r="F182">
            <v>4.102</v>
          </cell>
          <cell r="G182">
            <v>4.14</v>
          </cell>
          <cell r="H182">
            <v>0</v>
          </cell>
          <cell r="I182">
            <v>0</v>
          </cell>
          <cell r="J182">
            <v>0</v>
          </cell>
        </row>
        <row r="183">
          <cell r="A183" t="str">
            <v>NZ23</v>
          </cell>
          <cell r="B183" t="str">
            <v>NG</v>
          </cell>
          <cell r="C183">
            <v>1</v>
          </cell>
          <cell r="D183">
            <v>7</v>
          </cell>
          <cell r="E183">
            <v>39078</v>
          </cell>
          <cell r="F183">
            <v>4.172</v>
          </cell>
          <cell r="G183">
            <v>4.21</v>
          </cell>
          <cell r="H183">
            <v>0</v>
          </cell>
          <cell r="I183">
            <v>0</v>
          </cell>
          <cell r="J183">
            <v>0</v>
          </cell>
        </row>
        <row r="184">
          <cell r="A184" t="str">
            <v>NZ33</v>
          </cell>
          <cell r="B184" t="str">
            <v>NG</v>
          </cell>
          <cell r="C184">
            <v>2</v>
          </cell>
          <cell r="D184">
            <v>7</v>
          </cell>
          <cell r="E184">
            <v>39111</v>
          </cell>
          <cell r="F184">
            <v>4.062</v>
          </cell>
          <cell r="G184">
            <v>4.1</v>
          </cell>
          <cell r="H184">
            <v>0</v>
          </cell>
          <cell r="I184">
            <v>0</v>
          </cell>
          <cell r="J184">
            <v>0</v>
          </cell>
        </row>
        <row r="185">
          <cell r="A185" t="str">
            <v>NZ43</v>
          </cell>
          <cell r="B185" t="str">
            <v>NG</v>
          </cell>
          <cell r="C185">
            <v>3</v>
          </cell>
          <cell r="D185">
            <v>7</v>
          </cell>
          <cell r="E185">
            <v>39139</v>
          </cell>
          <cell r="F185">
            <v>3.917</v>
          </cell>
          <cell r="G185">
            <v>3.955</v>
          </cell>
          <cell r="H185">
            <v>0</v>
          </cell>
          <cell r="I185">
            <v>0</v>
          </cell>
          <cell r="J185">
            <v>0</v>
          </cell>
        </row>
        <row r="186">
          <cell r="A186" t="str">
            <v>NZ113</v>
          </cell>
          <cell r="B186" t="str">
            <v>NG</v>
          </cell>
          <cell r="C186">
            <v>4</v>
          </cell>
          <cell r="D186">
            <v>7</v>
          </cell>
          <cell r="E186">
            <v>39169</v>
          </cell>
          <cell r="F186">
            <v>3.737</v>
          </cell>
          <cell r="G186">
            <v>3.775</v>
          </cell>
          <cell r="H186">
            <v>0</v>
          </cell>
          <cell r="I186">
            <v>0</v>
          </cell>
          <cell r="J186">
            <v>0</v>
          </cell>
        </row>
        <row r="187">
          <cell r="A187" t="str">
            <v>NZ123</v>
          </cell>
          <cell r="B187" t="str">
            <v>NG</v>
          </cell>
          <cell r="C187">
            <v>5</v>
          </cell>
          <cell r="D187">
            <v>7</v>
          </cell>
          <cell r="E187">
            <v>39198</v>
          </cell>
          <cell r="F187">
            <v>3.727</v>
          </cell>
          <cell r="G187">
            <v>3.765</v>
          </cell>
          <cell r="H187">
            <v>0</v>
          </cell>
          <cell r="I187">
            <v>0</v>
          </cell>
          <cell r="J187">
            <v>0</v>
          </cell>
        </row>
        <row r="188">
          <cell r="A188" t="str">
            <v>NZ14</v>
          </cell>
          <cell r="B188" t="str">
            <v>NG</v>
          </cell>
          <cell r="C188">
            <v>6</v>
          </cell>
          <cell r="D188">
            <v>7</v>
          </cell>
          <cell r="E188">
            <v>39231</v>
          </cell>
          <cell r="F188">
            <v>3.757</v>
          </cell>
          <cell r="G188">
            <v>3.795</v>
          </cell>
          <cell r="H188">
            <v>0</v>
          </cell>
          <cell r="I188">
            <v>0</v>
          </cell>
          <cell r="J188">
            <v>0</v>
          </cell>
        </row>
        <row r="189">
          <cell r="A189" t="str">
            <v>NZ24</v>
          </cell>
          <cell r="B189" t="str">
            <v>NG</v>
          </cell>
          <cell r="C189">
            <v>7</v>
          </cell>
          <cell r="D189">
            <v>7</v>
          </cell>
          <cell r="E189">
            <v>39260</v>
          </cell>
          <cell r="F189">
            <v>3.787</v>
          </cell>
          <cell r="G189">
            <v>3.825</v>
          </cell>
          <cell r="H189">
            <v>0</v>
          </cell>
          <cell r="I189">
            <v>0</v>
          </cell>
          <cell r="J189">
            <v>0</v>
          </cell>
        </row>
        <row r="190">
          <cell r="A190" t="str">
            <v>NZ34</v>
          </cell>
          <cell r="B190" t="str">
            <v>NG</v>
          </cell>
          <cell r="C190">
            <v>8</v>
          </cell>
          <cell r="D190">
            <v>7</v>
          </cell>
          <cell r="E190">
            <v>39290</v>
          </cell>
          <cell r="F190">
            <v>3.822</v>
          </cell>
          <cell r="G190">
            <v>3.86</v>
          </cell>
          <cell r="H190">
            <v>0</v>
          </cell>
          <cell r="I190">
            <v>0</v>
          </cell>
          <cell r="J190">
            <v>0</v>
          </cell>
        </row>
        <row r="191">
          <cell r="A191" t="str">
            <v>PA122</v>
          </cell>
          <cell r="B191" t="str">
            <v>NG</v>
          </cell>
          <cell r="C191">
            <v>9</v>
          </cell>
          <cell r="D191">
            <v>7</v>
          </cell>
          <cell r="E191">
            <v>39323</v>
          </cell>
          <cell r="F191">
            <v>3.822</v>
          </cell>
          <cell r="G191">
            <v>3.86</v>
          </cell>
          <cell r="H191">
            <v>0</v>
          </cell>
          <cell r="I191">
            <v>0</v>
          </cell>
          <cell r="J191">
            <v>0</v>
          </cell>
        </row>
        <row r="192">
          <cell r="A192" t="str">
            <v>PA33</v>
          </cell>
          <cell r="B192" t="str">
            <v>NG</v>
          </cell>
          <cell r="C192">
            <v>10</v>
          </cell>
          <cell r="D192">
            <v>7</v>
          </cell>
          <cell r="E192">
            <v>39351</v>
          </cell>
          <cell r="F192">
            <v>3.847</v>
          </cell>
          <cell r="G192">
            <v>3.885</v>
          </cell>
          <cell r="H192">
            <v>0</v>
          </cell>
          <cell r="I192">
            <v>0</v>
          </cell>
          <cell r="J192">
            <v>0</v>
          </cell>
        </row>
        <row r="193">
          <cell r="A193" t="str">
            <v>PL102</v>
          </cell>
          <cell r="B193" t="str">
            <v>NG</v>
          </cell>
          <cell r="C193">
            <v>11</v>
          </cell>
          <cell r="D193">
            <v>7</v>
          </cell>
          <cell r="E193">
            <v>39384</v>
          </cell>
          <cell r="F193">
            <v>3.997</v>
          </cell>
          <cell r="G193">
            <v>4.035</v>
          </cell>
          <cell r="H193">
            <v>0</v>
          </cell>
          <cell r="I193">
            <v>0</v>
          </cell>
          <cell r="J193">
            <v>0</v>
          </cell>
        </row>
        <row r="194">
          <cell r="A194" t="str">
            <v>PL13</v>
          </cell>
          <cell r="B194" t="str">
            <v>NG</v>
          </cell>
          <cell r="C194">
            <v>12</v>
          </cell>
          <cell r="D194">
            <v>7</v>
          </cell>
          <cell r="E194">
            <v>39414</v>
          </cell>
          <cell r="F194">
            <v>4.147</v>
          </cell>
          <cell r="G194">
            <v>4.185</v>
          </cell>
          <cell r="H194">
            <v>0</v>
          </cell>
          <cell r="I194">
            <v>0</v>
          </cell>
          <cell r="J194">
            <v>0</v>
          </cell>
        </row>
        <row r="195">
          <cell r="A195" t="str">
            <v>PL43</v>
          </cell>
          <cell r="B195" t="str">
            <v>NG</v>
          </cell>
          <cell r="C195">
            <v>1</v>
          </cell>
          <cell r="D195">
            <v>8</v>
          </cell>
          <cell r="E195">
            <v>39443</v>
          </cell>
          <cell r="F195">
            <v>4.197</v>
          </cell>
          <cell r="G195">
            <v>4.235</v>
          </cell>
          <cell r="H195">
            <v>0</v>
          </cell>
          <cell r="I195">
            <v>0</v>
          </cell>
          <cell r="J195">
            <v>0</v>
          </cell>
        </row>
        <row r="196">
          <cell r="A196" t="str">
            <v>PL73</v>
          </cell>
          <cell r="B196" t="str">
            <v>NG</v>
          </cell>
          <cell r="C196">
            <v>2</v>
          </cell>
          <cell r="D196">
            <v>8</v>
          </cell>
          <cell r="E196">
            <v>39476</v>
          </cell>
          <cell r="F196">
            <v>4.097</v>
          </cell>
          <cell r="G196">
            <v>4.135</v>
          </cell>
          <cell r="H196">
            <v>0</v>
          </cell>
          <cell r="I196">
            <v>0</v>
          </cell>
          <cell r="J196">
            <v>0</v>
          </cell>
        </row>
        <row r="197">
          <cell r="A197" t="str">
            <v>PN112</v>
          </cell>
          <cell r="B197" t="str">
            <v>NG</v>
          </cell>
          <cell r="C197">
            <v>3</v>
          </cell>
          <cell r="D197">
            <v>8</v>
          </cell>
          <cell r="E197">
            <v>39505</v>
          </cell>
          <cell r="F197">
            <v>3.947</v>
          </cell>
          <cell r="G197">
            <v>3.985</v>
          </cell>
          <cell r="H197">
            <v>0</v>
          </cell>
          <cell r="I197">
            <v>0</v>
          </cell>
          <cell r="J197">
            <v>0</v>
          </cell>
        </row>
        <row r="198">
          <cell r="A198" t="str">
            <v>PN122</v>
          </cell>
          <cell r="B198" t="str">
            <v>NG</v>
          </cell>
          <cell r="C198">
            <v>4</v>
          </cell>
          <cell r="D198">
            <v>8</v>
          </cell>
          <cell r="E198">
            <v>39534</v>
          </cell>
          <cell r="F198">
            <v>3.797</v>
          </cell>
          <cell r="G198">
            <v>3.835</v>
          </cell>
          <cell r="H198">
            <v>0</v>
          </cell>
          <cell r="I198">
            <v>0</v>
          </cell>
          <cell r="J198">
            <v>0</v>
          </cell>
        </row>
        <row r="199">
          <cell r="A199" t="str">
            <v>PN13</v>
          </cell>
          <cell r="B199" t="str">
            <v>NG</v>
          </cell>
          <cell r="C199">
            <v>5</v>
          </cell>
          <cell r="D199">
            <v>8</v>
          </cell>
          <cell r="E199">
            <v>39566</v>
          </cell>
          <cell r="F199">
            <v>3.767</v>
          </cell>
          <cell r="G199">
            <v>3.805</v>
          </cell>
          <cell r="H199">
            <v>0</v>
          </cell>
          <cell r="I199">
            <v>0</v>
          </cell>
          <cell r="J199">
            <v>0</v>
          </cell>
        </row>
        <row r="200">
          <cell r="A200" t="str">
            <v>PN23</v>
          </cell>
          <cell r="B200" t="str">
            <v>NG</v>
          </cell>
          <cell r="C200">
            <v>6</v>
          </cell>
          <cell r="D200">
            <v>8</v>
          </cell>
          <cell r="E200">
            <v>39596</v>
          </cell>
          <cell r="F200">
            <v>3.797</v>
          </cell>
          <cell r="G200">
            <v>3.835</v>
          </cell>
          <cell r="H200">
            <v>0</v>
          </cell>
          <cell r="I200">
            <v>0</v>
          </cell>
          <cell r="J200">
            <v>0</v>
          </cell>
        </row>
        <row r="201">
          <cell r="A201" t="str">
            <v>PN33</v>
          </cell>
          <cell r="B201" t="str">
            <v>NG</v>
          </cell>
          <cell r="C201">
            <v>7</v>
          </cell>
          <cell r="D201">
            <v>8</v>
          </cell>
          <cell r="E201">
            <v>39625</v>
          </cell>
          <cell r="F201">
            <v>3.827</v>
          </cell>
          <cell r="G201">
            <v>3.865</v>
          </cell>
          <cell r="H201">
            <v>0</v>
          </cell>
          <cell r="I201">
            <v>0</v>
          </cell>
          <cell r="J201">
            <v>0</v>
          </cell>
        </row>
        <row r="202">
          <cell r="A202" t="str">
            <v>PN43</v>
          </cell>
          <cell r="B202" t="str">
            <v>NG</v>
          </cell>
          <cell r="C202">
            <v>8</v>
          </cell>
          <cell r="D202">
            <v>8</v>
          </cell>
          <cell r="E202">
            <v>39658</v>
          </cell>
          <cell r="F202">
            <v>3.857</v>
          </cell>
          <cell r="G202">
            <v>3.895</v>
          </cell>
          <cell r="H202">
            <v>0</v>
          </cell>
          <cell r="I202">
            <v>0</v>
          </cell>
          <cell r="J202">
            <v>0</v>
          </cell>
        </row>
        <row r="203">
          <cell r="A203" t="str">
            <v>PN53</v>
          </cell>
          <cell r="B203" t="str">
            <v>NG</v>
          </cell>
          <cell r="C203">
            <v>9</v>
          </cell>
          <cell r="D203">
            <v>8</v>
          </cell>
          <cell r="E203">
            <v>39687</v>
          </cell>
          <cell r="F203">
            <v>3.857</v>
          </cell>
          <cell r="G203">
            <v>3.895</v>
          </cell>
          <cell r="H203">
            <v>0</v>
          </cell>
          <cell r="I203">
            <v>0</v>
          </cell>
          <cell r="J203">
            <v>0</v>
          </cell>
        </row>
        <row r="204">
          <cell r="A204" t="str">
            <v>PN63</v>
          </cell>
          <cell r="B204" t="str">
            <v>NG</v>
          </cell>
          <cell r="C204">
            <v>10</v>
          </cell>
          <cell r="D204">
            <v>8</v>
          </cell>
          <cell r="E204">
            <v>39717</v>
          </cell>
          <cell r="F204">
            <v>3.882</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v>
          </cell>
          <cell r="G206">
            <v>4.22</v>
          </cell>
          <cell r="H206">
            <v>0</v>
          </cell>
          <cell r="I206">
            <v>0</v>
          </cell>
          <cell r="J206">
            <v>0</v>
          </cell>
        </row>
        <row r="207">
          <cell r="A207" t="str">
            <v>PN93</v>
          </cell>
          <cell r="B207" t="str">
            <v>NH</v>
          </cell>
          <cell r="C207">
            <v>1</v>
          </cell>
          <cell r="D207">
            <v>3</v>
          </cell>
          <cell r="E207">
            <v>37623</v>
          </cell>
          <cell r="F207">
            <v>-0.0875</v>
          </cell>
          <cell r="G207">
            <v>-0.09</v>
          </cell>
          <cell r="H207">
            <v>0</v>
          </cell>
          <cell r="I207">
            <v>0</v>
          </cell>
          <cell r="J207">
            <v>0</v>
          </cell>
        </row>
        <row r="208">
          <cell r="A208" t="str">
            <v>PN103</v>
          </cell>
          <cell r="B208" t="str">
            <v>NH</v>
          </cell>
          <cell r="C208">
            <v>2</v>
          </cell>
          <cell r="D208">
            <v>3</v>
          </cell>
          <cell r="E208">
            <v>37655</v>
          </cell>
          <cell r="F208">
            <v>-0.07</v>
          </cell>
          <cell r="G208">
            <v>-0.0675</v>
          </cell>
          <cell r="H208">
            <v>0</v>
          </cell>
          <cell r="I208">
            <v>0</v>
          </cell>
          <cell r="J208">
            <v>0</v>
          </cell>
        </row>
        <row r="209">
          <cell r="A209" t="str">
            <v>PN113</v>
          </cell>
          <cell r="B209" t="str">
            <v>NH</v>
          </cell>
          <cell r="C209">
            <v>3</v>
          </cell>
          <cell r="D209">
            <v>3</v>
          </cell>
          <cell r="E209">
            <v>37683</v>
          </cell>
          <cell r="F209">
            <v>-0.0575</v>
          </cell>
          <cell r="G209">
            <v>-0.0575</v>
          </cell>
          <cell r="H209">
            <v>0</v>
          </cell>
          <cell r="I209">
            <v>0</v>
          </cell>
          <cell r="J209">
            <v>0</v>
          </cell>
        </row>
        <row r="210">
          <cell r="A210" t="str">
            <v>PN123</v>
          </cell>
          <cell r="B210" t="str">
            <v>NJ</v>
          </cell>
          <cell r="C210">
            <v>1</v>
          </cell>
          <cell r="D210">
            <v>3</v>
          </cell>
          <cell r="E210">
            <v>37623</v>
          </cell>
          <cell r="F210">
            <v>-0.55</v>
          </cell>
          <cell r="G210">
            <v>-0.515</v>
          </cell>
          <cell r="H210">
            <v>0</v>
          </cell>
          <cell r="I210">
            <v>0</v>
          </cell>
          <cell r="J210">
            <v>0</v>
          </cell>
        </row>
        <row r="211">
          <cell r="A211" t="str">
            <v>PN14</v>
          </cell>
          <cell r="B211" t="str">
            <v>NJ</v>
          </cell>
          <cell r="C211">
            <v>2</v>
          </cell>
          <cell r="D211">
            <v>3</v>
          </cell>
          <cell r="E211">
            <v>37655</v>
          </cell>
          <cell r="F211">
            <v>-0.555</v>
          </cell>
          <cell r="G211">
            <v>-0.515</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-0.5125</v>
          </cell>
          <cell r="H216">
            <v>0</v>
          </cell>
          <cell r="I216">
            <v>0</v>
          </cell>
          <cell r="J216">
            <v>0</v>
          </cell>
        </row>
        <row r="217">
          <cell r="A217" t="str">
            <v>QL13</v>
          </cell>
          <cell r="B217" t="str">
            <v>NJ</v>
          </cell>
          <cell r="C217">
            <v>8</v>
          </cell>
          <cell r="D217">
            <v>3</v>
          </cell>
          <cell r="E217">
            <v>37834</v>
          </cell>
          <cell r="F217">
            <v>-0.49</v>
          </cell>
          <cell r="G217">
            <v>-0.5125</v>
          </cell>
          <cell r="H217">
            <v>0</v>
          </cell>
          <cell r="I217">
            <v>0</v>
          </cell>
          <cell r="J217">
            <v>0</v>
          </cell>
        </row>
        <row r="218">
          <cell r="A218" t="str">
            <v>QL23</v>
          </cell>
          <cell r="B218" t="str">
            <v>NJ</v>
          </cell>
          <cell r="C218">
            <v>9</v>
          </cell>
          <cell r="D218">
            <v>3</v>
          </cell>
          <cell r="E218">
            <v>37866</v>
          </cell>
          <cell r="F218">
            <v>-0.49</v>
          </cell>
          <cell r="G218">
            <v>-0.5125</v>
          </cell>
          <cell r="H218">
            <v>0</v>
          </cell>
          <cell r="I218">
            <v>0</v>
          </cell>
          <cell r="J218">
            <v>0</v>
          </cell>
        </row>
        <row r="219">
          <cell r="A219" t="str">
            <v>QL33</v>
          </cell>
          <cell r="B219" t="str">
            <v>NJ</v>
          </cell>
          <cell r="C219">
            <v>10</v>
          </cell>
          <cell r="D219">
            <v>3</v>
          </cell>
          <cell r="E219">
            <v>37895</v>
          </cell>
          <cell r="F219">
            <v>-0.49</v>
          </cell>
          <cell r="G219">
            <v>-0.5125</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4.406</v>
          </cell>
          <cell r="G240">
            <v>4.298</v>
          </cell>
          <cell r="H240">
            <v>620</v>
          </cell>
          <cell r="I240">
            <v>0</v>
          </cell>
          <cell r="J240">
            <v>0</v>
          </cell>
        </row>
        <row r="241">
          <cell r="A241" t="str">
            <v>QM112</v>
          </cell>
          <cell r="B241" t="str">
            <v>NN</v>
          </cell>
          <cell r="C241">
            <v>2</v>
          </cell>
          <cell r="D241">
            <v>3</v>
          </cell>
          <cell r="E241">
            <v>37650</v>
          </cell>
          <cell r="F241">
            <v>4.359</v>
          </cell>
          <cell r="G241">
            <v>4.243</v>
          </cell>
          <cell r="H241">
            <v>168</v>
          </cell>
          <cell r="I241">
            <v>0</v>
          </cell>
          <cell r="J241">
            <v>0</v>
          </cell>
        </row>
        <row r="242">
          <cell r="A242" t="str">
            <v>QM122</v>
          </cell>
          <cell r="B242" t="str">
            <v>NN</v>
          </cell>
          <cell r="C242">
            <v>3</v>
          </cell>
          <cell r="D242">
            <v>3</v>
          </cell>
          <cell r="E242">
            <v>37678</v>
          </cell>
          <cell r="F242">
            <v>4.263</v>
          </cell>
          <cell r="G242">
            <v>4.144</v>
          </cell>
          <cell r="H242">
            <v>186</v>
          </cell>
          <cell r="I242">
            <v>0</v>
          </cell>
          <cell r="J242">
            <v>0</v>
          </cell>
        </row>
        <row r="243">
          <cell r="A243" t="str">
            <v>SC122</v>
          </cell>
          <cell r="B243" t="str">
            <v>NN</v>
          </cell>
          <cell r="C243">
            <v>4</v>
          </cell>
          <cell r="D243">
            <v>3</v>
          </cell>
          <cell r="E243">
            <v>37707</v>
          </cell>
          <cell r="F243">
            <v>4.115</v>
          </cell>
          <cell r="G243">
            <v>3.999</v>
          </cell>
          <cell r="H243">
            <v>360</v>
          </cell>
          <cell r="I243">
            <v>0</v>
          </cell>
          <cell r="J243">
            <v>0</v>
          </cell>
        </row>
        <row r="244">
          <cell r="A244" t="str">
            <v>SC13</v>
          </cell>
          <cell r="B244" t="str">
            <v>NN</v>
          </cell>
          <cell r="C244">
            <v>5</v>
          </cell>
          <cell r="D244">
            <v>3</v>
          </cell>
          <cell r="E244">
            <v>37739</v>
          </cell>
          <cell r="F244">
            <v>4.055</v>
          </cell>
          <cell r="G244">
            <v>3.949</v>
          </cell>
          <cell r="H244">
            <v>372</v>
          </cell>
          <cell r="I244">
            <v>0</v>
          </cell>
          <cell r="J244">
            <v>0</v>
          </cell>
        </row>
        <row r="245">
          <cell r="A245" t="str">
            <v>SC23</v>
          </cell>
          <cell r="B245" t="str">
            <v>NN</v>
          </cell>
          <cell r="C245">
            <v>6</v>
          </cell>
          <cell r="D245">
            <v>3</v>
          </cell>
          <cell r="E245">
            <v>37769</v>
          </cell>
          <cell r="F245">
            <v>4.06</v>
          </cell>
          <cell r="G245">
            <v>3.954</v>
          </cell>
          <cell r="H245">
            <v>360</v>
          </cell>
          <cell r="I245">
            <v>0</v>
          </cell>
          <cell r="J245">
            <v>0</v>
          </cell>
        </row>
        <row r="246">
          <cell r="A246" t="str">
            <v>SC33</v>
          </cell>
          <cell r="B246" t="str">
            <v>NN</v>
          </cell>
          <cell r="C246">
            <v>7</v>
          </cell>
          <cell r="D246">
            <v>3</v>
          </cell>
          <cell r="E246">
            <v>37798</v>
          </cell>
          <cell r="F246">
            <v>4.08</v>
          </cell>
          <cell r="G246">
            <v>3.977</v>
          </cell>
          <cell r="H246">
            <v>372</v>
          </cell>
          <cell r="I246">
            <v>0</v>
          </cell>
          <cell r="J246">
            <v>0</v>
          </cell>
        </row>
        <row r="247">
          <cell r="A247" t="str">
            <v>SC43</v>
          </cell>
          <cell r="B247" t="str">
            <v>NN</v>
          </cell>
          <cell r="C247">
            <v>8</v>
          </cell>
          <cell r="D247">
            <v>3</v>
          </cell>
          <cell r="E247">
            <v>37831</v>
          </cell>
          <cell r="F247">
            <v>4.095</v>
          </cell>
          <cell r="G247">
            <v>3.994</v>
          </cell>
          <cell r="H247">
            <v>372</v>
          </cell>
          <cell r="I247">
            <v>0</v>
          </cell>
          <cell r="J247">
            <v>0</v>
          </cell>
        </row>
        <row r="248">
          <cell r="A248" t="str">
            <v>SC53</v>
          </cell>
          <cell r="B248" t="str">
            <v>NN</v>
          </cell>
          <cell r="C248">
            <v>9</v>
          </cell>
          <cell r="D248">
            <v>3</v>
          </cell>
          <cell r="E248">
            <v>37860</v>
          </cell>
          <cell r="F248">
            <v>4.075</v>
          </cell>
          <cell r="G248">
            <v>3.974</v>
          </cell>
          <cell r="H248">
            <v>360</v>
          </cell>
          <cell r="I248">
            <v>0</v>
          </cell>
          <cell r="J248">
            <v>0</v>
          </cell>
        </row>
        <row r="249">
          <cell r="A249" t="str">
            <v>SC63</v>
          </cell>
          <cell r="B249" t="str">
            <v>NN</v>
          </cell>
          <cell r="C249">
            <v>10</v>
          </cell>
          <cell r="D249">
            <v>3</v>
          </cell>
          <cell r="E249">
            <v>37890</v>
          </cell>
          <cell r="F249">
            <v>4.07</v>
          </cell>
          <cell r="G249">
            <v>3.974</v>
          </cell>
          <cell r="H249">
            <v>372</v>
          </cell>
          <cell r="I249">
            <v>0</v>
          </cell>
          <cell r="J249">
            <v>0</v>
          </cell>
        </row>
        <row r="250">
          <cell r="A250" t="str">
            <v>SC73</v>
          </cell>
          <cell r="B250" t="str">
            <v>NN</v>
          </cell>
          <cell r="C250">
            <v>11</v>
          </cell>
          <cell r="D250">
            <v>3</v>
          </cell>
          <cell r="E250">
            <v>37923</v>
          </cell>
          <cell r="F250">
            <v>4.233</v>
          </cell>
          <cell r="G250">
            <v>4.137</v>
          </cell>
          <cell r="H250">
            <v>150</v>
          </cell>
          <cell r="I250">
            <v>0</v>
          </cell>
          <cell r="J250">
            <v>0</v>
          </cell>
        </row>
        <row r="251">
          <cell r="A251" t="str">
            <v>SC83</v>
          </cell>
          <cell r="B251" t="str">
            <v>NN</v>
          </cell>
          <cell r="C251">
            <v>12</v>
          </cell>
          <cell r="D251">
            <v>3</v>
          </cell>
          <cell r="E251">
            <v>37949</v>
          </cell>
          <cell r="F251">
            <v>4.373</v>
          </cell>
          <cell r="G251">
            <v>4.277</v>
          </cell>
          <cell r="H251">
            <v>155</v>
          </cell>
          <cell r="I251">
            <v>0</v>
          </cell>
          <cell r="J251">
            <v>0</v>
          </cell>
        </row>
        <row r="252">
          <cell r="A252" t="str">
            <v>SC93</v>
          </cell>
          <cell r="B252" t="str">
            <v>NN</v>
          </cell>
          <cell r="C252">
            <v>1</v>
          </cell>
          <cell r="D252">
            <v>4</v>
          </cell>
          <cell r="E252">
            <v>37984</v>
          </cell>
          <cell r="F252">
            <v>4.435</v>
          </cell>
          <cell r="G252">
            <v>4.344</v>
          </cell>
          <cell r="H252">
            <v>62</v>
          </cell>
          <cell r="I252">
            <v>0</v>
          </cell>
          <cell r="J252">
            <v>0</v>
          </cell>
        </row>
        <row r="253">
          <cell r="A253" t="str">
            <v/>
          </cell>
          <cell r="B253" t="str">
            <v>NN</v>
          </cell>
          <cell r="C253">
            <v>2</v>
          </cell>
          <cell r="D253">
            <v>4</v>
          </cell>
          <cell r="E253">
            <v>38014</v>
          </cell>
          <cell r="F253">
            <v>4.305</v>
          </cell>
          <cell r="G253">
            <v>4.217</v>
          </cell>
          <cell r="H253">
            <v>58</v>
          </cell>
          <cell r="I253">
            <v>0</v>
          </cell>
          <cell r="J253">
            <v>0</v>
          </cell>
        </row>
        <row r="254">
          <cell r="A254" t="str">
            <v/>
          </cell>
          <cell r="B254" t="str">
            <v>NN</v>
          </cell>
          <cell r="C254">
            <v>3</v>
          </cell>
          <cell r="D254">
            <v>4</v>
          </cell>
          <cell r="E254">
            <v>38042</v>
          </cell>
          <cell r="F254">
            <v>4.12</v>
          </cell>
          <cell r="G254">
            <v>4.034</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v>
          </cell>
          <cell r="H256">
            <v>0</v>
          </cell>
          <cell r="I256">
            <v>0</v>
          </cell>
          <cell r="J256">
            <v>0</v>
          </cell>
        </row>
        <row r="257">
          <cell r="A257" t="str">
            <v/>
          </cell>
          <cell r="B257" t="str">
            <v>NN</v>
          </cell>
          <cell r="C257">
            <v>6</v>
          </cell>
          <cell r="D257">
            <v>4</v>
          </cell>
          <cell r="E257">
            <v>38133</v>
          </cell>
          <cell r="F257">
            <v>3.833</v>
          </cell>
          <cell r="G257">
            <v>3.757</v>
          </cell>
          <cell r="H257">
            <v>0</v>
          </cell>
          <cell r="I257">
            <v>0</v>
          </cell>
          <cell r="J257">
            <v>0</v>
          </cell>
        </row>
        <row r="258">
          <cell r="A258" t="str">
            <v/>
          </cell>
          <cell r="B258" t="str">
            <v>NN</v>
          </cell>
          <cell r="C258">
            <v>7</v>
          </cell>
          <cell r="D258">
            <v>4</v>
          </cell>
          <cell r="E258">
            <v>38166</v>
          </cell>
          <cell r="F258">
            <v>3.843</v>
          </cell>
          <cell r="G258">
            <v>3.767</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3.764</v>
          </cell>
          <cell r="H260">
            <v>0</v>
          </cell>
          <cell r="I260">
            <v>0</v>
          </cell>
          <cell r="J260">
            <v>0</v>
          </cell>
        </row>
        <row r="261">
          <cell r="A261" t="str">
            <v/>
          </cell>
          <cell r="B261" t="str">
            <v>NN</v>
          </cell>
          <cell r="C261">
            <v>10</v>
          </cell>
          <cell r="D261">
            <v>4</v>
          </cell>
          <cell r="E261">
            <v>38258</v>
          </cell>
          <cell r="F261">
            <v>3.862</v>
          </cell>
          <cell r="G261">
            <v>3.786</v>
          </cell>
          <cell r="H261">
            <v>0</v>
          </cell>
          <cell r="I261">
            <v>0</v>
          </cell>
          <cell r="J261">
            <v>0</v>
          </cell>
        </row>
        <row r="262">
          <cell r="A262" t="str">
            <v/>
          </cell>
          <cell r="B262" t="str">
            <v>NN</v>
          </cell>
          <cell r="C262">
            <v>11</v>
          </cell>
          <cell r="D262">
            <v>4</v>
          </cell>
          <cell r="E262">
            <v>38287</v>
          </cell>
          <cell r="F262">
            <v>4.02</v>
          </cell>
          <cell r="G262">
            <v>3.944</v>
          </cell>
          <cell r="H262">
            <v>0</v>
          </cell>
          <cell r="I262">
            <v>0</v>
          </cell>
          <cell r="J262">
            <v>0</v>
          </cell>
        </row>
        <row r="263">
          <cell r="A263" t="str">
            <v/>
          </cell>
          <cell r="B263" t="str">
            <v>NN</v>
          </cell>
          <cell r="C263">
            <v>12</v>
          </cell>
          <cell r="D263">
            <v>4</v>
          </cell>
          <cell r="E263">
            <v>38315</v>
          </cell>
          <cell r="F263">
            <v>4.194</v>
          </cell>
          <cell r="G263">
            <v>4.118</v>
          </cell>
          <cell r="H263">
            <v>0</v>
          </cell>
          <cell r="I263">
            <v>0</v>
          </cell>
          <cell r="J263">
            <v>0</v>
          </cell>
        </row>
        <row r="264">
          <cell r="A264" t="str">
            <v/>
          </cell>
          <cell r="B264" t="str">
            <v>NN</v>
          </cell>
          <cell r="C264">
            <v>1</v>
          </cell>
          <cell r="D264">
            <v>5</v>
          </cell>
          <cell r="E264">
            <v>38349</v>
          </cell>
          <cell r="F264">
            <v>4.254</v>
          </cell>
          <cell r="G264">
            <v>4.178</v>
          </cell>
          <cell r="H264">
            <v>0</v>
          </cell>
          <cell r="I264">
            <v>0</v>
          </cell>
          <cell r="J264">
            <v>0</v>
          </cell>
        </row>
        <row r="265">
          <cell r="A265" t="str">
            <v/>
          </cell>
          <cell r="B265" t="str">
            <v>NN</v>
          </cell>
          <cell r="C265">
            <v>2</v>
          </cell>
          <cell r="D265">
            <v>5</v>
          </cell>
          <cell r="E265">
            <v>38379</v>
          </cell>
          <cell r="F265">
            <v>4.144</v>
          </cell>
          <cell r="G265">
            <v>4.074</v>
          </cell>
          <cell r="H265">
            <v>0</v>
          </cell>
          <cell r="I265">
            <v>0</v>
          </cell>
          <cell r="J265">
            <v>0</v>
          </cell>
        </row>
        <row r="266">
          <cell r="A266" t="str">
            <v/>
          </cell>
          <cell r="B266" t="str">
            <v>NN</v>
          </cell>
          <cell r="C266">
            <v>3</v>
          </cell>
          <cell r="D266">
            <v>5</v>
          </cell>
          <cell r="E266">
            <v>38407</v>
          </cell>
          <cell r="F266">
            <v>3.978</v>
          </cell>
          <cell r="G266">
            <v>3.912</v>
          </cell>
          <cell r="H266">
            <v>0</v>
          </cell>
          <cell r="I266">
            <v>0</v>
          </cell>
          <cell r="J266">
            <v>0</v>
          </cell>
        </row>
        <row r="267">
          <cell r="A267" t="str">
            <v/>
          </cell>
          <cell r="B267" t="str">
            <v>NN</v>
          </cell>
          <cell r="C267">
            <v>4</v>
          </cell>
          <cell r="D267">
            <v>5</v>
          </cell>
          <cell r="E267">
            <v>38440</v>
          </cell>
          <cell r="F267">
            <v>3.728</v>
          </cell>
          <cell r="G267">
            <v>3.667</v>
          </cell>
          <cell r="H267">
            <v>0</v>
          </cell>
          <cell r="I267">
            <v>0</v>
          </cell>
          <cell r="J267">
            <v>0</v>
          </cell>
        </row>
        <row r="268">
          <cell r="A268" t="str">
            <v/>
          </cell>
          <cell r="B268" t="str">
            <v>NN</v>
          </cell>
          <cell r="C268">
            <v>5</v>
          </cell>
          <cell r="D268">
            <v>5</v>
          </cell>
          <cell r="E268">
            <v>38469</v>
          </cell>
          <cell r="F268">
            <v>3.663</v>
          </cell>
          <cell r="G268">
            <v>3.602</v>
          </cell>
          <cell r="H268">
            <v>0</v>
          </cell>
          <cell r="I268">
            <v>0</v>
          </cell>
          <cell r="J268">
            <v>0</v>
          </cell>
        </row>
        <row r="269">
          <cell r="A269" t="str">
            <v/>
          </cell>
          <cell r="B269" t="str">
            <v>NN</v>
          </cell>
          <cell r="C269">
            <v>6</v>
          </cell>
          <cell r="D269">
            <v>5</v>
          </cell>
          <cell r="E269">
            <v>38498</v>
          </cell>
          <cell r="F269">
            <v>3.678</v>
          </cell>
          <cell r="G269">
            <v>3.617</v>
          </cell>
          <cell r="H269">
            <v>0</v>
          </cell>
          <cell r="I269">
            <v>0</v>
          </cell>
          <cell r="J269">
            <v>0</v>
          </cell>
        </row>
        <row r="270">
          <cell r="A270" t="str">
            <v/>
          </cell>
          <cell r="B270" t="str">
            <v>NN</v>
          </cell>
          <cell r="C270">
            <v>7</v>
          </cell>
          <cell r="D270">
            <v>5</v>
          </cell>
          <cell r="E270">
            <v>38531</v>
          </cell>
          <cell r="F270">
            <v>3.713</v>
          </cell>
          <cell r="G270">
            <v>3.652</v>
          </cell>
          <cell r="H270">
            <v>0</v>
          </cell>
          <cell r="I270">
            <v>0</v>
          </cell>
          <cell r="J270">
            <v>0</v>
          </cell>
        </row>
        <row r="271">
          <cell r="A271" t="str">
            <v/>
          </cell>
          <cell r="B271" t="str">
            <v>NN</v>
          </cell>
          <cell r="C271">
            <v>8</v>
          </cell>
          <cell r="D271">
            <v>5</v>
          </cell>
          <cell r="E271">
            <v>38560</v>
          </cell>
          <cell r="F271">
            <v>3.723</v>
          </cell>
          <cell r="G271">
            <v>3.662</v>
          </cell>
          <cell r="H271">
            <v>0</v>
          </cell>
          <cell r="I271">
            <v>0</v>
          </cell>
          <cell r="J271">
            <v>0</v>
          </cell>
        </row>
        <row r="272">
          <cell r="A272" t="str">
            <v/>
          </cell>
          <cell r="B272" t="str">
            <v>NN</v>
          </cell>
          <cell r="C272">
            <v>9</v>
          </cell>
          <cell r="D272">
            <v>5</v>
          </cell>
          <cell r="E272">
            <v>38593</v>
          </cell>
          <cell r="F272">
            <v>3.703</v>
          </cell>
          <cell r="G272">
            <v>3.642</v>
          </cell>
          <cell r="H272">
            <v>0</v>
          </cell>
          <cell r="I272">
            <v>0</v>
          </cell>
          <cell r="J272">
            <v>0</v>
          </cell>
        </row>
        <row r="273">
          <cell r="A273" t="str">
            <v/>
          </cell>
          <cell r="B273" t="str">
            <v>NN</v>
          </cell>
          <cell r="C273">
            <v>10</v>
          </cell>
          <cell r="D273">
            <v>5</v>
          </cell>
          <cell r="E273">
            <v>38623</v>
          </cell>
          <cell r="F273">
            <v>3.725</v>
          </cell>
          <cell r="G273">
            <v>3.664</v>
          </cell>
          <cell r="H273">
            <v>0</v>
          </cell>
          <cell r="I273">
            <v>0</v>
          </cell>
          <cell r="J273">
            <v>0</v>
          </cell>
        </row>
        <row r="274">
          <cell r="A274" t="str">
            <v/>
          </cell>
          <cell r="B274" t="str">
            <v>NN</v>
          </cell>
          <cell r="C274">
            <v>11</v>
          </cell>
          <cell r="D274">
            <v>5</v>
          </cell>
          <cell r="E274">
            <v>38652</v>
          </cell>
          <cell r="F274">
            <v>3.887</v>
          </cell>
          <cell r="G274">
            <v>3.826</v>
          </cell>
          <cell r="H274">
            <v>0</v>
          </cell>
          <cell r="I274">
            <v>0</v>
          </cell>
          <cell r="J274">
            <v>0</v>
          </cell>
        </row>
        <row r="275">
          <cell r="A275" t="str">
            <v/>
          </cell>
          <cell r="B275" t="str">
            <v>NN</v>
          </cell>
          <cell r="C275">
            <v>12</v>
          </cell>
          <cell r="D275">
            <v>5</v>
          </cell>
          <cell r="E275">
            <v>38684</v>
          </cell>
          <cell r="F275">
            <v>4.057</v>
          </cell>
          <cell r="G275">
            <v>3.996</v>
          </cell>
          <cell r="H275">
            <v>0</v>
          </cell>
          <cell r="I275">
            <v>0</v>
          </cell>
          <cell r="J275">
            <v>0</v>
          </cell>
        </row>
        <row r="276">
          <cell r="A276" t="str">
            <v/>
          </cell>
          <cell r="B276" t="str">
            <v>NN</v>
          </cell>
          <cell r="C276">
            <v>1</v>
          </cell>
          <cell r="D276">
            <v>6</v>
          </cell>
          <cell r="E276">
            <v>38714</v>
          </cell>
          <cell r="F276">
            <v>4.112</v>
          </cell>
          <cell r="G276">
            <v>4.051</v>
          </cell>
          <cell r="H276">
            <v>0</v>
          </cell>
          <cell r="I276">
            <v>0</v>
          </cell>
          <cell r="J276">
            <v>0</v>
          </cell>
        </row>
        <row r="277">
          <cell r="A277" t="str">
            <v/>
          </cell>
          <cell r="B277" t="str">
            <v>NN</v>
          </cell>
          <cell r="C277">
            <v>2</v>
          </cell>
          <cell r="D277">
            <v>6</v>
          </cell>
          <cell r="E277">
            <v>38744</v>
          </cell>
          <cell r="F277">
            <v>4.012</v>
          </cell>
          <cell r="G277">
            <v>3.951</v>
          </cell>
          <cell r="H277">
            <v>0</v>
          </cell>
          <cell r="I277">
            <v>0</v>
          </cell>
          <cell r="J277">
            <v>0</v>
          </cell>
        </row>
        <row r="278">
          <cell r="A278" t="str">
            <v/>
          </cell>
          <cell r="B278" t="str">
            <v>NN</v>
          </cell>
          <cell r="C278">
            <v>3</v>
          </cell>
          <cell r="D278">
            <v>6</v>
          </cell>
          <cell r="E278">
            <v>38772</v>
          </cell>
          <cell r="F278">
            <v>3.886</v>
          </cell>
          <cell r="G278">
            <v>3.825</v>
          </cell>
          <cell r="H278">
            <v>0</v>
          </cell>
          <cell r="I278">
            <v>0</v>
          </cell>
          <cell r="J278">
            <v>0</v>
          </cell>
        </row>
        <row r="279">
          <cell r="A279" t="str">
            <v/>
          </cell>
          <cell r="B279" t="str">
            <v>NN</v>
          </cell>
          <cell r="C279">
            <v>4</v>
          </cell>
          <cell r="D279">
            <v>6</v>
          </cell>
          <cell r="E279">
            <v>38805</v>
          </cell>
          <cell r="F279">
            <v>3.691</v>
          </cell>
          <cell r="G279">
            <v>3.63</v>
          </cell>
          <cell r="H279">
            <v>0</v>
          </cell>
          <cell r="I279">
            <v>0</v>
          </cell>
          <cell r="J279">
            <v>0</v>
          </cell>
        </row>
        <row r="280">
          <cell r="A280" t="str">
            <v/>
          </cell>
          <cell r="B280" t="str">
            <v>NN</v>
          </cell>
          <cell r="C280">
            <v>5</v>
          </cell>
          <cell r="D280">
            <v>6</v>
          </cell>
          <cell r="E280">
            <v>38833</v>
          </cell>
          <cell r="F280">
            <v>3.676</v>
          </cell>
          <cell r="G280">
            <v>3.615</v>
          </cell>
          <cell r="H280">
            <v>0</v>
          </cell>
          <cell r="I280">
            <v>0</v>
          </cell>
          <cell r="J280">
            <v>0</v>
          </cell>
        </row>
        <row r="281">
          <cell r="A281" t="str">
            <v/>
          </cell>
          <cell r="B281" t="str">
            <v>NN</v>
          </cell>
          <cell r="C281">
            <v>6</v>
          </cell>
          <cell r="D281">
            <v>6</v>
          </cell>
          <cell r="E281">
            <v>38863</v>
          </cell>
          <cell r="F281">
            <v>3.708</v>
          </cell>
          <cell r="G281">
            <v>3.647</v>
          </cell>
          <cell r="H281">
            <v>0</v>
          </cell>
          <cell r="I281">
            <v>0</v>
          </cell>
          <cell r="J281">
            <v>0</v>
          </cell>
        </row>
        <row r="282">
          <cell r="A282" t="str">
            <v/>
          </cell>
          <cell r="B282" t="str">
            <v>NN</v>
          </cell>
          <cell r="C282">
            <v>7</v>
          </cell>
          <cell r="D282">
            <v>6</v>
          </cell>
          <cell r="E282">
            <v>38896</v>
          </cell>
          <cell r="F282">
            <v>3.74</v>
          </cell>
          <cell r="G282">
            <v>3.679</v>
          </cell>
          <cell r="H282">
            <v>0</v>
          </cell>
          <cell r="I282">
            <v>0</v>
          </cell>
          <cell r="J282">
            <v>0</v>
          </cell>
        </row>
        <row r="283">
          <cell r="A283" t="str">
            <v/>
          </cell>
          <cell r="B283" t="str">
            <v>NN</v>
          </cell>
          <cell r="C283">
            <v>8</v>
          </cell>
          <cell r="D283">
            <v>6</v>
          </cell>
          <cell r="E283">
            <v>38925</v>
          </cell>
          <cell r="F283">
            <v>3.775</v>
          </cell>
          <cell r="G283">
            <v>3.714</v>
          </cell>
          <cell r="H283">
            <v>0</v>
          </cell>
          <cell r="I283">
            <v>0</v>
          </cell>
          <cell r="J283">
            <v>0</v>
          </cell>
        </row>
        <row r="284">
          <cell r="A284" t="str">
            <v/>
          </cell>
          <cell r="B284" t="str">
            <v>NN</v>
          </cell>
          <cell r="C284">
            <v>9</v>
          </cell>
          <cell r="D284">
            <v>6</v>
          </cell>
          <cell r="E284">
            <v>38958</v>
          </cell>
          <cell r="F284">
            <v>3.78</v>
          </cell>
          <cell r="G284">
            <v>3.719</v>
          </cell>
          <cell r="H284">
            <v>0</v>
          </cell>
          <cell r="I284">
            <v>0</v>
          </cell>
          <cell r="J284">
            <v>0</v>
          </cell>
        </row>
        <row r="285">
          <cell r="A285" t="str">
            <v/>
          </cell>
          <cell r="B285" t="str">
            <v>NN</v>
          </cell>
          <cell r="C285">
            <v>10</v>
          </cell>
          <cell r="D285">
            <v>6</v>
          </cell>
          <cell r="E285">
            <v>38987</v>
          </cell>
          <cell r="F285">
            <v>3.805</v>
          </cell>
          <cell r="G285">
            <v>3.744</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4.14</v>
          </cell>
          <cell r="G287">
            <v>4.079</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4.1</v>
          </cell>
          <cell r="G289">
            <v>4.039</v>
          </cell>
          <cell r="H289">
            <v>0</v>
          </cell>
          <cell r="I289">
            <v>0</v>
          </cell>
          <cell r="J289">
            <v>0</v>
          </cell>
        </row>
        <row r="290">
          <cell r="A290" t="str">
            <v/>
          </cell>
          <cell r="B290" t="str">
            <v>NN</v>
          </cell>
          <cell r="C290">
            <v>3</v>
          </cell>
          <cell r="D290">
            <v>7</v>
          </cell>
          <cell r="E290">
            <v>39139</v>
          </cell>
          <cell r="F290">
            <v>3.955</v>
          </cell>
          <cell r="G290">
            <v>3.894</v>
          </cell>
          <cell r="H290">
            <v>0</v>
          </cell>
          <cell r="I290">
            <v>0</v>
          </cell>
          <cell r="J290">
            <v>0</v>
          </cell>
        </row>
        <row r="291">
          <cell r="A291" t="str">
            <v/>
          </cell>
          <cell r="B291" t="str">
            <v>NN</v>
          </cell>
          <cell r="C291">
            <v>4</v>
          </cell>
          <cell r="D291">
            <v>7</v>
          </cell>
          <cell r="E291">
            <v>39169</v>
          </cell>
          <cell r="F291">
            <v>3.775</v>
          </cell>
          <cell r="G291">
            <v>3.714</v>
          </cell>
          <cell r="H291">
            <v>0</v>
          </cell>
          <cell r="I291">
            <v>0</v>
          </cell>
          <cell r="J291">
            <v>0</v>
          </cell>
        </row>
        <row r="292">
          <cell r="A292" t="str">
            <v/>
          </cell>
          <cell r="B292" t="str">
            <v>NN</v>
          </cell>
          <cell r="C292">
            <v>5</v>
          </cell>
          <cell r="D292">
            <v>7</v>
          </cell>
          <cell r="E292">
            <v>39198</v>
          </cell>
          <cell r="F292">
            <v>3.765</v>
          </cell>
          <cell r="G292">
            <v>3.704</v>
          </cell>
          <cell r="H292">
            <v>0</v>
          </cell>
          <cell r="I292">
            <v>0</v>
          </cell>
          <cell r="J292">
            <v>0</v>
          </cell>
        </row>
        <row r="293">
          <cell r="A293" t="str">
            <v/>
          </cell>
          <cell r="B293" t="str">
            <v>NN</v>
          </cell>
          <cell r="C293">
            <v>6</v>
          </cell>
          <cell r="D293">
            <v>7</v>
          </cell>
          <cell r="E293">
            <v>39231</v>
          </cell>
          <cell r="F293">
            <v>3.795</v>
          </cell>
          <cell r="G293">
            <v>3.734</v>
          </cell>
          <cell r="H293">
            <v>0</v>
          </cell>
          <cell r="I293">
            <v>0</v>
          </cell>
          <cell r="J293">
            <v>0</v>
          </cell>
        </row>
        <row r="294">
          <cell r="A294" t="str">
            <v/>
          </cell>
          <cell r="B294" t="str">
            <v>NN</v>
          </cell>
          <cell r="C294">
            <v>7</v>
          </cell>
          <cell r="D294">
            <v>7</v>
          </cell>
          <cell r="E294">
            <v>39260</v>
          </cell>
          <cell r="F294">
            <v>3.825</v>
          </cell>
          <cell r="G294">
            <v>3.764</v>
          </cell>
          <cell r="H294">
            <v>0</v>
          </cell>
          <cell r="I294">
            <v>0</v>
          </cell>
          <cell r="J294">
            <v>0</v>
          </cell>
        </row>
        <row r="295">
          <cell r="A295" t="str">
            <v/>
          </cell>
          <cell r="B295" t="str">
            <v>NN</v>
          </cell>
          <cell r="C295">
            <v>8</v>
          </cell>
          <cell r="D295">
            <v>7</v>
          </cell>
          <cell r="E295">
            <v>39290</v>
          </cell>
          <cell r="F295">
            <v>3.86</v>
          </cell>
          <cell r="G295">
            <v>3.799</v>
          </cell>
          <cell r="H295">
            <v>0</v>
          </cell>
          <cell r="I295">
            <v>0</v>
          </cell>
          <cell r="J295">
            <v>0</v>
          </cell>
        </row>
        <row r="296">
          <cell r="A296" t="str">
            <v/>
          </cell>
          <cell r="B296" t="str">
            <v>NN</v>
          </cell>
          <cell r="C296">
            <v>9</v>
          </cell>
          <cell r="D296">
            <v>7</v>
          </cell>
          <cell r="E296">
            <v>39323</v>
          </cell>
          <cell r="F296">
            <v>3.86</v>
          </cell>
          <cell r="G296">
            <v>3.799</v>
          </cell>
          <cell r="H296">
            <v>0</v>
          </cell>
          <cell r="I296">
            <v>0</v>
          </cell>
          <cell r="J296">
            <v>0</v>
          </cell>
        </row>
        <row r="297">
          <cell r="A297" t="str">
            <v/>
          </cell>
          <cell r="B297" t="str">
            <v>NN</v>
          </cell>
          <cell r="C297">
            <v>10</v>
          </cell>
          <cell r="D297">
            <v>7</v>
          </cell>
          <cell r="E297">
            <v>39351</v>
          </cell>
          <cell r="F297">
            <v>3.885</v>
          </cell>
          <cell r="G297">
            <v>3.824</v>
          </cell>
          <cell r="H297">
            <v>0</v>
          </cell>
          <cell r="I297">
            <v>0</v>
          </cell>
          <cell r="J297">
            <v>0</v>
          </cell>
        </row>
        <row r="298">
          <cell r="A298" t="str">
            <v/>
          </cell>
          <cell r="B298" t="str">
            <v>NN</v>
          </cell>
          <cell r="C298">
            <v>11</v>
          </cell>
          <cell r="D298">
            <v>7</v>
          </cell>
          <cell r="E298">
            <v>39384</v>
          </cell>
          <cell r="F298">
            <v>4.035</v>
          </cell>
          <cell r="G298">
            <v>3.974</v>
          </cell>
          <cell r="H298">
            <v>0</v>
          </cell>
          <cell r="I298">
            <v>0</v>
          </cell>
          <cell r="J298">
            <v>0</v>
          </cell>
        </row>
        <row r="299">
          <cell r="A299" t="str">
            <v/>
          </cell>
          <cell r="B299" t="str">
            <v>NN</v>
          </cell>
          <cell r="C299">
            <v>12</v>
          </cell>
          <cell r="D299">
            <v>7</v>
          </cell>
          <cell r="E299">
            <v>39414</v>
          </cell>
          <cell r="F299">
            <v>4.185</v>
          </cell>
          <cell r="G299">
            <v>4.124</v>
          </cell>
          <cell r="H299">
            <v>0</v>
          </cell>
          <cell r="I299">
            <v>0</v>
          </cell>
          <cell r="J299">
            <v>0</v>
          </cell>
        </row>
        <row r="300">
          <cell r="A300" t="str">
            <v/>
          </cell>
          <cell r="B300" t="str">
            <v>NN</v>
          </cell>
          <cell r="C300">
            <v>1</v>
          </cell>
          <cell r="D300">
            <v>8</v>
          </cell>
          <cell r="E300">
            <v>39443</v>
          </cell>
          <cell r="F300">
            <v>4.235</v>
          </cell>
          <cell r="G300">
            <v>4.174</v>
          </cell>
          <cell r="H300">
            <v>0</v>
          </cell>
          <cell r="I300">
            <v>0</v>
          </cell>
          <cell r="J300">
            <v>0</v>
          </cell>
        </row>
        <row r="301">
          <cell r="A301" t="str">
            <v/>
          </cell>
          <cell r="B301" t="str">
            <v>NN</v>
          </cell>
          <cell r="C301">
            <v>2</v>
          </cell>
          <cell r="D301">
            <v>8</v>
          </cell>
          <cell r="E301">
            <v>39476</v>
          </cell>
          <cell r="F301">
            <v>4.135</v>
          </cell>
          <cell r="G301">
            <v>4.074</v>
          </cell>
          <cell r="H301">
            <v>0</v>
          </cell>
          <cell r="I301">
            <v>0</v>
          </cell>
          <cell r="J301">
            <v>0</v>
          </cell>
        </row>
        <row r="302">
          <cell r="A302" t="str">
            <v/>
          </cell>
          <cell r="B302" t="str">
            <v>NN</v>
          </cell>
          <cell r="C302">
            <v>3</v>
          </cell>
          <cell r="D302">
            <v>8</v>
          </cell>
          <cell r="E302">
            <v>39505</v>
          </cell>
          <cell r="F302">
            <v>3.985</v>
          </cell>
          <cell r="G302">
            <v>3.924</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v>
          </cell>
          <cell r="G304">
            <v>3.744</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v>
          </cell>
          <cell r="G306">
            <v>3.804</v>
          </cell>
          <cell r="H306">
            <v>0</v>
          </cell>
          <cell r="I306">
            <v>0</v>
          </cell>
          <cell r="J306">
            <v>0</v>
          </cell>
        </row>
        <row r="307">
          <cell r="A307" t="str">
            <v/>
          </cell>
          <cell r="B307" t="str">
            <v>NN</v>
          </cell>
          <cell r="C307">
            <v>8</v>
          </cell>
          <cell r="D307">
            <v>8</v>
          </cell>
          <cell r="E307">
            <v>39658</v>
          </cell>
          <cell r="F307">
            <v>3.895</v>
          </cell>
          <cell r="G307">
            <v>3.834</v>
          </cell>
          <cell r="H307">
            <v>0</v>
          </cell>
          <cell r="I307">
            <v>0</v>
          </cell>
          <cell r="J307">
            <v>0</v>
          </cell>
        </row>
        <row r="308">
          <cell r="A308" t="str">
            <v/>
          </cell>
          <cell r="B308" t="str">
            <v>NN</v>
          </cell>
          <cell r="C308">
            <v>9</v>
          </cell>
          <cell r="D308">
            <v>8</v>
          </cell>
          <cell r="E308">
            <v>39687</v>
          </cell>
          <cell r="F308">
            <v>3.895</v>
          </cell>
          <cell r="G308">
            <v>3.834</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v>
          </cell>
          <cell r="H310">
            <v>0</v>
          </cell>
          <cell r="I310">
            <v>0</v>
          </cell>
          <cell r="J310">
            <v>0</v>
          </cell>
        </row>
        <row r="311">
          <cell r="A311" t="str">
            <v/>
          </cell>
          <cell r="B311" t="str">
            <v>NN</v>
          </cell>
          <cell r="C311">
            <v>12</v>
          </cell>
          <cell r="D311">
            <v>8</v>
          </cell>
          <cell r="E311">
            <v>39776</v>
          </cell>
          <cell r="F311">
            <v>4.22</v>
          </cell>
          <cell r="G311">
            <v>4.159</v>
          </cell>
          <cell r="H311">
            <v>0</v>
          </cell>
          <cell r="I311">
            <v>0</v>
          </cell>
          <cell r="J311">
            <v>0</v>
          </cell>
        </row>
        <row r="312">
          <cell r="A312" t="str">
            <v/>
          </cell>
          <cell r="B312" t="str">
            <v>NR</v>
          </cell>
          <cell r="C312">
            <v>1</v>
          </cell>
          <cell r="D312">
            <v>3</v>
          </cell>
          <cell r="E312">
            <v>37623</v>
          </cell>
          <cell r="F312">
            <v>-0.955</v>
          </cell>
          <cell r="G312">
            <v>-0.91</v>
          </cell>
          <cell r="H312">
            <v>0</v>
          </cell>
          <cell r="I312">
            <v>0</v>
          </cell>
          <cell r="J312">
            <v>0</v>
          </cell>
        </row>
        <row r="313">
          <cell r="A313" t="str">
            <v/>
          </cell>
          <cell r="B313" t="str">
            <v>NR</v>
          </cell>
          <cell r="C313">
            <v>2</v>
          </cell>
          <cell r="D313">
            <v>3</v>
          </cell>
          <cell r="E313">
            <v>37655</v>
          </cell>
          <cell r="F313">
            <v>-0.945</v>
          </cell>
          <cell r="G313">
            <v>-0.945</v>
          </cell>
          <cell r="H313">
            <v>0</v>
          </cell>
          <cell r="I313">
            <v>0</v>
          </cell>
          <cell r="J313">
            <v>0</v>
          </cell>
        </row>
        <row r="314">
          <cell r="A314" t="str">
            <v/>
          </cell>
          <cell r="B314" t="str">
            <v>NR</v>
          </cell>
          <cell r="C314">
            <v>3</v>
          </cell>
          <cell r="D314">
            <v>3</v>
          </cell>
          <cell r="E314">
            <v>37683</v>
          </cell>
          <cell r="F314">
            <v>-0.965</v>
          </cell>
          <cell r="G314">
            <v>-0.965</v>
          </cell>
          <cell r="H314">
            <v>0</v>
          </cell>
          <cell r="I314">
            <v>0</v>
          </cell>
          <cell r="J314">
            <v>0</v>
          </cell>
        </row>
        <row r="315">
          <cell r="A315" t="str">
            <v/>
          </cell>
          <cell r="B315" t="str">
            <v>NR</v>
          </cell>
          <cell r="C315">
            <v>4</v>
          </cell>
          <cell r="D315">
            <v>3</v>
          </cell>
          <cell r="E315">
            <v>37712</v>
          </cell>
          <cell r="F315">
            <v>-0.96</v>
          </cell>
          <cell r="G315">
            <v>-0.945</v>
          </cell>
          <cell r="H315">
            <v>120</v>
          </cell>
          <cell r="I315">
            <v>0</v>
          </cell>
          <cell r="J315">
            <v>0</v>
          </cell>
        </row>
        <row r="316">
          <cell r="A316" t="str">
            <v/>
          </cell>
          <cell r="B316" t="str">
            <v>NR</v>
          </cell>
          <cell r="C316">
            <v>5</v>
          </cell>
          <cell r="D316">
            <v>3</v>
          </cell>
          <cell r="E316">
            <v>37742</v>
          </cell>
          <cell r="F316">
            <v>-0.92</v>
          </cell>
          <cell r="G316">
            <v>-0.865</v>
          </cell>
          <cell r="H316">
            <v>124</v>
          </cell>
          <cell r="I316">
            <v>0</v>
          </cell>
          <cell r="J316">
            <v>0</v>
          </cell>
        </row>
        <row r="317">
          <cell r="A317" t="str">
            <v/>
          </cell>
          <cell r="B317" t="str">
            <v>NR</v>
          </cell>
          <cell r="C317">
            <v>6</v>
          </cell>
          <cell r="D317">
            <v>3</v>
          </cell>
          <cell r="E317">
            <v>37774</v>
          </cell>
          <cell r="F317">
            <v>-0.87</v>
          </cell>
          <cell r="G317">
            <v>-0.835</v>
          </cell>
          <cell r="H317">
            <v>120</v>
          </cell>
          <cell r="I317">
            <v>0</v>
          </cell>
          <cell r="J317">
            <v>0</v>
          </cell>
        </row>
        <row r="318">
          <cell r="A318" t="str">
            <v/>
          </cell>
          <cell r="B318" t="str">
            <v>NR</v>
          </cell>
          <cell r="C318">
            <v>7</v>
          </cell>
          <cell r="D318">
            <v>3</v>
          </cell>
          <cell r="E318">
            <v>37803</v>
          </cell>
          <cell r="F318">
            <v>-0.81</v>
          </cell>
          <cell r="G318">
            <v>-0.835</v>
          </cell>
          <cell r="H318">
            <v>186</v>
          </cell>
          <cell r="I318">
            <v>0</v>
          </cell>
          <cell r="J318">
            <v>0</v>
          </cell>
        </row>
        <row r="319">
          <cell r="A319" t="str">
            <v/>
          </cell>
          <cell r="B319" t="str">
            <v>NR</v>
          </cell>
          <cell r="C319">
            <v>8</v>
          </cell>
          <cell r="D319">
            <v>3</v>
          </cell>
          <cell r="E319">
            <v>37834</v>
          </cell>
          <cell r="F319">
            <v>-0.81</v>
          </cell>
          <cell r="G319">
            <v>-0.835</v>
          </cell>
          <cell r="H319">
            <v>186</v>
          </cell>
          <cell r="I319">
            <v>0</v>
          </cell>
          <cell r="J319">
            <v>0</v>
          </cell>
        </row>
        <row r="320">
          <cell r="A320" t="str">
            <v/>
          </cell>
          <cell r="B320" t="str">
            <v>NR</v>
          </cell>
          <cell r="C320">
            <v>9</v>
          </cell>
          <cell r="D320">
            <v>3</v>
          </cell>
          <cell r="E320">
            <v>37866</v>
          </cell>
          <cell r="F320">
            <v>-0.81</v>
          </cell>
          <cell r="G320">
            <v>-0.835</v>
          </cell>
          <cell r="H320">
            <v>180</v>
          </cell>
          <cell r="I320">
            <v>0</v>
          </cell>
          <cell r="J320">
            <v>0</v>
          </cell>
        </row>
        <row r="321">
          <cell r="A321" t="str">
            <v/>
          </cell>
          <cell r="B321" t="str">
            <v>NR</v>
          </cell>
          <cell r="C321">
            <v>10</v>
          </cell>
          <cell r="D321">
            <v>3</v>
          </cell>
          <cell r="E321">
            <v>37895</v>
          </cell>
          <cell r="F321">
            <v>-0.85</v>
          </cell>
          <cell r="G321">
            <v>-0.835</v>
          </cell>
          <cell r="H321">
            <v>124</v>
          </cell>
          <cell r="I321">
            <v>0</v>
          </cell>
          <cell r="J321">
            <v>0</v>
          </cell>
        </row>
        <row r="322">
          <cell r="A322" t="str">
            <v/>
          </cell>
          <cell r="B322" t="str">
            <v>NR</v>
          </cell>
          <cell r="C322">
            <v>1</v>
          </cell>
          <cell r="D322">
            <v>4</v>
          </cell>
          <cell r="E322">
            <v>37988</v>
          </cell>
          <cell r="F322">
            <v>-0.655</v>
          </cell>
          <cell r="G322">
            <v>-0.67</v>
          </cell>
          <cell r="H322">
            <v>0</v>
          </cell>
          <cell r="I322">
            <v>0</v>
          </cell>
          <cell r="J322">
            <v>0</v>
          </cell>
        </row>
        <row r="323">
          <cell r="A323" t="str">
            <v/>
          </cell>
          <cell r="B323" t="str">
            <v>NR</v>
          </cell>
          <cell r="C323">
            <v>2</v>
          </cell>
          <cell r="D323">
            <v>4</v>
          </cell>
          <cell r="E323">
            <v>38019</v>
          </cell>
          <cell r="F323">
            <v>-0.655</v>
          </cell>
          <cell r="G323">
            <v>-0.67</v>
          </cell>
          <cell r="H323">
            <v>0</v>
          </cell>
          <cell r="I323">
            <v>0</v>
          </cell>
          <cell r="J323">
            <v>0</v>
          </cell>
        </row>
        <row r="324">
          <cell r="A324" t="str">
            <v/>
          </cell>
          <cell r="B324" t="str">
            <v>NR</v>
          </cell>
          <cell r="C324">
            <v>3</v>
          </cell>
          <cell r="D324">
            <v>4</v>
          </cell>
          <cell r="E324">
            <v>38047</v>
          </cell>
          <cell r="F324">
            <v>-0.655</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v>
          </cell>
          <cell r="G332">
            <v>-0.575</v>
          </cell>
          <cell r="H332">
            <v>0</v>
          </cell>
          <cell r="I332">
            <v>0</v>
          </cell>
          <cell r="J332">
            <v>0</v>
          </cell>
        </row>
        <row r="333">
          <cell r="A333" t="str">
            <v/>
          </cell>
          <cell r="B333" t="str">
            <v>NR</v>
          </cell>
          <cell r="C333">
            <v>12</v>
          </cell>
          <cell r="D333">
            <v>4</v>
          </cell>
          <cell r="E333">
            <v>38322</v>
          </cell>
          <cell r="F333">
            <v>-0.56</v>
          </cell>
          <cell r="G333">
            <v>-0.575</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-0.07</v>
          </cell>
          <cell r="G349">
            <v>-0.07</v>
          </cell>
          <cell r="H349">
            <v>0</v>
          </cell>
          <cell r="I349">
            <v>0</v>
          </cell>
          <cell r="J349">
            <v>0</v>
          </cell>
        </row>
        <row r="350">
          <cell r="A350" t="str">
            <v/>
          </cell>
          <cell r="B350" t="str">
            <v>NS</v>
          </cell>
          <cell r="C350">
            <v>5</v>
          </cell>
          <cell r="D350">
            <v>4</v>
          </cell>
          <cell r="E350">
            <v>38110</v>
          </cell>
          <cell r="F350">
            <v>-0.07</v>
          </cell>
          <cell r="G350">
            <v>-0.07</v>
          </cell>
          <cell r="H350">
            <v>0</v>
          </cell>
          <cell r="I350">
            <v>0</v>
          </cell>
          <cell r="J350">
            <v>0</v>
          </cell>
        </row>
        <row r="351">
          <cell r="A351" t="str">
            <v/>
          </cell>
          <cell r="B351" t="str">
            <v>NS</v>
          </cell>
          <cell r="C351">
            <v>6</v>
          </cell>
          <cell r="D351">
            <v>4</v>
          </cell>
          <cell r="E351">
            <v>38139</v>
          </cell>
          <cell r="F351">
            <v>-0.07</v>
          </cell>
          <cell r="G351">
            <v>-0.07</v>
          </cell>
          <cell r="H351">
            <v>0</v>
          </cell>
          <cell r="I351">
            <v>0</v>
          </cell>
          <cell r="J351">
            <v>0</v>
          </cell>
        </row>
        <row r="352">
          <cell r="A352" t="str">
            <v/>
          </cell>
          <cell r="B352" t="str">
            <v>NS</v>
          </cell>
          <cell r="C352">
            <v>7</v>
          </cell>
          <cell r="D352">
            <v>4</v>
          </cell>
          <cell r="E352">
            <v>38169</v>
          </cell>
          <cell r="F352">
            <v>-0.07</v>
          </cell>
          <cell r="G352">
            <v>-0.07</v>
          </cell>
          <cell r="H352">
            <v>0</v>
          </cell>
          <cell r="I352">
            <v>0</v>
          </cell>
          <cell r="J352">
            <v>0</v>
          </cell>
        </row>
        <row r="353">
          <cell r="A353" t="str">
            <v/>
          </cell>
          <cell r="B353" t="str">
            <v>NS</v>
          </cell>
          <cell r="C353">
            <v>8</v>
          </cell>
          <cell r="D353">
            <v>4</v>
          </cell>
          <cell r="E353">
            <v>38201</v>
          </cell>
          <cell r="F353">
            <v>-0.07</v>
          </cell>
          <cell r="G353">
            <v>-0.07</v>
          </cell>
          <cell r="H353">
            <v>0</v>
          </cell>
          <cell r="I353">
            <v>0</v>
          </cell>
          <cell r="J353">
            <v>0</v>
          </cell>
        </row>
        <row r="354">
          <cell r="A354" t="str">
            <v/>
          </cell>
          <cell r="B354" t="str">
            <v>NS</v>
          </cell>
          <cell r="C354">
            <v>9</v>
          </cell>
          <cell r="D354">
            <v>4</v>
          </cell>
          <cell r="E354">
            <v>38231</v>
          </cell>
          <cell r="F354">
            <v>-0.07</v>
          </cell>
          <cell r="G354">
            <v>-0.07</v>
          </cell>
          <cell r="H354">
            <v>0</v>
          </cell>
          <cell r="I354">
            <v>0</v>
          </cell>
          <cell r="J354">
            <v>0</v>
          </cell>
        </row>
        <row r="355">
          <cell r="A355" t="str">
            <v/>
          </cell>
          <cell r="B355" t="str">
            <v>NS</v>
          </cell>
          <cell r="C355">
            <v>10</v>
          </cell>
          <cell r="D355">
            <v>4</v>
          </cell>
          <cell r="E355">
            <v>38261</v>
          </cell>
          <cell r="F355">
            <v>-0.07</v>
          </cell>
          <cell r="G355">
            <v>-0.07</v>
          </cell>
          <cell r="H355">
            <v>0</v>
          </cell>
          <cell r="I355">
            <v>0</v>
          </cell>
          <cell r="J355">
            <v>0</v>
          </cell>
        </row>
        <row r="356">
          <cell r="A356" t="str">
            <v/>
          </cell>
          <cell r="B356" t="str">
            <v>NX</v>
          </cell>
          <cell r="C356">
            <v>1</v>
          </cell>
          <cell r="D356">
            <v>3</v>
          </cell>
          <cell r="E356">
            <v>37623</v>
          </cell>
          <cell r="F356">
            <v>0.905</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v>
          </cell>
          <cell r="G358">
            <v>0.55</v>
          </cell>
          <cell r="H358">
            <v>0</v>
          </cell>
          <cell r="I358">
            <v>0</v>
          </cell>
          <cell r="J358">
            <v>0</v>
          </cell>
        </row>
        <row r="359">
          <cell r="A359" t="str">
            <v/>
          </cell>
          <cell r="B359" t="str">
            <v>NX</v>
          </cell>
          <cell r="C359">
            <v>4</v>
          </cell>
          <cell r="D359">
            <v>3</v>
          </cell>
          <cell r="E359">
            <v>37712</v>
          </cell>
          <cell r="F359">
            <v>0.3375</v>
          </cell>
          <cell r="G359">
            <v>0.3325</v>
          </cell>
          <cell r="H359">
            <v>0</v>
          </cell>
          <cell r="I359">
            <v>0</v>
          </cell>
          <cell r="J359">
            <v>0</v>
          </cell>
        </row>
        <row r="360">
          <cell r="A360" t="str">
            <v/>
          </cell>
          <cell r="B360" t="str">
            <v>NX</v>
          </cell>
          <cell r="C360">
            <v>5</v>
          </cell>
          <cell r="D360">
            <v>3</v>
          </cell>
          <cell r="E360">
            <v>37742</v>
          </cell>
          <cell r="F360">
            <v>0.3375</v>
          </cell>
          <cell r="G360">
            <v>0.3325</v>
          </cell>
          <cell r="H360">
            <v>0</v>
          </cell>
          <cell r="I360">
            <v>0</v>
          </cell>
          <cell r="J360">
            <v>0</v>
          </cell>
        </row>
        <row r="361">
          <cell r="A361" t="str">
            <v/>
          </cell>
          <cell r="B361" t="str">
            <v>NX</v>
          </cell>
          <cell r="C361">
            <v>6</v>
          </cell>
          <cell r="D361">
            <v>3</v>
          </cell>
          <cell r="E361">
            <v>37774</v>
          </cell>
          <cell r="F361">
            <v>0.3375</v>
          </cell>
          <cell r="G361">
            <v>0.3325</v>
          </cell>
          <cell r="H361">
            <v>0</v>
          </cell>
          <cell r="I361">
            <v>0</v>
          </cell>
          <cell r="J361">
            <v>0</v>
          </cell>
        </row>
        <row r="362">
          <cell r="A362" t="str">
            <v/>
          </cell>
          <cell r="B362" t="str">
            <v>NX</v>
          </cell>
          <cell r="C362">
            <v>7</v>
          </cell>
          <cell r="D362">
            <v>3</v>
          </cell>
          <cell r="E362">
            <v>37803</v>
          </cell>
          <cell r="F362">
            <v>0.3375</v>
          </cell>
          <cell r="G362">
            <v>0.3325</v>
          </cell>
          <cell r="H362">
            <v>0</v>
          </cell>
          <cell r="I362">
            <v>0</v>
          </cell>
          <cell r="J362">
            <v>0</v>
          </cell>
        </row>
        <row r="363">
          <cell r="A363" t="str">
            <v/>
          </cell>
          <cell r="B363" t="str">
            <v>NX</v>
          </cell>
          <cell r="C363">
            <v>8</v>
          </cell>
          <cell r="D363">
            <v>3</v>
          </cell>
          <cell r="E363">
            <v>37834</v>
          </cell>
          <cell r="F363">
            <v>0.3375</v>
          </cell>
          <cell r="G363">
            <v>0.3325</v>
          </cell>
          <cell r="H363">
            <v>0</v>
          </cell>
          <cell r="I363">
            <v>0</v>
          </cell>
          <cell r="J363">
            <v>0</v>
          </cell>
        </row>
        <row r="364">
          <cell r="A364" t="str">
            <v/>
          </cell>
          <cell r="B364" t="str">
            <v>NX</v>
          </cell>
          <cell r="C364">
            <v>9</v>
          </cell>
          <cell r="D364">
            <v>3</v>
          </cell>
          <cell r="E364">
            <v>37866</v>
          </cell>
          <cell r="F364">
            <v>0.3375</v>
          </cell>
          <cell r="G364">
            <v>0.3325</v>
          </cell>
          <cell r="H364">
            <v>0</v>
          </cell>
          <cell r="I364">
            <v>0</v>
          </cell>
          <cell r="J364">
            <v>0</v>
          </cell>
        </row>
        <row r="365">
          <cell r="A365" t="str">
            <v/>
          </cell>
          <cell r="B365" t="str">
            <v>NX</v>
          </cell>
          <cell r="C365">
            <v>10</v>
          </cell>
          <cell r="D365">
            <v>3</v>
          </cell>
          <cell r="E365">
            <v>37895</v>
          </cell>
          <cell r="F365">
            <v>0.3375</v>
          </cell>
          <cell r="G365">
            <v>0.3325</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v>
          </cell>
          <cell r="G372">
            <v>0.4675</v>
          </cell>
          <cell r="H372">
            <v>0</v>
          </cell>
          <cell r="I372">
            <v>0</v>
          </cell>
          <cell r="J372">
            <v>0</v>
          </cell>
        </row>
        <row r="373">
          <cell r="A373" t="str">
            <v/>
          </cell>
          <cell r="B373" t="str">
            <v>NZ</v>
          </cell>
          <cell r="C373">
            <v>8</v>
          </cell>
          <cell r="D373">
            <v>3</v>
          </cell>
          <cell r="E373">
            <v>37834</v>
          </cell>
          <cell r="F373">
            <v>0.4625</v>
          </cell>
          <cell r="G373">
            <v>0.4625</v>
          </cell>
          <cell r="H373">
            <v>0</v>
          </cell>
          <cell r="I373">
            <v>0</v>
          </cell>
          <cell r="J373">
            <v>0</v>
          </cell>
        </row>
        <row r="374">
          <cell r="A374" t="str">
            <v/>
          </cell>
          <cell r="B374" t="str">
            <v>NZ</v>
          </cell>
          <cell r="C374">
            <v>9</v>
          </cell>
          <cell r="D374">
            <v>3</v>
          </cell>
          <cell r="E374">
            <v>37866</v>
          </cell>
          <cell r="F374">
            <v>0.3375</v>
          </cell>
          <cell r="G374">
            <v>0.3375</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v>
          </cell>
          <cell r="G376">
            <v>0.4625</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-0.005</v>
          </cell>
          <cell r="G393">
            <v>-0.005</v>
          </cell>
          <cell r="H393">
            <v>0</v>
          </cell>
          <cell r="I393">
            <v>0</v>
          </cell>
          <cell r="J393">
            <v>0</v>
          </cell>
        </row>
        <row r="394">
          <cell r="A394" t="str">
            <v/>
          </cell>
          <cell r="B394" t="str">
            <v>PB</v>
          </cell>
          <cell r="C394">
            <v>12</v>
          </cell>
          <cell r="D394">
            <v>3</v>
          </cell>
          <cell r="E394">
            <v>37956</v>
          </cell>
          <cell r="F394">
            <v>-0.005</v>
          </cell>
          <cell r="G394">
            <v>-0.005</v>
          </cell>
          <cell r="H394">
            <v>0</v>
          </cell>
          <cell r="I394">
            <v>0</v>
          </cell>
          <cell r="J394">
            <v>0</v>
          </cell>
        </row>
        <row r="395">
          <cell r="A395" t="str">
            <v/>
          </cell>
          <cell r="B395" t="str">
            <v>PB</v>
          </cell>
          <cell r="C395">
            <v>1</v>
          </cell>
          <cell r="D395">
            <v>4</v>
          </cell>
          <cell r="E395">
            <v>37988</v>
          </cell>
          <cell r="F395">
            <v>-0.005</v>
          </cell>
          <cell r="G395">
            <v>-0.005</v>
          </cell>
          <cell r="H395">
            <v>0</v>
          </cell>
          <cell r="I395">
            <v>0</v>
          </cell>
          <cell r="J395">
            <v>0</v>
          </cell>
        </row>
        <row r="396">
          <cell r="A396" t="str">
            <v/>
          </cell>
          <cell r="B396" t="str">
            <v>PB</v>
          </cell>
          <cell r="C396">
            <v>2</v>
          </cell>
          <cell r="D396">
            <v>4</v>
          </cell>
          <cell r="E396">
            <v>38019</v>
          </cell>
          <cell r="F396">
            <v>-0.005</v>
          </cell>
          <cell r="G396">
            <v>-0.005</v>
          </cell>
          <cell r="H396">
            <v>0</v>
          </cell>
          <cell r="I396">
            <v>0</v>
          </cell>
          <cell r="J396">
            <v>0</v>
          </cell>
        </row>
        <row r="397">
          <cell r="A397" t="str">
            <v/>
          </cell>
          <cell r="B397" t="str">
            <v>PB</v>
          </cell>
          <cell r="C397">
            <v>3</v>
          </cell>
          <cell r="D397">
            <v>4</v>
          </cell>
          <cell r="E397">
            <v>38047</v>
          </cell>
          <cell r="F397">
            <v>-0.005</v>
          </cell>
          <cell r="G397">
            <v>-0.005</v>
          </cell>
          <cell r="H397">
            <v>0</v>
          </cell>
          <cell r="I397">
            <v>0</v>
          </cell>
          <cell r="J397">
            <v>0</v>
          </cell>
        </row>
        <row r="398">
          <cell r="A398" t="str">
            <v/>
          </cell>
          <cell r="B398" t="str">
            <v>PD</v>
          </cell>
          <cell r="C398">
            <v>4</v>
          </cell>
          <cell r="D398">
            <v>3</v>
          </cell>
          <cell r="E398">
            <v>37712</v>
          </cell>
          <cell r="F398">
            <v>-0.0875</v>
          </cell>
          <cell r="G398">
            <v>-0.09</v>
          </cell>
          <cell r="H398">
            <v>120</v>
          </cell>
          <cell r="I398">
            <v>0</v>
          </cell>
          <cell r="J398">
            <v>0</v>
          </cell>
        </row>
        <row r="399">
          <cell r="A399" t="str">
            <v/>
          </cell>
          <cell r="B399" t="str">
            <v>PD</v>
          </cell>
          <cell r="C399">
            <v>5</v>
          </cell>
          <cell r="D399">
            <v>3</v>
          </cell>
          <cell r="E399">
            <v>37742</v>
          </cell>
          <cell r="F399">
            <v>-0.0875</v>
          </cell>
          <cell r="G399">
            <v>-0.09</v>
          </cell>
          <cell r="H399">
            <v>124</v>
          </cell>
          <cell r="I399">
            <v>0</v>
          </cell>
          <cell r="J399">
            <v>0</v>
          </cell>
        </row>
        <row r="400">
          <cell r="A400" t="str">
            <v/>
          </cell>
          <cell r="B400" t="str">
            <v>PD</v>
          </cell>
          <cell r="C400">
            <v>6</v>
          </cell>
          <cell r="D400">
            <v>3</v>
          </cell>
          <cell r="E400">
            <v>37774</v>
          </cell>
          <cell r="F400">
            <v>-0.0875</v>
          </cell>
          <cell r="G400">
            <v>-0.09</v>
          </cell>
          <cell r="H400">
            <v>120</v>
          </cell>
          <cell r="I400">
            <v>0</v>
          </cell>
          <cell r="J400">
            <v>0</v>
          </cell>
        </row>
        <row r="401">
          <cell r="A401" t="str">
            <v/>
          </cell>
          <cell r="B401" t="str">
            <v>PD</v>
          </cell>
          <cell r="C401">
            <v>7</v>
          </cell>
          <cell r="D401">
            <v>3</v>
          </cell>
          <cell r="E401">
            <v>37803</v>
          </cell>
          <cell r="F401">
            <v>-0.0875</v>
          </cell>
          <cell r="G401">
            <v>-0.09</v>
          </cell>
          <cell r="H401">
            <v>124</v>
          </cell>
          <cell r="I401">
            <v>0</v>
          </cell>
          <cell r="J401">
            <v>0</v>
          </cell>
        </row>
        <row r="402">
          <cell r="A402" t="str">
            <v/>
          </cell>
          <cell r="B402" t="str">
            <v>PD</v>
          </cell>
          <cell r="C402">
            <v>8</v>
          </cell>
          <cell r="D402">
            <v>3</v>
          </cell>
          <cell r="E402">
            <v>37834</v>
          </cell>
          <cell r="F402">
            <v>-0.0875</v>
          </cell>
          <cell r="G402">
            <v>-0.09</v>
          </cell>
          <cell r="H402">
            <v>124</v>
          </cell>
          <cell r="I402">
            <v>0</v>
          </cell>
          <cell r="J402">
            <v>0</v>
          </cell>
        </row>
        <row r="403">
          <cell r="A403" t="str">
            <v/>
          </cell>
          <cell r="B403" t="str">
            <v>PD</v>
          </cell>
          <cell r="C403">
            <v>9</v>
          </cell>
          <cell r="D403">
            <v>3</v>
          </cell>
          <cell r="E403">
            <v>37866</v>
          </cell>
          <cell r="F403">
            <v>-0.0875</v>
          </cell>
          <cell r="G403">
            <v>-0.09</v>
          </cell>
          <cell r="H403">
            <v>120</v>
          </cell>
          <cell r="I403">
            <v>0</v>
          </cell>
          <cell r="J403">
            <v>0</v>
          </cell>
        </row>
        <row r="404">
          <cell r="A404" t="str">
            <v/>
          </cell>
          <cell r="B404" t="str">
            <v>PD</v>
          </cell>
          <cell r="C404">
            <v>10</v>
          </cell>
          <cell r="D404">
            <v>3</v>
          </cell>
          <cell r="E404">
            <v>37895</v>
          </cell>
          <cell r="F404">
            <v>-0.0875</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-0.0275</v>
          </cell>
          <cell r="H412">
            <v>0</v>
          </cell>
          <cell r="I412">
            <v>0</v>
          </cell>
          <cell r="J412">
            <v>0</v>
          </cell>
        </row>
        <row r="413">
          <cell r="A413" t="str">
            <v/>
          </cell>
          <cell r="B413" t="str">
            <v>PF</v>
          </cell>
          <cell r="C413">
            <v>2</v>
          </cell>
          <cell r="D413">
            <v>3</v>
          </cell>
          <cell r="E413">
            <v>37655</v>
          </cell>
          <cell r="F413">
            <v>-0.05</v>
          </cell>
          <cell r="G413">
            <v>-0.0275</v>
          </cell>
          <cell r="H413">
            <v>0</v>
          </cell>
          <cell r="I413">
            <v>0</v>
          </cell>
          <cell r="J413">
            <v>0</v>
          </cell>
        </row>
        <row r="414">
          <cell r="A414" t="str">
            <v/>
          </cell>
          <cell r="B414" t="str">
            <v>PF</v>
          </cell>
          <cell r="C414">
            <v>3</v>
          </cell>
          <cell r="D414">
            <v>3</v>
          </cell>
          <cell r="E414">
            <v>37683</v>
          </cell>
          <cell r="F414">
            <v>-0.05</v>
          </cell>
          <cell r="G414">
            <v>-0.0275</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v>
          </cell>
          <cell r="G425">
            <v>-0.17</v>
          </cell>
          <cell r="H425">
            <v>120</v>
          </cell>
          <cell r="I425">
            <v>0</v>
          </cell>
          <cell r="J425">
            <v>0</v>
          </cell>
        </row>
        <row r="426">
          <cell r="A426" t="str">
            <v/>
          </cell>
          <cell r="B426" t="str">
            <v>PH</v>
          </cell>
          <cell r="C426">
            <v>5</v>
          </cell>
          <cell r="D426">
            <v>3</v>
          </cell>
          <cell r="E426">
            <v>37742</v>
          </cell>
          <cell r="F426">
            <v>-0.1675</v>
          </cell>
          <cell r="G426">
            <v>-0.17</v>
          </cell>
          <cell r="H426">
            <v>124</v>
          </cell>
          <cell r="I426">
            <v>0</v>
          </cell>
          <cell r="J426">
            <v>0</v>
          </cell>
        </row>
        <row r="427">
          <cell r="A427" t="str">
            <v/>
          </cell>
          <cell r="B427" t="str">
            <v>PH</v>
          </cell>
          <cell r="C427">
            <v>6</v>
          </cell>
          <cell r="D427">
            <v>3</v>
          </cell>
          <cell r="E427">
            <v>37774</v>
          </cell>
          <cell r="F427">
            <v>-0.1675</v>
          </cell>
          <cell r="G427">
            <v>-0.17</v>
          </cell>
          <cell r="H427">
            <v>120</v>
          </cell>
          <cell r="I427">
            <v>0</v>
          </cell>
          <cell r="J427">
            <v>0</v>
          </cell>
        </row>
        <row r="428">
          <cell r="A428" t="str">
            <v/>
          </cell>
          <cell r="B428" t="str">
            <v>PH</v>
          </cell>
          <cell r="C428">
            <v>7</v>
          </cell>
          <cell r="D428">
            <v>3</v>
          </cell>
          <cell r="E428">
            <v>37803</v>
          </cell>
          <cell r="F428">
            <v>-0.1675</v>
          </cell>
          <cell r="G428">
            <v>-0.17</v>
          </cell>
          <cell r="H428">
            <v>124</v>
          </cell>
          <cell r="I428">
            <v>0</v>
          </cell>
          <cell r="J428">
            <v>0</v>
          </cell>
        </row>
        <row r="429">
          <cell r="A429" t="str">
            <v/>
          </cell>
          <cell r="B429" t="str">
            <v>PH</v>
          </cell>
          <cell r="C429">
            <v>8</v>
          </cell>
          <cell r="D429">
            <v>3</v>
          </cell>
          <cell r="E429">
            <v>37834</v>
          </cell>
          <cell r="F429">
            <v>-0.1675</v>
          </cell>
          <cell r="G429">
            <v>-0.17</v>
          </cell>
          <cell r="H429">
            <v>124</v>
          </cell>
          <cell r="I429">
            <v>0</v>
          </cell>
          <cell r="J429">
            <v>0</v>
          </cell>
        </row>
        <row r="430">
          <cell r="A430" t="str">
            <v/>
          </cell>
          <cell r="B430" t="str">
            <v>PH</v>
          </cell>
          <cell r="C430">
            <v>9</v>
          </cell>
          <cell r="D430">
            <v>3</v>
          </cell>
          <cell r="E430">
            <v>37866</v>
          </cell>
          <cell r="F430">
            <v>-0.1675</v>
          </cell>
          <cell r="G430">
            <v>-0.17</v>
          </cell>
          <cell r="H430">
            <v>120</v>
          </cell>
          <cell r="I430">
            <v>0</v>
          </cell>
          <cell r="J430">
            <v>0</v>
          </cell>
        </row>
        <row r="431">
          <cell r="A431" t="str">
            <v/>
          </cell>
          <cell r="B431" t="str">
            <v>PH</v>
          </cell>
          <cell r="C431">
            <v>10</v>
          </cell>
          <cell r="D431">
            <v>3</v>
          </cell>
          <cell r="E431">
            <v>37895</v>
          </cell>
          <cell r="F431">
            <v>-0.1675</v>
          </cell>
          <cell r="G431">
            <v>-0.17</v>
          </cell>
          <cell r="H431">
            <v>124</v>
          </cell>
          <cell r="I431">
            <v>0</v>
          </cell>
          <cell r="J431">
            <v>0</v>
          </cell>
        </row>
        <row r="432">
          <cell r="A432" t="str">
            <v/>
          </cell>
          <cell r="B432" t="str">
            <v>PH</v>
          </cell>
          <cell r="C432">
            <v>11</v>
          </cell>
          <cell r="D432">
            <v>3</v>
          </cell>
          <cell r="E432">
            <v>37928</v>
          </cell>
          <cell r="F432">
            <v>-0.1575</v>
          </cell>
          <cell r="G432">
            <v>-0.1725</v>
          </cell>
          <cell r="H432">
            <v>0</v>
          </cell>
          <cell r="I432">
            <v>0</v>
          </cell>
          <cell r="J432">
            <v>0</v>
          </cell>
        </row>
        <row r="433">
          <cell r="A433" t="str">
            <v/>
          </cell>
          <cell r="B433" t="str">
            <v>PH</v>
          </cell>
          <cell r="C433">
            <v>12</v>
          </cell>
          <cell r="D433">
            <v>3</v>
          </cell>
          <cell r="E433">
            <v>37956</v>
          </cell>
          <cell r="F433">
            <v>-0.1575</v>
          </cell>
          <cell r="G433">
            <v>-0.1725</v>
          </cell>
          <cell r="H433">
            <v>0</v>
          </cell>
          <cell r="I433">
            <v>0</v>
          </cell>
          <cell r="J433">
            <v>0</v>
          </cell>
        </row>
        <row r="434">
          <cell r="A434" t="str">
            <v/>
          </cell>
          <cell r="B434" t="str">
            <v>PL</v>
          </cell>
          <cell r="C434">
            <v>1</v>
          </cell>
          <cell r="D434">
            <v>3</v>
          </cell>
          <cell r="E434">
            <v>37649</v>
          </cell>
          <cell r="F434">
            <v>594.7</v>
          </cell>
          <cell r="G434">
            <v>592.5</v>
          </cell>
          <cell r="H434">
            <v>594</v>
          </cell>
          <cell r="I434">
            <v>595.5</v>
          </cell>
          <cell r="J434">
            <v>590.2</v>
          </cell>
        </row>
        <row r="435">
          <cell r="A435" t="str">
            <v/>
          </cell>
          <cell r="B435" t="str">
            <v>PL</v>
          </cell>
          <cell r="C435">
            <v>4</v>
          </cell>
          <cell r="D435">
            <v>3</v>
          </cell>
          <cell r="E435">
            <v>37736</v>
          </cell>
          <cell r="F435">
            <v>588.2</v>
          </cell>
          <cell r="G435">
            <v>586</v>
          </cell>
          <cell r="H435">
            <v>17</v>
          </cell>
          <cell r="I435">
            <v>588.5</v>
          </cell>
          <cell r="J435">
            <v>588.5</v>
          </cell>
        </row>
        <row r="436">
          <cell r="A436" t="str">
            <v/>
          </cell>
          <cell r="B436" t="str">
            <v>PL</v>
          </cell>
          <cell r="C436">
            <v>7</v>
          </cell>
          <cell r="D436">
            <v>3</v>
          </cell>
          <cell r="E436">
            <v>37830</v>
          </cell>
          <cell r="F436">
            <v>584.7</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v>
          </cell>
          <cell r="G438">
            <v>-0.2325</v>
          </cell>
          <cell r="H438">
            <v>0</v>
          </cell>
          <cell r="I438">
            <v>0</v>
          </cell>
          <cell r="J438">
            <v>0</v>
          </cell>
        </row>
        <row r="439">
          <cell r="A439" t="str">
            <v/>
          </cell>
          <cell r="B439" t="str">
            <v>PM</v>
          </cell>
          <cell r="C439">
            <v>5</v>
          </cell>
          <cell r="D439">
            <v>3</v>
          </cell>
          <cell r="E439">
            <v>37742</v>
          </cell>
          <cell r="F439">
            <v>-0.2325</v>
          </cell>
          <cell r="G439">
            <v>-0.2325</v>
          </cell>
          <cell r="H439">
            <v>0</v>
          </cell>
          <cell r="I439">
            <v>0</v>
          </cell>
          <cell r="J439">
            <v>0</v>
          </cell>
        </row>
        <row r="440">
          <cell r="A440" t="str">
            <v/>
          </cell>
          <cell r="B440" t="str">
            <v>PM</v>
          </cell>
          <cell r="C440">
            <v>6</v>
          </cell>
          <cell r="D440">
            <v>3</v>
          </cell>
          <cell r="E440">
            <v>37774</v>
          </cell>
          <cell r="F440">
            <v>-0.2325</v>
          </cell>
          <cell r="G440">
            <v>-0.2325</v>
          </cell>
          <cell r="H440">
            <v>0</v>
          </cell>
          <cell r="I440">
            <v>0</v>
          </cell>
          <cell r="J440">
            <v>0</v>
          </cell>
        </row>
        <row r="441">
          <cell r="A441" t="str">
            <v/>
          </cell>
          <cell r="B441" t="str">
            <v>PM</v>
          </cell>
          <cell r="C441">
            <v>7</v>
          </cell>
          <cell r="D441">
            <v>3</v>
          </cell>
          <cell r="E441">
            <v>37803</v>
          </cell>
          <cell r="F441">
            <v>-0.2325</v>
          </cell>
          <cell r="G441">
            <v>-0.2325</v>
          </cell>
          <cell r="H441">
            <v>0</v>
          </cell>
          <cell r="I441">
            <v>0</v>
          </cell>
          <cell r="J441">
            <v>0</v>
          </cell>
        </row>
        <row r="442">
          <cell r="A442" t="str">
            <v/>
          </cell>
          <cell r="B442" t="str">
            <v>PM</v>
          </cell>
          <cell r="C442">
            <v>8</v>
          </cell>
          <cell r="D442">
            <v>3</v>
          </cell>
          <cell r="E442">
            <v>37834</v>
          </cell>
          <cell r="F442">
            <v>-0.2325</v>
          </cell>
          <cell r="G442">
            <v>-0.2325</v>
          </cell>
          <cell r="H442">
            <v>0</v>
          </cell>
          <cell r="I442">
            <v>0</v>
          </cell>
          <cell r="J442">
            <v>0</v>
          </cell>
        </row>
        <row r="443">
          <cell r="A443" t="str">
            <v/>
          </cell>
          <cell r="B443" t="str">
            <v>PM</v>
          </cell>
          <cell r="C443">
            <v>9</v>
          </cell>
          <cell r="D443">
            <v>3</v>
          </cell>
          <cell r="E443">
            <v>37866</v>
          </cell>
          <cell r="F443">
            <v>-0.2325</v>
          </cell>
          <cell r="G443">
            <v>-0.2325</v>
          </cell>
          <cell r="H443">
            <v>0</v>
          </cell>
          <cell r="I443">
            <v>0</v>
          </cell>
          <cell r="J443">
            <v>0</v>
          </cell>
        </row>
        <row r="444">
          <cell r="A444" t="str">
            <v/>
          </cell>
          <cell r="B444" t="str">
            <v>PM</v>
          </cell>
          <cell r="C444">
            <v>10</v>
          </cell>
          <cell r="D444">
            <v>3</v>
          </cell>
          <cell r="E444">
            <v>37895</v>
          </cell>
          <cell r="F444">
            <v>-0.2325</v>
          </cell>
          <cell r="G444">
            <v>-0.2325</v>
          </cell>
          <cell r="H444">
            <v>0</v>
          </cell>
          <cell r="I444">
            <v>0</v>
          </cell>
          <cell r="J444">
            <v>0</v>
          </cell>
        </row>
        <row r="445">
          <cell r="A445" t="str">
            <v/>
          </cell>
          <cell r="B445" t="str">
            <v>PN</v>
          </cell>
          <cell r="C445">
            <v>1</v>
          </cell>
          <cell r="D445">
            <v>3</v>
          </cell>
          <cell r="E445">
            <v>37621</v>
          </cell>
          <cell r="F445">
            <v>0.495</v>
          </cell>
          <cell r="G445">
            <v>0.492</v>
          </cell>
          <cell r="H445">
            <v>3</v>
          </cell>
          <cell r="I445">
            <v>0.495</v>
          </cell>
          <cell r="J445">
            <v>0.495</v>
          </cell>
        </row>
        <row r="446">
          <cell r="A446" t="str">
            <v/>
          </cell>
          <cell r="B446" t="str">
            <v>PN</v>
          </cell>
          <cell r="C446">
            <v>2</v>
          </cell>
          <cell r="D446">
            <v>3</v>
          </cell>
          <cell r="E446">
            <v>37652</v>
          </cell>
          <cell r="F446">
            <v>0.4735</v>
          </cell>
          <cell r="G446">
            <v>0.47</v>
          </cell>
          <cell r="H446">
            <v>3</v>
          </cell>
          <cell r="I446">
            <v>0.4735</v>
          </cell>
          <cell r="J446">
            <v>0.4735</v>
          </cell>
        </row>
        <row r="447">
          <cell r="A447" t="str">
            <v/>
          </cell>
          <cell r="B447" t="str">
            <v>PN</v>
          </cell>
          <cell r="C447">
            <v>3</v>
          </cell>
          <cell r="D447">
            <v>3</v>
          </cell>
          <cell r="E447">
            <v>37680</v>
          </cell>
          <cell r="F447">
            <v>0.4535</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4.406</v>
          </cell>
          <cell r="G460">
            <v>4.298</v>
          </cell>
          <cell r="H460">
            <v>410</v>
          </cell>
          <cell r="I460">
            <v>4.415</v>
          </cell>
          <cell r="J460">
            <v>4.245</v>
          </cell>
        </row>
        <row r="461">
          <cell r="A461" t="str">
            <v/>
          </cell>
          <cell r="B461" t="str">
            <v>QJ</v>
          </cell>
          <cell r="C461">
            <v>3</v>
          </cell>
          <cell r="D461">
            <v>3</v>
          </cell>
          <cell r="E461">
            <v>37678</v>
          </cell>
          <cell r="F461">
            <v>34.75</v>
          </cell>
          <cell r="G461">
            <v>33.63</v>
          </cell>
          <cell r="H461">
            <v>0</v>
          </cell>
          <cell r="I461">
            <v>0</v>
          </cell>
          <cell r="J461">
            <v>0</v>
          </cell>
        </row>
        <row r="462">
          <cell r="A462" t="str">
            <v/>
          </cell>
          <cell r="B462" t="str">
            <v>QJ</v>
          </cell>
          <cell r="C462">
            <v>4</v>
          </cell>
          <cell r="D462">
            <v>3</v>
          </cell>
          <cell r="E462">
            <v>37707</v>
          </cell>
          <cell r="F462">
            <v>34.75</v>
          </cell>
          <cell r="G462">
            <v>33.63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v>
          </cell>
          <cell r="BQ5">
            <v>1.003305149884704</v>
          </cell>
          <cell r="BR5">
            <v>1.0153433288606266</v>
          </cell>
          <cell r="BS5">
            <v>1.0258405243551658</v>
          </cell>
          <cell r="BT5">
            <v>1.0329600759704034</v>
          </cell>
          <cell r="BU5">
            <v>1.0373990939745905</v>
          </cell>
          <cell r="BV5">
            <v>1.0404423852936782</v>
          </cell>
          <cell r="BW5">
            <v>1.04337747462098</v>
          </cell>
          <cell r="BX5">
            <v>1.045737496094407</v>
          </cell>
          <cell r="BY5">
            <v>1.0440881326352531</v>
          </cell>
          <cell r="BZ5">
            <v>1.039955383818667</v>
          </cell>
          <cell r="CA5">
            <v>1.0353076838598676</v>
          </cell>
          <cell r="CB5">
            <v>1.0336319826240414</v>
          </cell>
        </row>
        <row r="6">
          <cell r="AW6">
            <v>4.276</v>
          </cell>
          <cell r="AX6">
            <v>4.276</v>
          </cell>
          <cell r="AY6">
            <v>4.276</v>
          </cell>
          <cell r="AZ6">
            <v>4.276</v>
          </cell>
          <cell r="BA6">
            <v>4.276</v>
          </cell>
          <cell r="BB6">
            <v>4.276</v>
          </cell>
          <cell r="BC6">
            <v>4.276</v>
          </cell>
          <cell r="BD6">
            <v>4.276</v>
          </cell>
          <cell r="BE6">
            <v>4.276</v>
          </cell>
          <cell r="BF6">
            <v>4.276</v>
          </cell>
          <cell r="BG6">
            <v>4.276</v>
          </cell>
          <cell r="BH6">
            <v>4.276</v>
          </cell>
          <cell r="BI6">
            <v>4.276</v>
          </cell>
          <cell r="BJ6">
            <v>4.276</v>
          </cell>
          <cell r="BM6">
            <v>37711</v>
          </cell>
          <cell r="BN6">
            <v>3</v>
          </cell>
          <cell r="BO6" t="str">
            <v/>
          </cell>
          <cell r="BP6" t="str">
            <v/>
          </cell>
          <cell r="BQ6">
            <v>0.9860107609531129</v>
          </cell>
          <cell r="BR6">
            <v>0.9978414328218891</v>
          </cell>
          <cell r="BS6">
            <v>1.0081576837836563</v>
          </cell>
          <cell r="BT6">
            <v>1.015154512721086</v>
          </cell>
          <cell r="BU6">
            <v>1.019517013522259</v>
          </cell>
          <cell r="BV6">
            <v>1.022507846360783</v>
          </cell>
          <cell r="BW6">
            <v>1.0253923423303402</v>
          </cell>
          <cell r="BX6">
            <v>1.0277116831302424</v>
          </cell>
          <cell r="BY6">
            <v>1.0260907504363002</v>
          </cell>
          <cell r="BZ6">
            <v>1.0220292395331234</v>
          </cell>
          <cell r="CA6">
            <v>1.0174616539151446</v>
          </cell>
          <cell r="CB6">
            <v>1.015814837439761</v>
          </cell>
        </row>
        <row r="7">
          <cell r="AW7">
            <v>4.131</v>
          </cell>
          <cell r="AX7">
            <v>4.131</v>
          </cell>
          <cell r="AY7">
            <v>4.131</v>
          </cell>
          <cell r="AZ7">
            <v>4.131</v>
          </cell>
          <cell r="BA7">
            <v>4.131</v>
          </cell>
          <cell r="BB7">
            <v>4.131</v>
          </cell>
          <cell r="BC7">
            <v>4.131</v>
          </cell>
          <cell r="BD7">
            <v>4.131</v>
          </cell>
          <cell r="BE7">
            <v>4.131</v>
          </cell>
          <cell r="BF7">
            <v>4.131</v>
          </cell>
          <cell r="BG7">
            <v>4.131</v>
          </cell>
          <cell r="BH7">
            <v>4.131</v>
          </cell>
          <cell r="BI7">
            <v>4.131</v>
          </cell>
          <cell r="BJ7">
            <v>4.131</v>
          </cell>
          <cell r="BM7">
            <v>37741</v>
          </cell>
          <cell r="BN7">
            <v>4</v>
          </cell>
          <cell r="BO7" t="str">
            <v/>
          </cell>
          <cell r="BP7" t="str">
            <v/>
          </cell>
          <cell r="BQ7" t="str">
            <v/>
          </cell>
          <cell r="BR7">
            <v>0.9640044338136633</v>
          </cell>
          <cell r="BS7">
            <v>0.9739708586787383</v>
          </cell>
          <cell r="BT7">
            <v>0.9807304237724056</v>
          </cell>
          <cell r="BU7">
            <v>0.9849449913144183</v>
          </cell>
          <cell r="BV7">
            <v>0.9878344044238531</v>
          </cell>
          <cell r="BW7">
            <v>0.9906210865684368</v>
          </cell>
          <cell r="BX7">
            <v>0.9928617780661908</v>
          </cell>
          <cell r="BY7">
            <v>0.9912958115183247</v>
          </cell>
          <cell r="BZ7">
            <v>0.9873720272477394</v>
          </cell>
          <cell r="CA7">
            <v>0.9829593293553467</v>
          </cell>
          <cell r="CB7">
            <v>0.9813683567501529</v>
          </cell>
        </row>
        <row r="8">
          <cell r="AW8">
            <v>4.066</v>
          </cell>
          <cell r="AX8">
            <v>4.066</v>
          </cell>
          <cell r="AY8">
            <v>4.066</v>
          </cell>
          <cell r="AZ8">
            <v>4.066</v>
          </cell>
          <cell r="BA8">
            <v>4.066</v>
          </cell>
          <cell r="BB8">
            <v>4.066</v>
          </cell>
          <cell r="BC8">
            <v>4.066</v>
          </cell>
          <cell r="BD8">
            <v>4.066</v>
          </cell>
          <cell r="BE8">
            <v>4.066</v>
          </cell>
          <cell r="BF8">
            <v>4.066</v>
          </cell>
          <cell r="BG8">
            <v>4.066</v>
          </cell>
          <cell r="BH8">
            <v>4.066</v>
          </cell>
          <cell r="BI8">
            <v>4.066</v>
          </cell>
          <cell r="BJ8">
            <v>4.066</v>
          </cell>
          <cell r="BM8">
            <v>37772</v>
          </cell>
          <cell r="BN8">
            <v>5</v>
          </cell>
          <cell r="BO8" t="str">
            <v/>
          </cell>
          <cell r="BP8" t="str">
            <v/>
          </cell>
          <cell r="BQ8" t="str">
            <v/>
          </cell>
          <cell r="BR8" t="str">
            <v/>
          </cell>
          <cell r="BS8">
            <v>0.95864573018343</v>
          </cell>
          <cell r="BT8">
            <v>0.9652989356229971</v>
          </cell>
          <cell r="BU8">
            <v>0.9694471882557308</v>
          </cell>
          <cell r="BV8">
            <v>0.9722911373486773</v>
          </cell>
          <cell r="BW8">
            <v>0.975033971916549</v>
          </cell>
          <cell r="BX8">
            <v>0.9772394068305813</v>
          </cell>
          <cell r="BY8">
            <v>0.9756980802792321</v>
          </cell>
          <cell r="BZ8">
            <v>0.9718360355336015</v>
          </cell>
          <cell r="CA8">
            <v>0.96749277006992</v>
          </cell>
          <cell r="CB8">
            <v>0.9659268309237766</v>
          </cell>
        </row>
        <row r="9">
          <cell r="AW9">
            <v>4.066</v>
          </cell>
          <cell r="AX9">
            <v>4.066</v>
          </cell>
          <cell r="AY9">
            <v>4.066</v>
          </cell>
          <cell r="AZ9">
            <v>4.066</v>
          </cell>
          <cell r="BA9">
            <v>4.066</v>
          </cell>
          <cell r="BB9">
            <v>4.066</v>
          </cell>
          <cell r="BC9">
            <v>4.066</v>
          </cell>
          <cell r="BD9">
            <v>4.066</v>
          </cell>
          <cell r="BE9">
            <v>4.066</v>
          </cell>
          <cell r="BF9">
            <v>4.066</v>
          </cell>
          <cell r="BG9">
            <v>4.066</v>
          </cell>
          <cell r="BH9">
            <v>4.066</v>
          </cell>
          <cell r="BI9">
            <v>4.066</v>
          </cell>
          <cell r="BJ9">
            <v>4.066</v>
          </cell>
          <cell r="BM9">
            <v>37802</v>
          </cell>
          <cell r="BN9">
            <v>6</v>
          </cell>
          <cell r="BO9" t="str">
            <v/>
          </cell>
          <cell r="BP9" t="str">
            <v/>
          </cell>
          <cell r="BQ9" t="str">
            <v/>
          </cell>
          <cell r="BR9" t="str">
            <v/>
          </cell>
          <cell r="BS9" t="str">
            <v/>
          </cell>
          <cell r="BT9">
            <v>0.9652989356229971</v>
          </cell>
          <cell r="BU9">
            <v>0.9694471882557308</v>
          </cell>
          <cell r="BV9">
            <v>0.9722911373486773</v>
          </cell>
          <cell r="BW9">
            <v>0.975033971916549</v>
          </cell>
          <cell r="BX9">
            <v>0.9772394068305813</v>
          </cell>
          <cell r="BY9">
            <v>0.9756980802792321</v>
          </cell>
          <cell r="BZ9">
            <v>0.9718360355336015</v>
          </cell>
          <cell r="CA9">
            <v>0.96749277006992</v>
          </cell>
          <cell r="CB9">
            <v>0.9659268309237766</v>
          </cell>
        </row>
        <row r="10">
          <cell r="AW10">
            <v>4.086</v>
          </cell>
          <cell r="AX10">
            <v>4.086</v>
          </cell>
          <cell r="AY10">
            <v>4.086</v>
          </cell>
          <cell r="AZ10">
            <v>4.086</v>
          </cell>
          <cell r="BA10">
            <v>4.086</v>
          </cell>
          <cell r="BB10">
            <v>4.086</v>
          </cell>
          <cell r="BC10">
            <v>4.086</v>
          </cell>
          <cell r="BD10">
            <v>4.086</v>
          </cell>
          <cell r="BE10">
            <v>4.086</v>
          </cell>
          <cell r="BF10">
            <v>4.086</v>
          </cell>
          <cell r="BG10">
            <v>4.086</v>
          </cell>
          <cell r="BH10">
            <v>4.086</v>
          </cell>
          <cell r="BI10">
            <v>4.086</v>
          </cell>
          <cell r="BJ10">
            <v>4.086</v>
          </cell>
          <cell r="BM10">
            <v>37833</v>
          </cell>
          <cell r="BN10">
            <v>7</v>
          </cell>
          <cell r="BO10" t="str">
            <v/>
          </cell>
          <cell r="BP10" t="str">
            <v/>
          </cell>
          <cell r="BQ10" t="str">
            <v/>
          </cell>
          <cell r="BR10" t="str">
            <v/>
          </cell>
          <cell r="BS10" t="str">
            <v/>
          </cell>
          <cell r="BT10" t="str">
            <v/>
          </cell>
          <cell r="BU10">
            <v>0.9742157430430194</v>
          </cell>
          <cell r="BV10">
            <v>0.9770736810641161</v>
          </cell>
          <cell r="BW10">
            <v>0.979830007194053</v>
          </cell>
          <cell r="BX10">
            <v>0.982046290287692</v>
          </cell>
          <cell r="BY10">
            <v>0.980497382198953</v>
          </cell>
          <cell r="BZ10">
            <v>0.9766163406764132</v>
          </cell>
          <cell r="CA10">
            <v>0.972251711388513</v>
          </cell>
          <cell r="CB10">
            <v>0.9706780696395848</v>
          </cell>
        </row>
        <row r="11">
          <cell r="AW11">
            <v>4.096</v>
          </cell>
          <cell r="AX11">
            <v>4.096</v>
          </cell>
          <cell r="AY11">
            <v>4.096</v>
          </cell>
          <cell r="AZ11">
            <v>4.096</v>
          </cell>
          <cell r="BA11">
            <v>4.096</v>
          </cell>
          <cell r="BB11">
            <v>4.096</v>
          </cell>
          <cell r="BC11">
            <v>4.096</v>
          </cell>
          <cell r="BD11">
            <v>4.096</v>
          </cell>
          <cell r="BE11">
            <v>4.096</v>
          </cell>
          <cell r="BF11">
            <v>4.096</v>
          </cell>
          <cell r="BG11">
            <v>4.096</v>
          </cell>
          <cell r="BH11">
            <v>4.096</v>
          </cell>
          <cell r="BI11">
            <v>4.096</v>
          </cell>
          <cell r="BJ11">
            <v>4.096</v>
          </cell>
          <cell r="BM11">
            <v>37864</v>
          </cell>
          <cell r="BN11">
            <v>8</v>
          </cell>
          <cell r="BO11" t="str">
            <v/>
          </cell>
          <cell r="BP11" t="str">
            <v/>
          </cell>
          <cell r="BQ11" t="str">
            <v/>
          </cell>
          <cell r="BR11" t="str">
            <v/>
          </cell>
          <cell r="BS11" t="str">
            <v/>
          </cell>
          <cell r="BT11" t="str">
            <v/>
          </cell>
          <cell r="BU11" t="str">
            <v/>
          </cell>
          <cell r="BV11">
            <v>0.9794649529218353</v>
          </cell>
          <cell r="BW11">
            <v>0.9822280248328049</v>
          </cell>
          <cell r="BX11">
            <v>0.9844497320162472</v>
          </cell>
          <cell r="BY11">
            <v>0.9828970331588134</v>
          </cell>
          <cell r="BZ11">
            <v>0.979006493247819</v>
          </cell>
          <cell r="CA11">
            <v>0.9746311820478093</v>
          </cell>
          <cell r="CB11">
            <v>0.9730536889974888</v>
          </cell>
        </row>
        <row r="12">
          <cell r="AW12">
            <v>4.076</v>
          </cell>
          <cell r="AX12">
            <v>4.076</v>
          </cell>
          <cell r="AY12">
            <v>4.076</v>
          </cell>
          <cell r="AZ12">
            <v>4.076</v>
          </cell>
          <cell r="BA12">
            <v>4.076</v>
          </cell>
          <cell r="BB12">
            <v>4.076</v>
          </cell>
          <cell r="BC12">
            <v>4.076</v>
          </cell>
          <cell r="BD12">
            <v>4.076</v>
          </cell>
          <cell r="BE12">
            <v>4.076</v>
          </cell>
          <cell r="BF12">
            <v>4.076</v>
          </cell>
          <cell r="BG12">
            <v>4.076</v>
          </cell>
          <cell r="BH12">
            <v>4.076</v>
          </cell>
          <cell r="BI12">
            <v>4.076</v>
          </cell>
          <cell r="BJ12">
            <v>4.076</v>
          </cell>
          <cell r="BM12">
            <v>37894</v>
          </cell>
          <cell r="BN12">
            <v>9</v>
          </cell>
          <cell r="BO12" t="str">
            <v/>
          </cell>
          <cell r="BP12" t="str">
            <v/>
          </cell>
          <cell r="BQ12" t="str">
            <v/>
          </cell>
          <cell r="BR12" t="str">
            <v/>
          </cell>
          <cell r="BS12" t="str">
            <v/>
          </cell>
          <cell r="BT12" t="str">
            <v/>
          </cell>
          <cell r="BU12" t="str">
            <v/>
          </cell>
          <cell r="BV12" t="str">
            <v/>
          </cell>
          <cell r="BW12">
            <v>0.9774319895553009</v>
          </cell>
          <cell r="BX12">
            <v>0.9796428485591365</v>
          </cell>
          <cell r="BY12">
            <v>0.9780977312390925</v>
          </cell>
          <cell r="BZ12">
            <v>0.9742261881050073</v>
          </cell>
          <cell r="CA12">
            <v>0.9698722407292163</v>
          </cell>
          <cell r="CB12">
            <v>0.9683024502816806</v>
          </cell>
        </row>
        <row r="13">
          <cell r="AW13">
            <v>4.076</v>
          </cell>
          <cell r="AX13">
            <v>4.076</v>
          </cell>
          <cell r="AY13">
            <v>4.076</v>
          </cell>
          <cell r="AZ13">
            <v>4.076</v>
          </cell>
          <cell r="BA13">
            <v>4.076</v>
          </cell>
          <cell r="BB13">
            <v>4.076</v>
          </cell>
          <cell r="BC13">
            <v>4.076</v>
          </cell>
          <cell r="BD13">
            <v>4.076</v>
          </cell>
          <cell r="BE13">
            <v>4.076</v>
          </cell>
          <cell r="BF13">
            <v>4.076</v>
          </cell>
          <cell r="BG13">
            <v>4.076</v>
          </cell>
          <cell r="BH13">
            <v>4.076</v>
          </cell>
          <cell r="BI13">
            <v>4.076</v>
          </cell>
          <cell r="BJ13">
            <v>4.076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v>
          </cell>
          <cell r="BY13">
            <v>0.9780977312390925</v>
          </cell>
          <cell r="BZ13">
            <v>0.9742261881050073</v>
          </cell>
          <cell r="CA13">
            <v>0.9698722407292163</v>
          </cell>
          <cell r="CB13">
            <v>0.9683024502816806</v>
          </cell>
        </row>
        <row r="14">
          <cell r="AW14">
            <v>4.233</v>
          </cell>
          <cell r="AX14">
            <v>4.233</v>
          </cell>
          <cell r="AY14">
            <v>4.233</v>
          </cell>
          <cell r="AZ14">
            <v>4.233</v>
          </cell>
          <cell r="BA14">
            <v>4.233</v>
          </cell>
          <cell r="BB14">
            <v>4.233</v>
          </cell>
          <cell r="BC14">
            <v>4.233</v>
          </cell>
          <cell r="BD14">
            <v>4.233</v>
          </cell>
          <cell r="BE14">
            <v>4.233</v>
          </cell>
          <cell r="BF14">
            <v>4.233</v>
          </cell>
          <cell r="BG14">
            <v>4.233</v>
          </cell>
          <cell r="BH14">
            <v>4.233</v>
          </cell>
          <cell r="BI14">
            <v>4.233</v>
          </cell>
          <cell r="BJ14">
            <v>4.233</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1.00722993008017</v>
          </cell>
          <cell r="CB14">
            <v>1.0055996742007738</v>
          </cell>
        </row>
        <row r="15">
          <cell r="AW15">
            <v>4.366</v>
          </cell>
          <cell r="AX15">
            <v>4.366</v>
          </cell>
          <cell r="AY15">
            <v>4.366</v>
          </cell>
          <cell r="AZ15">
            <v>4.366</v>
          </cell>
          <cell r="BA15">
            <v>4.366</v>
          </cell>
          <cell r="BB15">
            <v>4.366</v>
          </cell>
          <cell r="BC15">
            <v>4.366</v>
          </cell>
          <cell r="BD15">
            <v>4.366</v>
          </cell>
          <cell r="BE15">
            <v>4.3660000000000005</v>
          </cell>
          <cell r="BF15">
            <v>4.366</v>
          </cell>
          <cell r="BG15">
            <v>4.366</v>
          </cell>
          <cell r="BH15">
            <v>4.366</v>
          </cell>
          <cell r="BI15">
            <v>4.366</v>
          </cell>
          <cell r="BJ15">
            <v>4.366</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4.428</v>
          </cell>
          <cell r="AX16">
            <v>4.428</v>
          </cell>
          <cell r="AY16">
            <v>4.428</v>
          </cell>
          <cell r="AZ16">
            <v>4.428</v>
          </cell>
          <cell r="BA16">
            <v>4.428</v>
          </cell>
          <cell r="BB16">
            <v>4.428</v>
          </cell>
          <cell r="BC16">
            <v>4.428</v>
          </cell>
          <cell r="BD16">
            <v>4.428</v>
          </cell>
          <cell r="BE16">
            <v>4.428</v>
          </cell>
          <cell r="BF16">
            <v>4.428</v>
          </cell>
          <cell r="BG16">
            <v>4.428</v>
          </cell>
          <cell r="BH16">
            <v>4.428</v>
          </cell>
          <cell r="BI16">
            <v>4.428</v>
          </cell>
          <cell r="BJ16">
            <v>4.428</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v>
          </cell>
          <cell r="AX18">
            <v>4.113</v>
          </cell>
          <cell r="AY18">
            <v>4.113</v>
          </cell>
          <cell r="AZ18">
            <v>4.113</v>
          </cell>
          <cell r="BA18">
            <v>4.113</v>
          </cell>
          <cell r="BB18">
            <v>4.113</v>
          </cell>
          <cell r="BC18">
            <v>4.113</v>
          </cell>
          <cell r="BD18">
            <v>4.113</v>
          </cell>
          <cell r="BE18">
            <v>4.113</v>
          </cell>
          <cell r="BF18">
            <v>4.113</v>
          </cell>
          <cell r="BG18">
            <v>4.113</v>
          </cell>
          <cell r="BH18">
            <v>4.113</v>
          </cell>
          <cell r="BI18">
            <v>4.113</v>
          </cell>
          <cell r="BJ18">
            <v>4.113</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v>
          </cell>
          <cell r="AX19">
            <v>3.853</v>
          </cell>
          <cell r="AY19">
            <v>3.8530000000000006</v>
          </cell>
          <cell r="AZ19">
            <v>3.853</v>
          </cell>
          <cell r="BA19">
            <v>3.853</v>
          </cell>
          <cell r="BB19">
            <v>3.853</v>
          </cell>
          <cell r="BC19">
            <v>3.853</v>
          </cell>
          <cell r="BD19">
            <v>3.8530000000000006</v>
          </cell>
          <cell r="BE19">
            <v>3.853</v>
          </cell>
          <cell r="BF19">
            <v>3.853</v>
          </cell>
          <cell r="BG19">
            <v>3.853</v>
          </cell>
          <cell r="BH19">
            <v>3.853</v>
          </cell>
          <cell r="BI19">
            <v>3.853</v>
          </cell>
          <cell r="BJ19">
            <v>3.853</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v>
          </cell>
          <cell r="AX20">
            <v>3.7930000000000006</v>
          </cell>
          <cell r="AY20">
            <v>3.793</v>
          </cell>
          <cell r="AZ20">
            <v>3.793</v>
          </cell>
          <cell r="BA20">
            <v>3.7929999999999997</v>
          </cell>
          <cell r="BB20">
            <v>3.793</v>
          </cell>
          <cell r="BC20">
            <v>3.7930000000000006</v>
          </cell>
          <cell r="BD20">
            <v>3.793</v>
          </cell>
          <cell r="BE20">
            <v>3.793</v>
          </cell>
          <cell r="BF20">
            <v>3.793</v>
          </cell>
          <cell r="BG20">
            <v>3.793</v>
          </cell>
          <cell r="BH20">
            <v>3.793</v>
          </cell>
          <cell r="BI20">
            <v>3.793</v>
          </cell>
          <cell r="BJ20">
            <v>3.793</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v>
          </cell>
          <cell r="AY21">
            <v>3.7930000000000006</v>
          </cell>
          <cell r="AZ21">
            <v>3.793</v>
          </cell>
          <cell r="BA21">
            <v>3.793</v>
          </cell>
          <cell r="BB21">
            <v>3.7929999999999997</v>
          </cell>
          <cell r="BC21">
            <v>3.793</v>
          </cell>
          <cell r="BD21">
            <v>3.7930000000000006</v>
          </cell>
          <cell r="BE21">
            <v>3.793</v>
          </cell>
          <cell r="BF21">
            <v>3.793</v>
          </cell>
          <cell r="BG21">
            <v>3.793</v>
          </cell>
          <cell r="BH21">
            <v>3.793</v>
          </cell>
          <cell r="BI21">
            <v>3.793</v>
          </cell>
          <cell r="BJ21">
            <v>3.793</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3.803</v>
          </cell>
          <cell r="AX22">
            <v>3.803</v>
          </cell>
          <cell r="AY22">
            <v>3.8029999999999995</v>
          </cell>
          <cell r="AZ22">
            <v>3.8030000000000004</v>
          </cell>
          <cell r="BA22">
            <v>3.803</v>
          </cell>
          <cell r="BB22">
            <v>3.803</v>
          </cell>
          <cell r="BC22">
            <v>3.803</v>
          </cell>
          <cell r="BD22">
            <v>3.803</v>
          </cell>
          <cell r="BE22">
            <v>3.8029999999999995</v>
          </cell>
          <cell r="BF22">
            <v>3.803</v>
          </cell>
          <cell r="BG22">
            <v>3.803</v>
          </cell>
          <cell r="BH22">
            <v>3.803</v>
          </cell>
          <cell r="BI22">
            <v>3.803</v>
          </cell>
          <cell r="BJ22">
            <v>3.803</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v>
          </cell>
          <cell r="AX23">
            <v>3.813</v>
          </cell>
          <cell r="AY23">
            <v>3.8129999999999997</v>
          </cell>
          <cell r="AZ23">
            <v>3.813</v>
          </cell>
          <cell r="BA23">
            <v>3.813</v>
          </cell>
          <cell r="BB23">
            <v>3.813</v>
          </cell>
          <cell r="BC23">
            <v>3.813</v>
          </cell>
          <cell r="BD23">
            <v>3.8130000000000006</v>
          </cell>
          <cell r="BE23">
            <v>3.8129999999999997</v>
          </cell>
          <cell r="BF23">
            <v>3.813</v>
          </cell>
          <cell r="BG23">
            <v>3.813</v>
          </cell>
          <cell r="BH23">
            <v>3.813</v>
          </cell>
          <cell r="BI23">
            <v>3.813</v>
          </cell>
          <cell r="BJ23">
            <v>3.813</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3.981</v>
          </cell>
          <cell r="AX26">
            <v>3.981</v>
          </cell>
          <cell r="AY26">
            <v>3.9809999999999994</v>
          </cell>
          <cell r="AZ26">
            <v>3.981</v>
          </cell>
          <cell r="BA26">
            <v>3.981</v>
          </cell>
          <cell r="BB26">
            <v>3.9809999999999994</v>
          </cell>
          <cell r="BC26">
            <v>3.981</v>
          </cell>
          <cell r="BD26">
            <v>3.981</v>
          </cell>
          <cell r="BE26">
            <v>3.9810000000000003</v>
          </cell>
          <cell r="BF26">
            <v>3.981</v>
          </cell>
          <cell r="BG26">
            <v>3.981</v>
          </cell>
          <cell r="BH26">
            <v>3.9810000000000003</v>
          </cell>
          <cell r="BI26">
            <v>3.981</v>
          </cell>
          <cell r="BJ26">
            <v>3.981</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v>
          </cell>
          <cell r="AX27">
            <v>4.155</v>
          </cell>
          <cell r="AY27">
            <v>4.155</v>
          </cell>
          <cell r="AZ27">
            <v>4.155</v>
          </cell>
          <cell r="BA27">
            <v>4.155</v>
          </cell>
          <cell r="BB27">
            <v>4.155</v>
          </cell>
          <cell r="BC27">
            <v>4.155</v>
          </cell>
          <cell r="BD27">
            <v>4.155</v>
          </cell>
          <cell r="BE27">
            <v>4.155</v>
          </cell>
          <cell r="BF27">
            <v>4.155</v>
          </cell>
          <cell r="BG27">
            <v>4.155</v>
          </cell>
          <cell r="BH27">
            <v>4.155</v>
          </cell>
          <cell r="BI27">
            <v>4.155</v>
          </cell>
          <cell r="BJ27">
            <v>4.155</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4.215</v>
          </cell>
          <cell r="AX28">
            <v>4.215</v>
          </cell>
          <cell r="AY28">
            <v>4.215</v>
          </cell>
          <cell r="AZ28">
            <v>4.215</v>
          </cell>
          <cell r="BA28">
            <v>4.215</v>
          </cell>
          <cell r="BB28">
            <v>4.215</v>
          </cell>
          <cell r="BC28">
            <v>4.215</v>
          </cell>
          <cell r="BD28">
            <v>4.215</v>
          </cell>
          <cell r="BE28">
            <v>4.215</v>
          </cell>
          <cell r="BF28">
            <v>4.215</v>
          </cell>
          <cell r="BG28">
            <v>4.215</v>
          </cell>
          <cell r="BH28">
            <v>4.215</v>
          </cell>
          <cell r="BI28">
            <v>4.215</v>
          </cell>
          <cell r="BJ28">
            <v>4.215</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v>
          </cell>
          <cell r="AX29">
            <v>4.105</v>
          </cell>
          <cell r="AY29">
            <v>4.105</v>
          </cell>
          <cell r="AZ29">
            <v>4.105</v>
          </cell>
          <cell r="BA29">
            <v>4.105</v>
          </cell>
          <cell r="BB29">
            <v>4.105</v>
          </cell>
          <cell r="BC29">
            <v>4.105</v>
          </cell>
          <cell r="BD29">
            <v>4.105</v>
          </cell>
          <cell r="BE29">
            <v>4.105</v>
          </cell>
          <cell r="BF29">
            <v>4.105</v>
          </cell>
          <cell r="BG29">
            <v>4.105</v>
          </cell>
          <cell r="BH29">
            <v>4.105</v>
          </cell>
          <cell r="BI29">
            <v>4.105</v>
          </cell>
          <cell r="BJ29">
            <v>4.105</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v>
          </cell>
          <cell r="AX30">
            <v>3.935</v>
          </cell>
          <cell r="AY30">
            <v>3.935</v>
          </cell>
          <cell r="AZ30">
            <v>3.9350000000000005</v>
          </cell>
          <cell r="BA30">
            <v>3.935</v>
          </cell>
          <cell r="BB30">
            <v>3.935</v>
          </cell>
          <cell r="BC30">
            <v>3.935</v>
          </cell>
          <cell r="BD30">
            <v>3.935</v>
          </cell>
          <cell r="BE30">
            <v>3.935</v>
          </cell>
          <cell r="BF30">
            <v>3.9349999999999996</v>
          </cell>
          <cell r="BG30">
            <v>3.935</v>
          </cell>
          <cell r="BH30">
            <v>3.935</v>
          </cell>
          <cell r="BI30">
            <v>3.935</v>
          </cell>
          <cell r="BJ30">
            <v>3.935</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3.675</v>
          </cell>
          <cell r="AX31">
            <v>3.675</v>
          </cell>
          <cell r="AY31">
            <v>3.6749999999999994</v>
          </cell>
          <cell r="AZ31">
            <v>3.675</v>
          </cell>
          <cell r="BA31">
            <v>3.675</v>
          </cell>
          <cell r="BB31">
            <v>3.6749999999999994</v>
          </cell>
          <cell r="BC31">
            <v>3.675</v>
          </cell>
          <cell r="BD31">
            <v>3.675</v>
          </cell>
          <cell r="BE31">
            <v>3.675</v>
          </cell>
          <cell r="BF31">
            <v>3.675</v>
          </cell>
          <cell r="BG31">
            <v>3.675</v>
          </cell>
          <cell r="BH31">
            <v>3.6749999999999994</v>
          </cell>
          <cell r="BI31">
            <v>3.6750000000000003</v>
          </cell>
          <cell r="BJ31">
            <v>3.675</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v>
          </cell>
          <cell r="H16">
            <v>1.1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-0.006</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0.57</v>
          </cell>
          <cell r="F29">
            <v>37616</v>
          </cell>
          <cell r="G29">
            <v>0.0001</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0.58</v>
          </cell>
          <cell r="F30">
            <v>37616</v>
          </cell>
          <cell r="G30">
            <v>0.0001</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0.0001</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0.0001</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0.0001</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0.0003</v>
          </cell>
          <cell r="H35">
            <v>0.001</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0.0005</v>
          </cell>
          <cell r="H36">
            <v>0.001</v>
          </cell>
          <cell r="I36" t="str">
            <v>8          1   .</v>
          </cell>
          <cell r="J36">
            <v>15</v>
          </cell>
          <cell r="K36">
            <v>0.0015</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0.0008</v>
          </cell>
          <cell r="H37">
            <v>0.002</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0.0013</v>
          </cell>
          <cell r="H38">
            <v>0.003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0.0844</v>
          </cell>
          <cell r="H39">
            <v>0.064</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0.0019</v>
          </cell>
          <cell r="H40">
            <v>0.005</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0.0754</v>
          </cell>
          <cell r="H41">
            <v>0.056</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0.0029</v>
          </cell>
          <cell r="H42">
            <v>0.007</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0.0349</v>
          </cell>
          <cell r="H43">
            <v>0.034</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0.0042</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0.0585</v>
          </cell>
          <cell r="H45">
            <v>0.042</v>
          </cell>
          <cell r="I45" t="str">
            <v>2         50   .</v>
          </cell>
          <cell r="J45">
            <v>480</v>
          </cell>
          <cell r="K45">
            <v>0.048</v>
          </cell>
          <cell r="L45">
            <v>2003</v>
          </cell>
          <cell r="M45" t="str">
            <v>No Trade</v>
          </cell>
          <cell r="N45" t="str">
            <v/>
          </cell>
          <cell r="O45" t="str">
            <v/>
          </cell>
          <cell r="P45" t="str">
            <v/>
          </cell>
        </row>
        <row r="46">
          <cell r="A46" t="str">
            <v>GO</v>
          </cell>
          <cell r="B46">
            <v>1</v>
          </cell>
          <cell r="C46">
            <v>3</v>
          </cell>
          <cell r="D46" t="str">
            <v>P</v>
          </cell>
          <cell r="E46">
            <v>0.7</v>
          </cell>
          <cell r="F46">
            <v>37616</v>
          </cell>
          <cell r="G46">
            <v>0.0059</v>
          </cell>
          <cell r="H46">
            <v>0.013</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0.0507</v>
          </cell>
          <cell r="H47">
            <v>0.036</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0.0081</v>
          </cell>
          <cell r="H48">
            <v>0.016</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0.043</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0.0104</v>
          </cell>
          <cell r="H50">
            <v>0.021</v>
          </cell>
          <cell r="I50" t="str">
            <v>0          3   .</v>
          </cell>
          <cell r="J50">
            <v>140</v>
          </cell>
          <cell r="K50">
            <v>0.014</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0.0369</v>
          </cell>
          <cell r="H51">
            <v>0.025</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0.0143</v>
          </cell>
          <cell r="H52">
            <v>0.025</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0.029</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0.0164</v>
          </cell>
          <cell r="H54">
            <v>0.031</v>
          </cell>
          <cell r="I54" t="str">
            <v>5         60   .</v>
          </cell>
          <cell r="J54">
            <v>160</v>
          </cell>
          <cell r="K54">
            <v>0.016</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0.0256</v>
          </cell>
          <cell r="H55">
            <v>0.017</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0.0229</v>
          </cell>
          <cell r="H56">
            <v>0.037</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0.0195</v>
          </cell>
          <cell r="H57">
            <v>0.013</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0.0679</v>
          </cell>
          <cell r="H58">
            <v>0.067</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0.017</v>
          </cell>
          <cell r="H59">
            <v>0.011</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0.0774</v>
          </cell>
          <cell r="H60">
            <v>0.077</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0.0137</v>
          </cell>
          <cell r="H61">
            <v>0.008</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0.0409</v>
          </cell>
          <cell r="H62">
            <v>0.059</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0.0109</v>
          </cell>
          <cell r="H63">
            <v>0.006</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0.0481</v>
          </cell>
          <cell r="H64">
            <v>0.067</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0.0085</v>
          </cell>
          <cell r="H65">
            <v>0.005</v>
          </cell>
          <cell r="I65" t="str">
            <v>4         54   .</v>
          </cell>
          <cell r="J65">
            <v>80</v>
          </cell>
          <cell r="K65">
            <v>0.006</v>
          </cell>
          <cell r="L65">
            <v>2003</v>
          </cell>
          <cell r="M65" t="str">
            <v>No Trade</v>
          </cell>
          <cell r="N65" t="str">
            <v/>
          </cell>
          <cell r="O65" t="str">
            <v/>
          </cell>
          <cell r="P65" t="str">
            <v/>
          </cell>
        </row>
        <row r="66">
          <cell r="A66" t="str">
            <v>GO</v>
          </cell>
          <cell r="B66">
            <v>1</v>
          </cell>
          <cell r="C66">
            <v>3</v>
          </cell>
          <cell r="D66" t="str">
            <v>P</v>
          </cell>
          <cell r="E66">
            <v>0.8</v>
          </cell>
          <cell r="F66">
            <v>37616</v>
          </cell>
          <cell r="G66">
            <v>0.0557</v>
          </cell>
          <cell r="H66">
            <v>0.075</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0.0066</v>
          </cell>
          <cell r="H67">
            <v>0.004</v>
          </cell>
          <cell r="I67" t="str">
            <v>2          1   .</v>
          </cell>
          <cell r="J67">
            <v>50</v>
          </cell>
          <cell r="K67">
            <v>0.005</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0.0051</v>
          </cell>
          <cell r="H69">
            <v>0.003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0.0039</v>
          </cell>
          <cell r="H70">
            <v>0.002</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0.0029</v>
          </cell>
          <cell r="H71">
            <v>0.001</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0.0022</v>
          </cell>
          <cell r="H72">
            <v>0.001</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0.0016</v>
          </cell>
          <cell r="H73">
            <v>0.001</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0.0012</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0.0009</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0.0006</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0.0005</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0.0002</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0.0001</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0.0001</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0.0001</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v>
          </cell>
          <cell r="F92">
            <v>37649</v>
          </cell>
          <cell r="G92">
            <v>0.0002</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0.57</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0.58</v>
          </cell>
          <cell r="F94">
            <v>37649</v>
          </cell>
          <cell r="G94">
            <v>0.0006</v>
          </cell>
          <cell r="H94">
            <v>0.001</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0.0012</v>
          </cell>
          <cell r="H96">
            <v>0.002</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0.0017</v>
          </cell>
          <cell r="H97">
            <v>0.003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0.0023</v>
          </cell>
          <cell r="H98">
            <v>0.004</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0.0031</v>
          </cell>
          <cell r="H99">
            <v>0.005</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0.0041</v>
          </cell>
          <cell r="H100">
            <v>0.007</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0.0053</v>
          </cell>
          <cell r="H101">
            <v>0.008</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0.0966</v>
          </cell>
          <cell r="H102">
            <v>0.081</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0.0068</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0.0086</v>
          </cell>
          <cell r="H104">
            <v>0.013</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0.0107</v>
          </cell>
          <cell r="H105">
            <v>0.016</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0.0132</v>
          </cell>
          <cell r="H106">
            <v>0.019</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0.0662</v>
          </cell>
          <cell r="H107">
            <v>0.056</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0.0161</v>
          </cell>
          <cell r="H108">
            <v>0.026</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0.0596</v>
          </cell>
          <cell r="H109">
            <v>0.048</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0.0194</v>
          </cell>
          <cell r="H110">
            <v>0.027</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0.0533</v>
          </cell>
          <cell r="H111">
            <v>0.042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0.0231</v>
          </cell>
          <cell r="H112">
            <v>0.032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0.0475</v>
          </cell>
          <cell r="H113">
            <v>0.037</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0.0272</v>
          </cell>
          <cell r="H114">
            <v>0.037</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0.0422</v>
          </cell>
          <cell r="H115">
            <v>0.033</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0.0318</v>
          </cell>
          <cell r="H116">
            <v>0.042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0.0372</v>
          </cell>
          <cell r="H117">
            <v>0.029</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0.0368</v>
          </cell>
          <cell r="H118">
            <v>0.048</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0.0328</v>
          </cell>
          <cell r="H119">
            <v>0.025</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0.0775</v>
          </cell>
          <cell r="H120">
            <v>0.077</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0.0288</v>
          </cell>
          <cell r="H121">
            <v>0.022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0.0781</v>
          </cell>
          <cell r="H122">
            <v>0.078</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0.0252</v>
          </cell>
          <cell r="H123">
            <v>0.019</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0.0546</v>
          </cell>
          <cell r="H124">
            <v>0.068</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0.022</v>
          </cell>
          <cell r="H125">
            <v>0.017</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0.084</v>
          </cell>
          <cell r="H126">
            <v>0.084</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0.0185</v>
          </cell>
          <cell r="H127">
            <v>0.014</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0.1334</v>
          </cell>
          <cell r="H128">
            <v>0.133</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0.0166</v>
          </cell>
          <cell r="H129">
            <v>0.012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0.0143</v>
          </cell>
          <cell r="H131">
            <v>0.011</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0.0123</v>
          </cell>
          <cell r="H132">
            <v>0.009</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0.0106</v>
          </cell>
          <cell r="H133">
            <v>0.008</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0.0091</v>
          </cell>
          <cell r="H134">
            <v>0.007</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0.0078</v>
          </cell>
          <cell r="H135">
            <v>0.006</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0.0066</v>
          </cell>
          <cell r="H136">
            <v>0.005</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0.0056</v>
          </cell>
          <cell r="H137">
            <v>0.004</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0.0048</v>
          </cell>
          <cell r="H138">
            <v>0.003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0.0041</v>
          </cell>
          <cell r="H139">
            <v>0.003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0.0034</v>
          </cell>
          <cell r="H140">
            <v>0.002</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0.0029</v>
          </cell>
          <cell r="H141">
            <v>0.002</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0.0025</v>
          </cell>
          <cell r="H142">
            <v>0.001</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0.0012</v>
          </cell>
          <cell r="H144">
            <v>0.001</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0.001</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0.0009</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0.0005</v>
          </cell>
          <cell r="H147">
            <v>0.001</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v>
          </cell>
          <cell r="F148">
            <v>37677</v>
          </cell>
          <cell r="G148">
            <v>0.001</v>
          </cell>
          <cell r="H148">
            <v>0.001</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0.57</v>
          </cell>
          <cell r="F149">
            <v>37677</v>
          </cell>
          <cell r="G149">
            <v>0.0013</v>
          </cell>
          <cell r="H149">
            <v>0.002</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0.58</v>
          </cell>
          <cell r="F150">
            <v>37677</v>
          </cell>
          <cell r="G150">
            <v>0.0018</v>
          </cell>
          <cell r="H150">
            <v>0.003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0.0062</v>
          </cell>
          <cell r="H151">
            <v>0.009</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0.0077</v>
          </cell>
          <cell r="H152">
            <v>0.011</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0.0137</v>
          </cell>
          <cell r="H153">
            <v>0.019</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0.0163</v>
          </cell>
          <cell r="H154">
            <v>0.022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0.0815</v>
          </cell>
          <cell r="H155">
            <v>0.07</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0.0192</v>
          </cell>
          <cell r="H156">
            <v>0.025</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0.0749</v>
          </cell>
          <cell r="H157">
            <v>0.064</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0.0225</v>
          </cell>
          <cell r="H158">
            <v>0.029</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0.048</v>
          </cell>
          <cell r="H159">
            <v>0.048</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0.0261</v>
          </cell>
          <cell r="H160">
            <v>0.034</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0.0626</v>
          </cell>
          <cell r="H161">
            <v>0.053</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0.038</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0.0571</v>
          </cell>
          <cell r="H163">
            <v>0.048</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0.0343</v>
          </cell>
          <cell r="H164">
            <v>0.043</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0.0518</v>
          </cell>
          <cell r="H165">
            <v>0.043</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0.0389</v>
          </cell>
          <cell r="H166">
            <v>0.049</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0.0468</v>
          </cell>
          <cell r="H167">
            <v>0.039</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0.0439</v>
          </cell>
          <cell r="H168">
            <v>0.054</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0.0424</v>
          </cell>
          <cell r="H169">
            <v>0.035</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0.0495</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0.0383</v>
          </cell>
          <cell r="H171">
            <v>0.032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0.0553</v>
          </cell>
          <cell r="H172">
            <v>0.067</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0.0356</v>
          </cell>
          <cell r="H173">
            <v>0.029</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0.0311</v>
          </cell>
          <cell r="H174">
            <v>0.026</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0.0679</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0.028</v>
          </cell>
          <cell r="H176">
            <v>0.023</v>
          </cell>
          <cell r="I176" t="str">
            <v>5          5   .</v>
          </cell>
          <cell r="J176">
            <v>290</v>
          </cell>
          <cell r="K176">
            <v>0.029</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0.0251</v>
          </cell>
          <cell r="H177">
            <v>0.021</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0.0225</v>
          </cell>
          <cell r="H178">
            <v>0.018</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0.0201</v>
          </cell>
          <cell r="H179">
            <v>0.016</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0.0179</v>
          </cell>
          <cell r="H180">
            <v>0.015</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0.016</v>
          </cell>
          <cell r="H181">
            <v>0.013</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0.1886</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0.0143</v>
          </cell>
          <cell r="H183">
            <v>0.012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0.0127</v>
          </cell>
          <cell r="H184">
            <v>0.01</v>
          </cell>
          <cell r="I184" t="str">
            <v>7          4   .</v>
          </cell>
          <cell r="J184">
            <v>150</v>
          </cell>
          <cell r="K184">
            <v>0.015</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0.0113</v>
          </cell>
          <cell r="H185">
            <v>0.009</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0.008</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0.0089</v>
          </cell>
          <cell r="H187">
            <v>0.007</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0.0079</v>
          </cell>
          <cell r="H188">
            <v>0.006</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0.007</v>
          </cell>
          <cell r="H189">
            <v>0.005</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0.0049</v>
          </cell>
          <cell r="H190">
            <v>0.004</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0.0026</v>
          </cell>
          <cell r="H191">
            <v>0.002</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0.57</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0.58</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0.0032</v>
          </cell>
          <cell r="H198">
            <v>0.004</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0.011</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0.0049</v>
          </cell>
          <cell r="H200">
            <v>0.007</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0.0059</v>
          </cell>
          <cell r="H201">
            <v>0.008</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0.0072</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0.0102</v>
          </cell>
          <cell r="H204">
            <v>0.013</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0.014</v>
          </cell>
          <cell r="H206">
            <v>0.018</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0.0216</v>
          </cell>
          <cell r="H210">
            <v>0.027</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0.0246</v>
          </cell>
          <cell r="H212">
            <v>0.031</v>
          </cell>
          <cell r="I212" t="str">
            <v>0          1   .</v>
          </cell>
          <cell r="J212">
            <v>260</v>
          </cell>
          <cell r="K212">
            <v>0.026</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0.0279</v>
          </cell>
          <cell r="H213">
            <v>0.034</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0.0878</v>
          </cell>
          <cell r="H214">
            <v>0.078</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0.0315</v>
          </cell>
          <cell r="H215">
            <v>0.038</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0.0818</v>
          </cell>
          <cell r="H216">
            <v>0.073</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0.0761</v>
          </cell>
          <cell r="H217">
            <v>0.067</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0.0395</v>
          </cell>
          <cell r="H218">
            <v>0.047</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0.0705</v>
          </cell>
          <cell r="H219">
            <v>0.062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0.0653</v>
          </cell>
          <cell r="H220">
            <v>0.058</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0.0604</v>
          </cell>
          <cell r="H221">
            <v>0.053</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0.0535</v>
          </cell>
          <cell r="H222">
            <v>0.063</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0.0557</v>
          </cell>
          <cell r="H223">
            <v>0.049</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0.0588</v>
          </cell>
          <cell r="H224">
            <v>0.069</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0.0515</v>
          </cell>
          <cell r="H225">
            <v>0.046</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0.0646</v>
          </cell>
          <cell r="H226">
            <v>0.075</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0.0476</v>
          </cell>
          <cell r="H227">
            <v>0.042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0.044</v>
          </cell>
          <cell r="H228">
            <v>0.039</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0.0406</v>
          </cell>
          <cell r="H229">
            <v>0.036</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0.0995</v>
          </cell>
          <cell r="H230">
            <v>0.099</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0.0374</v>
          </cell>
          <cell r="H231">
            <v>0.033</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0.0344</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0.0317</v>
          </cell>
          <cell r="H233">
            <v>0.028</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0.0292</v>
          </cell>
          <cell r="H234">
            <v>0.026</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0.0246</v>
          </cell>
          <cell r="H235">
            <v>0.022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0.0226</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0.0208</v>
          </cell>
          <cell r="H237">
            <v>0.018</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0.019</v>
          </cell>
          <cell r="H238">
            <v>0.017</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0.0123</v>
          </cell>
          <cell r="H242">
            <v>0.011</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0.0113</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0.57</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0.007</v>
          </cell>
          <cell r="H250">
            <v>0.008</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0.0098</v>
          </cell>
          <cell r="H253">
            <v>0.011</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0.0133</v>
          </cell>
          <cell r="H255">
            <v>0.015</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0.0153</v>
          </cell>
          <cell r="H256">
            <v>0.018</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0.0175</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0.023</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0.0321</v>
          </cell>
          <cell r="H264">
            <v>0.037</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0.0989</v>
          </cell>
          <cell r="H265">
            <v>0.088</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0.0358</v>
          </cell>
          <cell r="H266">
            <v>0.041</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0.0929</v>
          </cell>
          <cell r="H267">
            <v>0.082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0.0397</v>
          </cell>
          <cell r="H268">
            <v>0.045</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0.0872</v>
          </cell>
          <cell r="H269">
            <v>0.077</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0.0817</v>
          </cell>
          <cell r="H271">
            <v>0.072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0.0765</v>
          </cell>
          <cell r="H273">
            <v>0.067</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0.0716</v>
          </cell>
          <cell r="H275">
            <v>0.062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0.0577</v>
          </cell>
          <cell r="H276">
            <v>0.065</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0.0667</v>
          </cell>
          <cell r="H277">
            <v>0.058</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0.0628</v>
          </cell>
          <cell r="H278">
            <v>0.071</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0.0624</v>
          </cell>
          <cell r="H279">
            <v>0.054</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0.0584</v>
          </cell>
          <cell r="H280">
            <v>0.051</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0.0546</v>
          </cell>
          <cell r="H281">
            <v>0.047</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0.051</v>
          </cell>
          <cell r="H282">
            <v>0.044</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0.0476</v>
          </cell>
          <cell r="H283">
            <v>0.041</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0.0444</v>
          </cell>
          <cell r="H284">
            <v>0.038</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0.0414</v>
          </cell>
          <cell r="H285">
            <v>0.035</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0.0386</v>
          </cell>
          <cell r="H286">
            <v>0.033</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0.037</v>
          </cell>
          <cell r="H287">
            <v>0.031</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0.0336</v>
          </cell>
          <cell r="H288">
            <v>0.028</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0.0313</v>
          </cell>
          <cell r="H289">
            <v>0.026</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0.0291</v>
          </cell>
          <cell r="H290">
            <v>0.025</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0.0271</v>
          </cell>
          <cell r="H291">
            <v>0.023</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0.0253</v>
          </cell>
          <cell r="H292">
            <v>0.021</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0.0177</v>
          </cell>
          <cell r="H295">
            <v>0.015</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0.016</v>
          </cell>
          <cell r="H296">
            <v>0.014</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0.2526</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0.015</v>
          </cell>
          <cell r="H298">
            <v>0.013</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0.57</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0.0111</v>
          </cell>
          <cell r="H303">
            <v>0.013</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0.0147</v>
          </cell>
          <cell r="H304">
            <v>0.017</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0.0216</v>
          </cell>
          <cell r="H306">
            <v>0.024</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0.0272</v>
          </cell>
          <cell r="H308">
            <v>0.031</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0.0303</v>
          </cell>
          <cell r="H309">
            <v>0.034</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v>
          </cell>
          <cell r="H310">
            <v>0.093</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0.0411</v>
          </cell>
          <cell r="H311">
            <v>0.046</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0.0981</v>
          </cell>
          <cell r="H312">
            <v>0.088</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0.0451</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0.0494</v>
          </cell>
          <cell r="H315">
            <v>0.055</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0.082</v>
          </cell>
          <cell r="H317">
            <v>0.073</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0.0771</v>
          </cell>
          <cell r="H318">
            <v>0.068</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0.0735</v>
          </cell>
          <cell r="H319">
            <v>0.073</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0.0725</v>
          </cell>
          <cell r="H320">
            <v>0.064</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0.0688</v>
          </cell>
          <cell r="H321">
            <v>0.076</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0.0682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0.0745</v>
          </cell>
          <cell r="H323">
            <v>0.082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0.0642</v>
          </cell>
          <cell r="H324">
            <v>0.057</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0.0605</v>
          </cell>
          <cell r="H325">
            <v>0.053</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0.0569</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0.0535</v>
          </cell>
          <cell r="H327">
            <v>0.047</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0.0503</v>
          </cell>
          <cell r="H328">
            <v>0.044</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0.0473</v>
          </cell>
          <cell r="H329">
            <v>0.041</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0.0445</v>
          </cell>
          <cell r="H330">
            <v>0.039</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0.043</v>
          </cell>
          <cell r="H331">
            <v>0.036</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0.0425</v>
          </cell>
          <cell r="H332">
            <v>0.035</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0.0369</v>
          </cell>
          <cell r="H333">
            <v>0.032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0.0347</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0.0326</v>
          </cell>
          <cell r="H335">
            <v>0.028</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0.0306</v>
          </cell>
          <cell r="H336">
            <v>0.026</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0.0287</v>
          </cell>
          <cell r="H337">
            <v>0.025</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0.021</v>
          </cell>
          <cell r="H338">
            <v>0.018</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0.0154</v>
          </cell>
          <cell r="H339">
            <v>0.017</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0.0199</v>
          </cell>
          <cell r="H342">
            <v>0.022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0.0751</v>
          </cell>
          <cell r="H343">
            <v>0.075</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0.0818</v>
          </cell>
          <cell r="H344">
            <v>0.073</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0.0644</v>
          </cell>
          <cell r="H345">
            <v>0.071</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0.0725</v>
          </cell>
          <cell r="H346">
            <v>0.065</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0.0748</v>
          </cell>
          <cell r="H347">
            <v>0.082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0.0685</v>
          </cell>
          <cell r="H348">
            <v>0.061</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0.0576</v>
          </cell>
          <cell r="H349">
            <v>0.051</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0.0484</v>
          </cell>
          <cell r="H350">
            <v>0.043</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0.0789</v>
          </cell>
          <cell r="H352">
            <v>0.071</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0.0722</v>
          </cell>
          <cell r="H353">
            <v>0.079</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0.0761</v>
          </cell>
          <cell r="H355">
            <v>0.068</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0.0761</v>
          </cell>
          <cell r="H356">
            <v>0.083</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0.0437</v>
          </cell>
          <cell r="H357">
            <v>0.039</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0.0854</v>
          </cell>
          <cell r="H358">
            <v>0.076</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0.056</v>
          </cell>
          <cell r="H359">
            <v>0.061</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0.07</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0.07</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0.07</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0.005</v>
          </cell>
          <cell r="F363">
            <v>37677</v>
          </cell>
          <cell r="G363">
            <v>0.065</v>
          </cell>
          <cell r="H363">
            <v>0.07</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0.07</v>
          </cell>
          <cell r="H369">
            <v>0.07</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0.005</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4.31</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2.3</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0.07</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1.15</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0.58</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0.58</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2.3</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0.07</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8.2</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v>
          </cell>
          <cell r="H443">
            <v>9.2</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v>
          </cell>
          <cell r="H446">
            <v>10.2</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1.15</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1.15</v>
          </cell>
          <cell r="H497">
            <v>0.8</v>
          </cell>
          <cell r="I497" t="str">
            <v>9         60</v>
          </cell>
          <cell r="J497">
            <v>1.15</v>
          </cell>
          <cell r="K497">
            <v>1.15</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0.58</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2.07</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0.29</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0.07</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4.31</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0.58</v>
          </cell>
          <cell r="K561">
            <v>0.58</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0.58</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5.1</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0.29</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0.07</v>
          </cell>
          <cell r="H613">
            <v>0</v>
          </cell>
          <cell r="I613" t="str">
            <v>6        803</v>
          </cell>
          <cell r="J613">
            <v>0.08</v>
          </cell>
          <cell r="K613">
            <v>0.07</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0.07</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0.57</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2.3</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2.3</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1.13</v>
          </cell>
          <cell r="H655">
            <v>0.9</v>
          </cell>
          <cell r="I655" t="str">
            <v>7         10</v>
          </cell>
          <cell r="J655">
            <v>1.14</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8.2</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0.07</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0.57</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1.13</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2.3</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2.51</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0.58</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4.81</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2.3</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9.28</v>
          </cell>
          <cell r="H795">
            <v>9.2</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0.29</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0.57</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v>
          </cell>
          <cell r="H818">
            <v>1.1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v>
          </cell>
          <cell r="I827" t="str">
            <v>7         50</v>
          </cell>
          <cell r="J827">
            <v>2.2</v>
          </cell>
          <cell r="K827">
            <v>2.2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0.58</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v>
          </cell>
          <cell r="H852">
            <v>1.1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0.57</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2.3</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2.3</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2.01</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0.58</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2.3</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2.3</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2.55</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4.1</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2.3</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2.07</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4.52</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0.29</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v>
          </cell>
          <cell r="H1004">
            <v>18.4</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2.55</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1.15</v>
          </cell>
          <cell r="H1011">
            <v>1.1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2.32</v>
          </cell>
          <cell r="H1017">
            <v>2.3</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2.51</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1.15</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0.0001</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0.0001</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0.0001</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0.0001</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0.0001</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0.0001</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v>
          </cell>
          <cell r="F1037">
            <v>37616</v>
          </cell>
          <cell r="G1037">
            <v>0.0001</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v>
          </cell>
          <cell r="F1039">
            <v>37616</v>
          </cell>
          <cell r="G1039">
            <v>0.0001</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0.57</v>
          </cell>
          <cell r="F1040">
            <v>37616</v>
          </cell>
          <cell r="G1040">
            <v>0.1862</v>
          </cell>
          <cell r="H1040">
            <v>0.175</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0.57</v>
          </cell>
          <cell r="F1041">
            <v>37616</v>
          </cell>
          <cell r="G1041">
            <v>0.0001</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0.58</v>
          </cell>
          <cell r="F1042">
            <v>37616</v>
          </cell>
          <cell r="G1042">
            <v>0.1762</v>
          </cell>
          <cell r="H1042">
            <v>0.165</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0.58</v>
          </cell>
          <cell r="F1043">
            <v>37616</v>
          </cell>
          <cell r="G1043">
            <v>0.0001</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0.0001</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v>
          </cell>
          <cell r="H1045">
            <v>0.145</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0.0001</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0.0001</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0.1362</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0.0002</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0.0003</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0.0005</v>
          </cell>
          <cell r="H1053">
            <v>0.001</v>
          </cell>
          <cell r="I1053" t="str">
            <v>0          3   .</v>
          </cell>
          <cell r="J1053">
            <v>5</v>
          </cell>
          <cell r="K1053">
            <v>0.0005</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v>
          </cell>
          <cell r="H1054">
            <v>0.096</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0.0008</v>
          </cell>
          <cell r="H1055">
            <v>0.001</v>
          </cell>
          <cell r="I1055" t="str">
            <v>6          3   .</v>
          </cell>
          <cell r="J1055">
            <v>7</v>
          </cell>
          <cell r="K1055">
            <v>0.0007</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0.0973</v>
          </cell>
          <cell r="H1056">
            <v>0.087</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0.0013</v>
          </cell>
          <cell r="H1057">
            <v>0.002</v>
          </cell>
          <cell r="I1057" t="str">
            <v>3          3   .</v>
          </cell>
          <cell r="J1057">
            <v>10</v>
          </cell>
          <cell r="K1057">
            <v>0.001</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0.0878</v>
          </cell>
          <cell r="H1058">
            <v>0.078</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0.0018</v>
          </cell>
          <cell r="H1059">
            <v>0.003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0.0789</v>
          </cell>
          <cell r="H1060">
            <v>0.07</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0.0029</v>
          </cell>
          <cell r="H1061">
            <v>0.004</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0.0701</v>
          </cell>
          <cell r="H1062">
            <v>0.061</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0.0041</v>
          </cell>
          <cell r="H1063">
            <v>0.006</v>
          </cell>
          <cell r="I1063" t="str">
            <v>6        123   .</v>
          </cell>
          <cell r="J1063">
            <v>50</v>
          </cell>
          <cell r="K1063">
            <v>0.004</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0.0618</v>
          </cell>
          <cell r="H1064">
            <v>0.054</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0.0058</v>
          </cell>
          <cell r="H1065">
            <v>0.008</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0.054</v>
          </cell>
          <cell r="H1066">
            <v>0.046</v>
          </cell>
          <cell r="I1066" t="str">
            <v>9          6   .</v>
          </cell>
          <cell r="J1066">
            <v>530</v>
          </cell>
          <cell r="K1066">
            <v>0.053</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0.0079</v>
          </cell>
          <cell r="H1067">
            <v>0.011</v>
          </cell>
          <cell r="I1067" t="str">
            <v>6          1   .</v>
          </cell>
          <cell r="J1067">
            <v>75</v>
          </cell>
          <cell r="K1067">
            <v>0.0075</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0.0467</v>
          </cell>
          <cell r="H1068">
            <v>0.04</v>
          </cell>
          <cell r="I1068" t="str">
            <v>2          2   .</v>
          </cell>
          <cell r="J1068">
            <v>480</v>
          </cell>
          <cell r="K1068">
            <v>0.045</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0.0106</v>
          </cell>
          <cell r="H1069">
            <v>0.014</v>
          </cell>
          <cell r="I1069" t="str">
            <v>9         25   .</v>
          </cell>
          <cell r="J1069">
            <v>85</v>
          </cell>
          <cell r="K1069">
            <v>0.0085</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0.0399</v>
          </cell>
          <cell r="H1070">
            <v>0.034</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0.0138</v>
          </cell>
          <cell r="H1071">
            <v>0.018</v>
          </cell>
          <cell r="I1071" t="str">
            <v>8         38   .</v>
          </cell>
          <cell r="J1071">
            <v>110</v>
          </cell>
          <cell r="K1071">
            <v>0.011</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0.0338</v>
          </cell>
          <cell r="H1072">
            <v>0.028</v>
          </cell>
          <cell r="I1072" t="str">
            <v>8         24   .</v>
          </cell>
          <cell r="J1072">
            <v>350</v>
          </cell>
          <cell r="K1072">
            <v>0.032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0.0176</v>
          </cell>
          <cell r="H1073">
            <v>0.023</v>
          </cell>
          <cell r="I1073" t="str">
            <v>4         35   .</v>
          </cell>
          <cell r="J1073">
            <v>170</v>
          </cell>
          <cell r="K1073">
            <v>0.017</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0.0282</v>
          </cell>
          <cell r="H1074">
            <v>0.023</v>
          </cell>
          <cell r="I1074" t="str">
            <v>9         51   .</v>
          </cell>
          <cell r="J1074">
            <v>260</v>
          </cell>
          <cell r="K1074">
            <v>0.026</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0.022</v>
          </cell>
          <cell r="H1075">
            <v>0.028</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0.0233</v>
          </cell>
          <cell r="H1076">
            <v>0.019</v>
          </cell>
          <cell r="I1076" t="str">
            <v>7        159   .</v>
          </cell>
          <cell r="J1076">
            <v>260</v>
          </cell>
          <cell r="K1076">
            <v>0.018</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0.0271</v>
          </cell>
          <cell r="H1077">
            <v>0.034</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0.0191</v>
          </cell>
          <cell r="H1078">
            <v>0.016</v>
          </cell>
          <cell r="I1078" t="str">
            <v>0          8   .</v>
          </cell>
          <cell r="J1078">
            <v>180</v>
          </cell>
          <cell r="K1078">
            <v>0.0155</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0.0329</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0.0154</v>
          </cell>
          <cell r="H1080">
            <v>0.012</v>
          </cell>
          <cell r="I1080" t="str">
            <v>9         15   .</v>
          </cell>
          <cell r="J1080">
            <v>130</v>
          </cell>
          <cell r="K1080">
            <v>0.012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0.0391</v>
          </cell>
          <cell r="H1081">
            <v>0.047</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0.0123</v>
          </cell>
          <cell r="H1082">
            <v>0.01</v>
          </cell>
          <cell r="I1082" t="str">
            <v>3         39   .</v>
          </cell>
          <cell r="J1082">
            <v>110</v>
          </cell>
          <cell r="K1082">
            <v>0.008</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0.046</v>
          </cell>
          <cell r="H1083">
            <v>0.054</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0.0097</v>
          </cell>
          <cell r="H1084">
            <v>0.008</v>
          </cell>
          <cell r="I1084" t="str">
            <v>1         43   .</v>
          </cell>
          <cell r="J1084">
            <v>100</v>
          </cell>
          <cell r="K1084">
            <v>0.0075</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0.0534</v>
          </cell>
          <cell r="H1085">
            <v>0.062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0.0075</v>
          </cell>
          <cell r="H1086">
            <v>0.006</v>
          </cell>
          <cell r="I1086" t="str">
            <v>3         22   .</v>
          </cell>
          <cell r="J1086">
            <v>60</v>
          </cell>
          <cell r="K1086">
            <v>0.0055</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0.0612</v>
          </cell>
          <cell r="H1087">
            <v>0.07</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0.0058</v>
          </cell>
          <cell r="H1088">
            <v>0.004</v>
          </cell>
          <cell r="I1088" t="str">
            <v>5        134   .</v>
          </cell>
          <cell r="J1088">
            <v>50</v>
          </cell>
          <cell r="K1088">
            <v>0.0045</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0.0694</v>
          </cell>
          <cell r="H1089">
            <v>0.079</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0.0044</v>
          </cell>
          <cell r="H1090">
            <v>0.003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0.0033</v>
          </cell>
          <cell r="H1091">
            <v>0.002</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0.0024</v>
          </cell>
          <cell r="H1092">
            <v>0.002</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0.0018</v>
          </cell>
          <cell r="H1093">
            <v>0.001</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0.0013</v>
          </cell>
          <cell r="H1094">
            <v>0.001</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0.0009</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0.0007</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0.0005</v>
          </cell>
          <cell r="H1099">
            <v>0</v>
          </cell>
          <cell r="I1099" t="str">
            <v>5         18   .</v>
          </cell>
          <cell r="J1099">
            <v>8</v>
          </cell>
          <cell r="K1099">
            <v>0.0008</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0.0003</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0.0002</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0.0001</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0.0001</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0.0001</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0.0001</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0.0001</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0.0001</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0.0001</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0.0001</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v>
          </cell>
          <cell r="F1110">
            <v>37616</v>
          </cell>
          <cell r="G1110">
            <v>0.0001</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v>
          </cell>
          <cell r="F1111">
            <v>37616</v>
          </cell>
          <cell r="G1111">
            <v>0.2841</v>
          </cell>
          <cell r="H1111">
            <v>0.284</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0.0001</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0.0001</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0.0001</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0.0002</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0.0002</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0.0004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v>
          </cell>
          <cell r="F1120">
            <v>37649</v>
          </cell>
          <cell r="G1120">
            <v>0.0005</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v>
          </cell>
          <cell r="F1121">
            <v>37649</v>
          </cell>
          <cell r="G1121">
            <v>0.0007</v>
          </cell>
          <cell r="H1121">
            <v>0.001</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0.57</v>
          </cell>
          <cell r="F1122">
            <v>37649</v>
          </cell>
          <cell r="G1122">
            <v>0.001</v>
          </cell>
          <cell r="H1122">
            <v>0.001</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0.58</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0.58</v>
          </cell>
          <cell r="F1124">
            <v>37649</v>
          </cell>
          <cell r="G1124">
            <v>0.0014</v>
          </cell>
          <cell r="H1124">
            <v>0.002</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0.0019</v>
          </cell>
          <cell r="H1125">
            <v>0.002</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0.1536</v>
          </cell>
          <cell r="H1126">
            <v>0.142</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0.0025</v>
          </cell>
          <cell r="H1127">
            <v>0.003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0.0033</v>
          </cell>
          <cell r="H1129">
            <v>0.004</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0.102</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0.0043</v>
          </cell>
          <cell r="H1131">
            <v>0.006</v>
          </cell>
          <cell r="I1131" t="str">
            <v>0          5   .</v>
          </cell>
          <cell r="J1131">
            <v>50</v>
          </cell>
          <cell r="K1131">
            <v>0.005</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0.1266</v>
          </cell>
          <cell r="H1132">
            <v>0.116</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0.0054</v>
          </cell>
          <cell r="H1133">
            <v>0.007</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0.0068</v>
          </cell>
          <cell r="H1134">
            <v>0.009</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0.0084</v>
          </cell>
          <cell r="H1136">
            <v>0.011</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0.092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0.0103</v>
          </cell>
          <cell r="H1138">
            <v>0.013</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0.0939</v>
          </cell>
          <cell r="H1139">
            <v>0.085</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0.0125</v>
          </cell>
          <cell r="H1140">
            <v>0.016</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0.0864</v>
          </cell>
          <cell r="H1141">
            <v>0.078</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0.015</v>
          </cell>
          <cell r="H1142">
            <v>0.019</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0.0794</v>
          </cell>
          <cell r="H1143">
            <v>0.071</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0.0179</v>
          </cell>
          <cell r="H1144">
            <v>0.022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0.0726</v>
          </cell>
          <cell r="H1145">
            <v>0.065</v>
          </cell>
          <cell r="I1145" t="str">
            <v>6        127   .</v>
          </cell>
          <cell r="J1145">
            <v>750</v>
          </cell>
          <cell r="K1145">
            <v>0.074</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0.021</v>
          </cell>
          <cell r="H1146">
            <v>0.026</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0.0663</v>
          </cell>
          <cell r="H1147">
            <v>0.059</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0.0246</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0.0602</v>
          </cell>
          <cell r="H1149">
            <v>0.054</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0.0285</v>
          </cell>
          <cell r="H1150">
            <v>0.034</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0.0546</v>
          </cell>
          <cell r="H1151">
            <v>0.049</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0.0328</v>
          </cell>
          <cell r="H1152">
            <v>0.039</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0.0493</v>
          </cell>
          <cell r="H1153">
            <v>0.044</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0.0374</v>
          </cell>
          <cell r="H1154">
            <v>0.044</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0.0443</v>
          </cell>
          <cell r="H1155">
            <v>0.039</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0.0424</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0.0398</v>
          </cell>
          <cell r="H1157">
            <v>0.035</v>
          </cell>
          <cell r="I1157" t="str">
            <v>7         10   .</v>
          </cell>
          <cell r="J1157">
            <v>380</v>
          </cell>
          <cell r="K1157">
            <v>0.038</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0.0479</v>
          </cell>
          <cell r="H1158">
            <v>0.055</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0.0357</v>
          </cell>
          <cell r="H1159">
            <v>0.032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0.0537</v>
          </cell>
          <cell r="H1160">
            <v>0.062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0.0319</v>
          </cell>
          <cell r="H1161">
            <v>0.029</v>
          </cell>
          <cell r="I1161" t="str">
            <v>5         20   .</v>
          </cell>
          <cell r="J1161">
            <v>310</v>
          </cell>
          <cell r="K1161">
            <v>0.031</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0.0599</v>
          </cell>
          <cell r="H1162">
            <v>0.069</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0.0285</v>
          </cell>
          <cell r="H1163">
            <v>0.027</v>
          </cell>
          <cell r="I1163" t="str">
            <v>0        295   .</v>
          </cell>
          <cell r="J1163">
            <v>270</v>
          </cell>
          <cell r="K1163">
            <v>0.025</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0.0664</v>
          </cell>
          <cell r="H1164">
            <v>0.077</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0.0254</v>
          </cell>
          <cell r="H1165">
            <v>0.022</v>
          </cell>
          <cell r="I1165" t="str">
            <v>7         33   .</v>
          </cell>
          <cell r="J1165">
            <v>270</v>
          </cell>
          <cell r="K1165">
            <v>0.021</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0.0732</v>
          </cell>
          <cell r="H1166">
            <v>0.082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0.0225</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0.0802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0.0199</v>
          </cell>
          <cell r="H1169">
            <v>0.017</v>
          </cell>
          <cell r="I1169" t="str">
            <v>8         10   .</v>
          </cell>
          <cell r="J1169">
            <v>180</v>
          </cell>
          <cell r="K1169">
            <v>0.018</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0.0176</v>
          </cell>
          <cell r="H1170">
            <v>0.015</v>
          </cell>
          <cell r="I1170" t="str">
            <v>8         12   .</v>
          </cell>
          <cell r="J1170">
            <v>178</v>
          </cell>
          <cell r="K1170">
            <v>0.0175</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0.0155</v>
          </cell>
          <cell r="H1171">
            <v>0.013</v>
          </cell>
          <cell r="I1171" t="str">
            <v>9         32   .</v>
          </cell>
          <cell r="J1171">
            <v>180</v>
          </cell>
          <cell r="K1171">
            <v>0.012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0.0137</v>
          </cell>
          <cell r="H1172">
            <v>0.012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0.012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0.0105</v>
          </cell>
          <cell r="H1174">
            <v>0.009</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0.1319</v>
          </cell>
          <cell r="H1175">
            <v>0.131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0.0092</v>
          </cell>
          <cell r="H1176">
            <v>0.008</v>
          </cell>
          <cell r="I1176" t="str">
            <v>3         15   .</v>
          </cell>
          <cell r="J1176">
            <v>70</v>
          </cell>
          <cell r="K1176">
            <v>0.007</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v>
          </cell>
          <cell r="H1177">
            <v>0.141</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0.0081</v>
          </cell>
          <cell r="H1178">
            <v>0.007</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0.007</v>
          </cell>
          <cell r="H1179">
            <v>0.006</v>
          </cell>
          <cell r="I1179" t="str">
            <v>4          5   .</v>
          </cell>
          <cell r="J1179">
            <v>50</v>
          </cell>
          <cell r="K1179">
            <v>0.005</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0.0061</v>
          </cell>
          <cell r="H1180">
            <v>0.005</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0.0053</v>
          </cell>
          <cell r="H1181">
            <v>0.004</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0.0046</v>
          </cell>
          <cell r="H1182">
            <v>0.004</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0.004</v>
          </cell>
          <cell r="H1183">
            <v>0.003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0.0035</v>
          </cell>
          <cell r="H1184">
            <v>0.003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0.003</v>
          </cell>
          <cell r="H1185">
            <v>0.002</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0.0026</v>
          </cell>
          <cell r="H1186">
            <v>0.002</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v>
          </cell>
          <cell r="H1187">
            <v>0.231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0.0023</v>
          </cell>
          <cell r="H1188">
            <v>0.002</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0.0019</v>
          </cell>
          <cell r="H1189">
            <v>0.001</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0.0017</v>
          </cell>
          <cell r="H1190">
            <v>0.001</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v>
          </cell>
          <cell r="F1191">
            <v>37649</v>
          </cell>
          <cell r="G1191">
            <v>0.0004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0.6284</v>
          </cell>
          <cell r="H1192">
            <v>0.616</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0.0001</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0.4236</v>
          </cell>
          <cell r="H1194">
            <v>0.423</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0.0001</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0.0001</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0.0002</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0.0006</v>
          </cell>
          <cell r="H1200">
            <v>0.001</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0.0008</v>
          </cell>
          <cell r="H1201">
            <v>0.001</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0.0011</v>
          </cell>
          <cell r="H1202">
            <v>0.001</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0.0015</v>
          </cell>
          <cell r="H1203">
            <v>0.002</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v>
          </cell>
          <cell r="F1204">
            <v>37677</v>
          </cell>
          <cell r="G1204">
            <v>0.002</v>
          </cell>
          <cell r="H1204">
            <v>0.002</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v>
          </cell>
          <cell r="F1205">
            <v>37677</v>
          </cell>
          <cell r="G1205">
            <v>0.0026</v>
          </cell>
          <cell r="H1205">
            <v>0.003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0.57</v>
          </cell>
          <cell r="F1206">
            <v>37677</v>
          </cell>
          <cell r="G1206">
            <v>0.0033</v>
          </cell>
          <cell r="H1206">
            <v>0.004</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0.58</v>
          </cell>
          <cell r="F1207">
            <v>37677</v>
          </cell>
          <cell r="G1207">
            <v>0.1352</v>
          </cell>
          <cell r="H1207">
            <v>0.135</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0.58</v>
          </cell>
          <cell r="F1208">
            <v>37677</v>
          </cell>
          <cell r="G1208">
            <v>0.0043</v>
          </cell>
          <cell r="H1208">
            <v>0.005</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0.0053</v>
          </cell>
          <cell r="H1209">
            <v>0.007</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0.0066</v>
          </cell>
          <cell r="H1211">
            <v>0.008</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0.0081</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0.0099</v>
          </cell>
          <cell r="H1214">
            <v>0.012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0.0119</v>
          </cell>
          <cell r="H1215">
            <v>0.015</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0.0142</v>
          </cell>
          <cell r="H1216">
            <v>0.018</v>
          </cell>
          <cell r="I1216" t="str">
            <v>0         10   .</v>
          </cell>
          <cell r="J1216">
            <v>170</v>
          </cell>
          <cell r="K1216">
            <v>0.017</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0.0944</v>
          </cell>
          <cell r="H1217">
            <v>0.086</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0.0167</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0.0874</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0.0196</v>
          </cell>
          <cell r="H1220">
            <v>0.024</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0.0807</v>
          </cell>
          <cell r="H1221">
            <v>0.073</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0.0228</v>
          </cell>
          <cell r="H1222">
            <v>0.027</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0.0743</v>
          </cell>
          <cell r="H1223">
            <v>0.067</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0.0263</v>
          </cell>
          <cell r="H1224">
            <v>0.031</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0.0683</v>
          </cell>
          <cell r="H1225">
            <v>0.062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0.0302</v>
          </cell>
          <cell r="H1226">
            <v>0.036</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0.0626</v>
          </cell>
          <cell r="H1227">
            <v>0.056</v>
          </cell>
          <cell r="I1227" t="str">
            <v>8          3   .</v>
          </cell>
          <cell r="J1227">
            <v>675</v>
          </cell>
          <cell r="K1227">
            <v>0.0675</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0.0344</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0.0572</v>
          </cell>
          <cell r="H1229">
            <v>0.051</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0.0389</v>
          </cell>
          <cell r="H1230">
            <v>0.045</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0.0522</v>
          </cell>
          <cell r="H1231">
            <v>0.047</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0.0438</v>
          </cell>
          <cell r="H1232">
            <v>0.051</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0.0473</v>
          </cell>
          <cell r="H1233">
            <v>0.043</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0.0489</v>
          </cell>
          <cell r="H1234">
            <v>0.056</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0.0431</v>
          </cell>
          <cell r="H1235">
            <v>0.039</v>
          </cell>
          <cell r="I1235" t="str">
            <v>0          2   .</v>
          </cell>
          <cell r="J1235">
            <v>465</v>
          </cell>
          <cell r="K1235">
            <v>0.0465</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0.0547</v>
          </cell>
          <cell r="H1236">
            <v>0.062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0.0391</v>
          </cell>
          <cell r="H1237">
            <v>0.035</v>
          </cell>
          <cell r="I1237" t="str">
            <v>4          1   .</v>
          </cell>
          <cell r="J1237">
            <v>420</v>
          </cell>
          <cell r="K1237">
            <v>0.042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0.0606</v>
          </cell>
          <cell r="H1238">
            <v>0.069</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0.0354</v>
          </cell>
          <cell r="H1239">
            <v>0.032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0.0668</v>
          </cell>
          <cell r="H1240">
            <v>0.075</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0.032</v>
          </cell>
          <cell r="H1241">
            <v>0.029</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0.0733</v>
          </cell>
          <cell r="H1242">
            <v>0.082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0.0289</v>
          </cell>
          <cell r="H1243">
            <v>0.026</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0.0801</v>
          </cell>
          <cell r="H1244">
            <v>0.089</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0.026</v>
          </cell>
          <cell r="H1245">
            <v>0.023</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0.0234</v>
          </cell>
          <cell r="H1246">
            <v>0.021</v>
          </cell>
          <cell r="I1246" t="str">
            <v>3          6   .</v>
          </cell>
          <cell r="J1246">
            <v>280</v>
          </cell>
          <cell r="K1246">
            <v>0.028</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0.021</v>
          </cell>
          <cell r="H1248">
            <v>0.019</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0.0189</v>
          </cell>
          <cell r="H1249">
            <v>0.017</v>
          </cell>
          <cell r="I1249" t="str">
            <v>2         26   .</v>
          </cell>
          <cell r="J1249">
            <v>210</v>
          </cell>
          <cell r="K1249">
            <v>0.021</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0.0169</v>
          </cell>
          <cell r="H1250">
            <v>0.015</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0.0151</v>
          </cell>
          <cell r="H1251">
            <v>0.013</v>
          </cell>
          <cell r="I1251" t="str">
            <v>8         21   .</v>
          </cell>
          <cell r="J1251">
            <v>185</v>
          </cell>
          <cell r="K1251">
            <v>0.017</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0.0135</v>
          </cell>
          <cell r="H1252">
            <v>0.012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0.0121</v>
          </cell>
          <cell r="H1253">
            <v>0.011</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0.0108</v>
          </cell>
          <cell r="H1254">
            <v>0.009</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0.0096</v>
          </cell>
          <cell r="H1255">
            <v>0.008</v>
          </cell>
          <cell r="I1255" t="str">
            <v>8          4   .</v>
          </cell>
          <cell r="J1255">
            <v>130</v>
          </cell>
          <cell r="K1255">
            <v>0.013</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0.0086</v>
          </cell>
          <cell r="H1256">
            <v>0.007</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0.0076</v>
          </cell>
          <cell r="H1257">
            <v>0.007</v>
          </cell>
          <cell r="I1257" t="str">
            <v>0         15   .</v>
          </cell>
          <cell r="J1257">
            <v>90</v>
          </cell>
          <cell r="K1257">
            <v>0.0085</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0.0068</v>
          </cell>
          <cell r="H1259">
            <v>0.006</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0.006</v>
          </cell>
          <cell r="H1260">
            <v>0.005</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0.0047</v>
          </cell>
          <cell r="H1261">
            <v>0.004</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0.0042</v>
          </cell>
          <cell r="H1262">
            <v>0.003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0.0037</v>
          </cell>
          <cell r="H1263">
            <v>0.003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0.0029</v>
          </cell>
          <cell r="H1264">
            <v>0.002</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0.0023</v>
          </cell>
          <cell r="H1265">
            <v>0.002</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0.002</v>
          </cell>
          <cell r="H1266">
            <v>0.001</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0.0018</v>
          </cell>
          <cell r="H1267">
            <v>0.001</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0.0002</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0.6877</v>
          </cell>
          <cell r="H1269">
            <v>0.687</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0.0001</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v>
          </cell>
          <cell r="H1272">
            <v>0.178</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0.0011</v>
          </cell>
          <cell r="H1273">
            <v>0.001</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0.0015</v>
          </cell>
          <cell r="H1275">
            <v>0.002</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0.0033</v>
          </cell>
          <cell r="H1278">
            <v>0.004</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v>
          </cell>
          <cell r="F1279">
            <v>37706</v>
          </cell>
          <cell r="G1279">
            <v>0.0042</v>
          </cell>
          <cell r="H1279">
            <v>0.005</v>
          </cell>
          <cell r="I1279" t="str">
            <v>6          1   .</v>
          </cell>
          <cell r="J1279">
            <v>70</v>
          </cell>
          <cell r="K1279">
            <v>0.007</v>
          </cell>
          <cell r="L1279">
            <v>2003</v>
          </cell>
          <cell r="M1279" t="str">
            <v>No Trade</v>
          </cell>
          <cell r="N1279" t="str">
            <v/>
          </cell>
          <cell r="O1279" t="str">
            <v/>
          </cell>
          <cell r="P1279" t="str">
            <v/>
          </cell>
        </row>
        <row r="1280">
          <cell r="A1280" t="str">
            <v>OH</v>
          </cell>
          <cell r="B1280">
            <v>4</v>
          </cell>
          <cell r="C1280">
            <v>3</v>
          </cell>
          <cell r="D1280" t="str">
            <v>P</v>
          </cell>
          <cell r="E1280">
            <v>0.56</v>
          </cell>
          <cell r="F1280">
            <v>37706</v>
          </cell>
          <cell r="G1280">
            <v>0.0052</v>
          </cell>
          <cell r="H1280">
            <v>0.006</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0.57</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0.57</v>
          </cell>
          <cell r="F1282">
            <v>37706</v>
          </cell>
          <cell r="G1282">
            <v>0.0065</v>
          </cell>
          <cell r="H1282">
            <v>0.008</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0.58</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0.58</v>
          </cell>
          <cell r="F1284">
            <v>37706</v>
          </cell>
          <cell r="G1284">
            <v>0.0079</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0.0096</v>
          </cell>
          <cell r="H1286">
            <v>0.012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0.0116</v>
          </cell>
          <cell r="H1288">
            <v>0.014</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0.0138</v>
          </cell>
          <cell r="H1290">
            <v>0.017</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0.0162</v>
          </cell>
          <cell r="H1292">
            <v>0.019</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0.019</v>
          </cell>
          <cell r="H1294">
            <v>0.023</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0.0221</v>
          </cell>
          <cell r="H1296">
            <v>0.026</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0.0807</v>
          </cell>
          <cell r="H1297">
            <v>0.072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0.0254</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0.0745</v>
          </cell>
          <cell r="H1299">
            <v>0.066</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0.0291</v>
          </cell>
          <cell r="H1300">
            <v>0.034</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0.0687</v>
          </cell>
          <cell r="H1301">
            <v>0.061</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0.0331</v>
          </cell>
          <cell r="H1302">
            <v>0.038</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0.0631</v>
          </cell>
          <cell r="H1303">
            <v>0.056</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0.0374</v>
          </cell>
          <cell r="H1304">
            <v>0.043</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0.058</v>
          </cell>
          <cell r="H1305">
            <v>0.051</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0.0421</v>
          </cell>
          <cell r="H1306">
            <v>0.048</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0.053</v>
          </cell>
          <cell r="H1307">
            <v>0.047</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0.0471</v>
          </cell>
          <cell r="H1308">
            <v>0.054</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0.0483</v>
          </cell>
          <cell r="H1309">
            <v>0.043</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0.0524</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0.0441</v>
          </cell>
          <cell r="H1311">
            <v>0.039</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0.0582</v>
          </cell>
          <cell r="H1312">
            <v>0.066</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0.0402</v>
          </cell>
          <cell r="H1313">
            <v>0.035</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0.0641</v>
          </cell>
          <cell r="H1314">
            <v>0.072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0.0366</v>
          </cell>
          <cell r="H1315">
            <v>0.032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0.0704</v>
          </cell>
          <cell r="H1316">
            <v>0.079</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0.0333</v>
          </cell>
          <cell r="H1317">
            <v>0.029</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0.0302</v>
          </cell>
          <cell r="H1318">
            <v>0.026</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0.0274</v>
          </cell>
          <cell r="H1319">
            <v>0.024</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0.0248</v>
          </cell>
          <cell r="H1320">
            <v>0.021</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0.0225</v>
          </cell>
          <cell r="H1321">
            <v>0.019</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0.0203</v>
          </cell>
          <cell r="H1322">
            <v>0.017</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0.0183</v>
          </cell>
          <cell r="H1323">
            <v>0.016</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0.0165</v>
          </cell>
          <cell r="H1324">
            <v>0.014</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0.0149</v>
          </cell>
          <cell r="H1325">
            <v>0.013</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0.0134</v>
          </cell>
          <cell r="H1326">
            <v>0.011</v>
          </cell>
          <cell r="I1326" t="str">
            <v>8          3   .</v>
          </cell>
          <cell r="J1326">
            <v>160</v>
          </cell>
          <cell r="K1326">
            <v>0.016</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0.0121</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0.0109</v>
          </cell>
          <cell r="H1329">
            <v>0.009</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0.0088</v>
          </cell>
          <cell r="H1331">
            <v>0.007</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v>
          </cell>
          <cell r="H1332">
            <v>0.165</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0.0079</v>
          </cell>
          <cell r="H1333">
            <v>0.006</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0.0071</v>
          </cell>
          <cell r="H1334">
            <v>0.006</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0.0063</v>
          </cell>
          <cell r="H1335">
            <v>0.005</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0.0057</v>
          </cell>
          <cell r="H1336">
            <v>0.005</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0.0046</v>
          </cell>
          <cell r="H1337">
            <v>0.004</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0.0041</v>
          </cell>
          <cell r="H1338">
            <v>0.003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0.0033</v>
          </cell>
          <cell r="H1339">
            <v>0.002</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0.0061</v>
          </cell>
          <cell r="H1343">
            <v>0.008</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v>
          </cell>
          <cell r="F1344">
            <v>37736</v>
          </cell>
          <cell r="G1344">
            <v>0.0074</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v>
          </cell>
          <cell r="F1345">
            <v>37736</v>
          </cell>
          <cell r="G1345">
            <v>0.009</v>
          </cell>
          <cell r="H1345">
            <v>0.011</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0.57</v>
          </cell>
          <cell r="F1346">
            <v>37736</v>
          </cell>
          <cell r="G1346">
            <v>0.0108</v>
          </cell>
          <cell r="H1346">
            <v>0.014</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0.58</v>
          </cell>
          <cell r="F1347">
            <v>37736</v>
          </cell>
          <cell r="G1347">
            <v>0.0129</v>
          </cell>
          <cell r="H1347">
            <v>0.016</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0.0152</v>
          </cell>
          <cell r="H1348">
            <v>0.019</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0.0178</v>
          </cell>
          <cell r="H1350">
            <v>0.022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0.0207</v>
          </cell>
          <cell r="H1352">
            <v>0.025</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0.0239</v>
          </cell>
          <cell r="H1354">
            <v>0.029</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0.082</v>
          </cell>
          <cell r="H1355">
            <v>0.074</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0.0273</v>
          </cell>
          <cell r="H1356">
            <v>0.033</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0.0759</v>
          </cell>
          <cell r="H1357">
            <v>0.069</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0.0311</v>
          </cell>
          <cell r="H1358">
            <v>0.037</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0.0702</v>
          </cell>
          <cell r="H1359">
            <v>0.064</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0.0352</v>
          </cell>
          <cell r="H1360">
            <v>0.041</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0.0648</v>
          </cell>
          <cell r="H1361">
            <v>0.058</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0.0396</v>
          </cell>
          <cell r="H1362">
            <v>0.046</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0.0597</v>
          </cell>
          <cell r="H1363">
            <v>0.054</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0.0443</v>
          </cell>
          <cell r="H1364">
            <v>0.051</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0.0547</v>
          </cell>
          <cell r="H1365">
            <v>0.049</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0.0493</v>
          </cell>
          <cell r="H1366">
            <v>0.057</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0.0501</v>
          </cell>
          <cell r="H1367">
            <v>0.045</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0.0547</v>
          </cell>
          <cell r="H1368">
            <v>0.063</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0.046</v>
          </cell>
          <cell r="H1369">
            <v>0.041</v>
          </cell>
          <cell r="I1369" t="str">
            <v>9          1   .</v>
          </cell>
          <cell r="J1369">
            <v>530</v>
          </cell>
          <cell r="K1369">
            <v>0.053</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0.0606</v>
          </cell>
          <cell r="H1370">
            <v>0.069</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0.0421</v>
          </cell>
          <cell r="H1371">
            <v>0.038</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0.0665</v>
          </cell>
          <cell r="H1372">
            <v>0.075</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0.0385</v>
          </cell>
          <cell r="H1373">
            <v>0.035</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0.0352</v>
          </cell>
          <cell r="H1374">
            <v>0.032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0.0322</v>
          </cell>
          <cell r="H1375">
            <v>0.029</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0.0293</v>
          </cell>
          <cell r="H1376">
            <v>0.026</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0.0267</v>
          </cell>
          <cell r="H1378">
            <v>0.024</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0.0243</v>
          </cell>
          <cell r="H1379">
            <v>0.022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0.0221</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0.0201</v>
          </cell>
          <cell r="H1381">
            <v>0.018</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0.0183</v>
          </cell>
          <cell r="H1382">
            <v>0.016</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0.0112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0.0102</v>
          </cell>
          <cell r="H1384">
            <v>0.009</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0.0068</v>
          </cell>
          <cell r="H1385">
            <v>0.006</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0.0062</v>
          </cell>
          <cell r="H1386">
            <v>0.005</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0.0511</v>
          </cell>
          <cell r="H1388">
            <v>0.051</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0.0097</v>
          </cell>
          <cell r="H1389">
            <v>0.011</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v>
          </cell>
          <cell r="F1390">
            <v>37768</v>
          </cell>
          <cell r="G1390">
            <v>0.0115</v>
          </cell>
          <cell r="H1390">
            <v>0.013</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v>
          </cell>
          <cell r="F1391">
            <v>37768</v>
          </cell>
          <cell r="G1391">
            <v>0.0136</v>
          </cell>
          <cell r="H1391">
            <v>0.015</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0.57</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0.58</v>
          </cell>
          <cell r="F1393">
            <v>37768</v>
          </cell>
          <cell r="G1393">
            <v>0.0184</v>
          </cell>
          <cell r="H1393">
            <v>0.021</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0.0213</v>
          </cell>
          <cell r="H1394">
            <v>0.024</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0.0244</v>
          </cell>
          <cell r="H1395">
            <v>0.027</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0.0906</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0.0277</v>
          </cell>
          <cell r="H1397">
            <v>0.031</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0.081</v>
          </cell>
          <cell r="H1398">
            <v>0.072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0.0353</v>
          </cell>
          <cell r="H1399">
            <v>0.039</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0.0755</v>
          </cell>
          <cell r="H1400">
            <v>0.067</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0.0395</v>
          </cell>
          <cell r="H1401">
            <v>0.044</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0.0702</v>
          </cell>
          <cell r="H1402">
            <v>0.062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0.044</v>
          </cell>
          <cell r="H1403">
            <v>0.049</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0.0652</v>
          </cell>
          <cell r="H1404">
            <v>0.057</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0.0488</v>
          </cell>
          <cell r="H1405">
            <v>0.054</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0.0603</v>
          </cell>
          <cell r="H1406">
            <v>0.053</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0.0539</v>
          </cell>
          <cell r="H1407">
            <v>0.059</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0.0553</v>
          </cell>
          <cell r="H1408">
            <v>0.049</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0.0597</v>
          </cell>
          <cell r="H1409">
            <v>0.065</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0.0506</v>
          </cell>
          <cell r="H1410">
            <v>0.045</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0.0642</v>
          </cell>
          <cell r="H1411">
            <v>0.071</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0.0468</v>
          </cell>
          <cell r="H1412">
            <v>0.041</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0.0703</v>
          </cell>
          <cell r="H1413">
            <v>0.078</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0.0432</v>
          </cell>
          <cell r="H1414">
            <v>0.038</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0.0367</v>
          </cell>
          <cell r="H1415">
            <v>0.032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0.0339</v>
          </cell>
          <cell r="H1416">
            <v>0.029</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0.0242</v>
          </cell>
          <cell r="H1417">
            <v>0.021</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0.0205</v>
          </cell>
          <cell r="H1418">
            <v>0.017</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0.0188</v>
          </cell>
          <cell r="H1419">
            <v>0.016</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0.0133</v>
          </cell>
          <cell r="H1420">
            <v>0.011</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0.0112</v>
          </cell>
          <cell r="H1421">
            <v>0.009</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0.0086</v>
          </cell>
          <cell r="H1422">
            <v>0.007</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0.0056</v>
          </cell>
          <cell r="H1423">
            <v>0.004</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0.0037</v>
          </cell>
          <cell r="H1424">
            <v>0.003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v>
          </cell>
          <cell r="F1425">
            <v>37797</v>
          </cell>
          <cell r="G1425">
            <v>0.0144</v>
          </cell>
          <cell r="H1425">
            <v>0.016</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0.0284</v>
          </cell>
          <cell r="H1426">
            <v>0.032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0.0777</v>
          </cell>
          <cell r="H1427">
            <v>0.069</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0.0442</v>
          </cell>
          <cell r="H1428">
            <v>0.049</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0.0727</v>
          </cell>
          <cell r="H1429">
            <v>0.065</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0.0489</v>
          </cell>
          <cell r="H1430">
            <v>0.054</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0.0677</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0.0538</v>
          </cell>
          <cell r="H1432">
            <v>0.059</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0.0585</v>
          </cell>
          <cell r="H1433">
            <v>0.052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0.055</v>
          </cell>
          <cell r="H1434">
            <v>0.055</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0.0545</v>
          </cell>
          <cell r="H1435">
            <v>0.048</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0.0507</v>
          </cell>
          <cell r="H1436">
            <v>0.045</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0.028</v>
          </cell>
          <cell r="H1437">
            <v>0.024</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0.024</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0.0164</v>
          </cell>
          <cell r="H1440">
            <v>0.014</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0.0151</v>
          </cell>
          <cell r="H1448">
            <v>0.017</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0.57</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0.0323</v>
          </cell>
          <cell r="H1452">
            <v>0.036</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0.0821</v>
          </cell>
          <cell r="H1453">
            <v>0.074</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0.0486</v>
          </cell>
          <cell r="H1454">
            <v>0.053</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0.0768</v>
          </cell>
          <cell r="H1455">
            <v>0.069</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0.0673</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0.0631</v>
          </cell>
          <cell r="H1458">
            <v>0.056</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0.0554</v>
          </cell>
          <cell r="H1459">
            <v>0.049</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0.0518</v>
          </cell>
          <cell r="H1460">
            <v>0.046</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0.0875</v>
          </cell>
          <cell r="H1461">
            <v>0.094</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0.0323</v>
          </cell>
          <cell r="H1462">
            <v>0.028</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0.0302</v>
          </cell>
          <cell r="H1463">
            <v>0.026</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0.0282</v>
          </cell>
          <cell r="H1464">
            <v>0.024</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0.017</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v>
          </cell>
          <cell r="H1466">
            <v>0.364</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0.0001</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0.0344</v>
          </cell>
          <cell r="H1469">
            <v>0.038</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0.0828</v>
          </cell>
          <cell r="H1470">
            <v>0.075</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0.0647</v>
          </cell>
          <cell r="H1471">
            <v>0.058</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0.0768</v>
          </cell>
          <cell r="H1472">
            <v>0.083</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0.0609</v>
          </cell>
          <cell r="H1473">
            <v>0.055</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0.0537</v>
          </cell>
          <cell r="H1474">
            <v>0.048</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0.0367</v>
          </cell>
          <cell r="H1475">
            <v>0.032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0.0323</v>
          </cell>
          <cell r="H1476">
            <v>0.028</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0.0233</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0.0168</v>
          </cell>
          <cell r="H1478">
            <v>0.014</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0.089</v>
          </cell>
          <cell r="H1479">
            <v>0.081</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0.0749</v>
          </cell>
          <cell r="H1480">
            <v>0.068</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0.0708</v>
          </cell>
          <cell r="H1481">
            <v>0.064</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0.0669</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0.0419</v>
          </cell>
          <cell r="H1484">
            <v>0.042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0.0324</v>
          </cell>
          <cell r="H1485">
            <v>0.032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0.0276</v>
          </cell>
          <cell r="H1486">
            <v>0.029</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0.0769</v>
          </cell>
          <cell r="H1487">
            <v>0.07</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0.0729</v>
          </cell>
          <cell r="H1488">
            <v>0.066</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0.0473</v>
          </cell>
          <cell r="H1489">
            <v>0.042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0.0359</v>
          </cell>
          <cell r="H1490">
            <v>0.032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0.0322</v>
          </cell>
          <cell r="H1491">
            <v>0.029</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0.0884</v>
          </cell>
          <cell r="H1492">
            <v>0.081</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0.0838</v>
          </cell>
          <cell r="H1493">
            <v>0.076</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0.0848</v>
          </cell>
          <cell r="H1494">
            <v>0.084</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0.0754</v>
          </cell>
          <cell r="H1495">
            <v>0.068</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0.0443</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0.0339</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2.993</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0.001</v>
          </cell>
          <cell r="H1517">
            <v>0</v>
          </cell>
          <cell r="I1517" t="str">
            <v>1          0</v>
          </cell>
          <cell r="J1517">
            <v>0</v>
          </cell>
          <cell r="K1517">
            <v>0</v>
          </cell>
          <cell r="L1517">
            <v>2003</v>
          </cell>
          <cell r="M1517">
            <v>4.880982105892643</v>
          </cell>
          <cell r="N1517" t="str">
            <v>NG13</v>
          </cell>
          <cell r="O1517">
            <v>41.87</v>
          </cell>
          <cell r="P1517">
            <v>2</v>
          </cell>
        </row>
        <row r="1518">
          <cell r="A1518" t="str">
            <v>ON</v>
          </cell>
          <cell r="B1518">
            <v>1</v>
          </cell>
          <cell r="C1518">
            <v>3</v>
          </cell>
          <cell r="D1518" t="str">
            <v>C</v>
          </cell>
          <cell r="E1518">
            <v>1.2</v>
          </cell>
          <cell r="F1518">
            <v>37616</v>
          </cell>
          <cell r="G1518">
            <v>3.051</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0.001</v>
          </cell>
          <cell r="H1519">
            <v>0</v>
          </cell>
          <cell r="I1519" t="str">
            <v>1          0</v>
          </cell>
          <cell r="J1519">
            <v>0</v>
          </cell>
          <cell r="K1519">
            <v>0</v>
          </cell>
          <cell r="L1519">
            <v>2003</v>
          </cell>
          <cell r="M1519">
            <v>4.623151821935052</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0.001</v>
          </cell>
          <cell r="H1521">
            <v>0</v>
          </cell>
          <cell r="I1521" t="str">
            <v>1          0</v>
          </cell>
          <cell r="J1521">
            <v>0</v>
          </cell>
          <cell r="K1521">
            <v>0</v>
          </cell>
          <cell r="L1521">
            <v>2003</v>
          </cell>
          <cell r="M1521">
            <v>4.51104162251474</v>
          </cell>
          <cell r="N1521" t="str">
            <v>NG13</v>
          </cell>
          <cell r="O1521">
            <v>41.87</v>
          </cell>
          <cell r="P1521">
            <v>2</v>
          </cell>
        </row>
        <row r="1522">
          <cell r="A1522" t="str">
            <v>ON</v>
          </cell>
          <cell r="B1522">
            <v>1</v>
          </cell>
          <cell r="C1522">
            <v>3</v>
          </cell>
          <cell r="D1522" t="str">
            <v>C</v>
          </cell>
          <cell r="E1522">
            <v>1.5</v>
          </cell>
          <cell r="F1522">
            <v>37616</v>
          </cell>
          <cell r="G1522">
            <v>2.852</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0.001</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0.001</v>
          </cell>
          <cell r="H1524">
            <v>0</v>
          </cell>
          <cell r="I1524" t="str">
            <v>1          0</v>
          </cell>
          <cell r="J1524">
            <v>0</v>
          </cell>
          <cell r="K1524">
            <v>0</v>
          </cell>
          <cell r="L1524">
            <v>2003</v>
          </cell>
          <cell r="M1524">
            <v>4.10016560197727</v>
          </cell>
          <cell r="N1524" t="str">
            <v>NG13</v>
          </cell>
          <cell r="O1524">
            <v>41.87</v>
          </cell>
          <cell r="P1524">
            <v>2</v>
          </cell>
        </row>
        <row r="1525">
          <cell r="A1525" t="str">
            <v>ON</v>
          </cell>
          <cell r="B1525">
            <v>1</v>
          </cell>
          <cell r="C1525">
            <v>3</v>
          </cell>
          <cell r="D1525" t="str">
            <v>C</v>
          </cell>
          <cell r="E1525">
            <v>2</v>
          </cell>
          <cell r="F1525">
            <v>37616</v>
          </cell>
          <cell r="G1525">
            <v>2.406</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0.001</v>
          </cell>
          <cell r="H1526">
            <v>0</v>
          </cell>
          <cell r="I1526" t="str">
            <v>1          0</v>
          </cell>
          <cell r="J1526">
            <v>0</v>
          </cell>
          <cell r="K1526">
            <v>0</v>
          </cell>
          <cell r="L1526">
            <v>2003</v>
          </cell>
          <cell r="M1526">
            <v>3.918251253043923</v>
          </cell>
          <cell r="N1526" t="str">
            <v>NG13</v>
          </cell>
          <cell r="O1526">
            <v>41.87</v>
          </cell>
          <cell r="P1526">
            <v>2</v>
          </cell>
        </row>
        <row r="1527">
          <cell r="A1527" t="str">
            <v>ON</v>
          </cell>
          <cell r="B1527">
            <v>1</v>
          </cell>
          <cell r="C1527">
            <v>3</v>
          </cell>
          <cell r="D1527" t="str">
            <v>C</v>
          </cell>
          <cell r="E1527">
            <v>2.05</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2.05</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0.001</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v>
          </cell>
          <cell r="F1531">
            <v>37616</v>
          </cell>
          <cell r="G1531">
            <v>0.001</v>
          </cell>
          <cell r="H1531">
            <v>0</v>
          </cell>
          <cell r="I1531" t="str">
            <v>1          0</v>
          </cell>
          <cell r="J1531">
            <v>0</v>
          </cell>
          <cell r="K1531">
            <v>0</v>
          </cell>
          <cell r="L1531">
            <v>2003</v>
          </cell>
          <cell r="M1531">
            <v>3.789358504995764</v>
          </cell>
          <cell r="N1531" t="str">
            <v>NG13</v>
          </cell>
          <cell r="O1531">
            <v>41.87</v>
          </cell>
          <cell r="P1531">
            <v>2</v>
          </cell>
        </row>
        <row r="1532">
          <cell r="A1532" t="str">
            <v>ON</v>
          </cell>
          <cell r="B1532">
            <v>1</v>
          </cell>
          <cell r="C1532">
            <v>3</v>
          </cell>
          <cell r="D1532" t="str">
            <v>P</v>
          </cell>
          <cell r="E1532">
            <v>2.25</v>
          </cell>
          <cell r="F1532">
            <v>37616</v>
          </cell>
          <cell r="G1532">
            <v>0.001</v>
          </cell>
          <cell r="H1532">
            <v>0</v>
          </cell>
          <cell r="I1532" t="str">
            <v>1          0</v>
          </cell>
          <cell r="J1532">
            <v>0</v>
          </cell>
          <cell r="K1532">
            <v>0</v>
          </cell>
          <cell r="L1532">
            <v>2003</v>
          </cell>
          <cell r="M1532">
            <v>3.759080366116221</v>
          </cell>
          <cell r="N1532" t="str">
            <v>NG13</v>
          </cell>
          <cell r="O1532">
            <v>41.87</v>
          </cell>
          <cell r="P1532">
            <v>2</v>
          </cell>
        </row>
        <row r="1533">
          <cell r="A1533" t="str">
            <v>ON</v>
          </cell>
          <cell r="B1533">
            <v>1</v>
          </cell>
          <cell r="C1533">
            <v>3</v>
          </cell>
          <cell r="D1533" t="str">
            <v>P</v>
          </cell>
          <cell r="E1533">
            <v>2.3</v>
          </cell>
          <cell r="F1533">
            <v>37616</v>
          </cell>
          <cell r="G1533">
            <v>0.001</v>
          </cell>
          <cell r="H1533">
            <v>0</v>
          </cell>
          <cell r="I1533" t="str">
            <v>1          0</v>
          </cell>
          <cell r="J1533">
            <v>0</v>
          </cell>
          <cell r="K1533">
            <v>0</v>
          </cell>
          <cell r="L1533">
            <v>2003</v>
          </cell>
          <cell r="M1533">
            <v>3.729508686289195</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0.001</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0.001</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0.001</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v>
          </cell>
          <cell r="F1538">
            <v>37616</v>
          </cell>
          <cell r="G1538">
            <v>0.001</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0.001</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2.55</v>
          </cell>
          <cell r="F1541">
            <v>37616</v>
          </cell>
          <cell r="G1541">
            <v>0.001</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0.001</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0.001</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0.001</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0.001</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0.001</v>
          </cell>
          <cell r="H1548">
            <v>0</v>
          </cell>
          <cell r="I1548" t="str">
            <v>1          0</v>
          </cell>
          <cell r="J1548">
            <v>0</v>
          </cell>
          <cell r="K1548">
            <v>0</v>
          </cell>
          <cell r="L1548">
            <v>2003</v>
          </cell>
          <cell r="M1548">
            <v>3.443093661420835</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0.001</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0.001</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1.406</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0.001</v>
          </cell>
          <cell r="H1554">
            <v>0</v>
          </cell>
          <cell r="I1554" t="str">
            <v>1          5</v>
          </cell>
          <cell r="J1554">
            <v>0.001</v>
          </cell>
          <cell r="K1554">
            <v>0.001</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0.001</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0.001</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1.14</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0.001</v>
          </cell>
          <cell r="H1560">
            <v>0</v>
          </cell>
          <cell r="I1560" t="str">
            <v>1          0</v>
          </cell>
          <cell r="J1560">
            <v>0</v>
          </cell>
          <cell r="K1560">
            <v>0</v>
          </cell>
          <cell r="L1560">
            <v>2003</v>
          </cell>
          <cell r="M1560">
            <v>3.310632832607186</v>
          </cell>
          <cell r="N1560" t="str">
            <v>NG13</v>
          </cell>
          <cell r="O1560">
            <v>41.87</v>
          </cell>
          <cell r="P1560">
            <v>2</v>
          </cell>
        </row>
        <row r="1561">
          <cell r="A1561" t="str">
            <v>ON</v>
          </cell>
          <cell r="B1561">
            <v>1</v>
          </cell>
          <cell r="C1561">
            <v>3</v>
          </cell>
          <cell r="D1561" t="str">
            <v>C</v>
          </cell>
          <cell r="E1561">
            <v>3.2</v>
          </cell>
          <cell r="F1561">
            <v>37616</v>
          </cell>
          <cell r="G1561">
            <v>1.206</v>
          </cell>
          <cell r="H1561">
            <v>1.09</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0.001</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1.156</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0.001</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0.001</v>
          </cell>
          <cell r="H1566">
            <v>0</v>
          </cell>
          <cell r="I1566" t="str">
            <v>2          0</v>
          </cell>
          <cell r="J1566">
            <v>0</v>
          </cell>
          <cell r="K1566">
            <v>0</v>
          </cell>
          <cell r="L1566">
            <v>2003</v>
          </cell>
          <cell r="M1566">
            <v>3.249319484480911</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0.001</v>
          </cell>
          <cell r="H1568">
            <v>0</v>
          </cell>
          <cell r="I1568" t="str">
            <v>3          0</v>
          </cell>
          <cell r="J1568">
            <v>0</v>
          </cell>
          <cell r="K1568">
            <v>0</v>
          </cell>
          <cell r="L1568">
            <v>2003</v>
          </cell>
          <cell r="M1568">
            <v>3.229533645603735</v>
          </cell>
          <cell r="N1568" t="str">
            <v>NG13</v>
          </cell>
          <cell r="O1568">
            <v>41.87</v>
          </cell>
          <cell r="P1568">
            <v>2</v>
          </cell>
        </row>
        <row r="1569">
          <cell r="A1569" t="str">
            <v>ON</v>
          </cell>
          <cell r="B1569">
            <v>1</v>
          </cell>
          <cell r="C1569">
            <v>3</v>
          </cell>
          <cell r="D1569" t="str">
            <v>C</v>
          </cell>
          <cell r="E1569">
            <v>3.4</v>
          </cell>
          <cell r="F1569">
            <v>37616</v>
          </cell>
          <cell r="G1569">
            <v>0.659</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0.001</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0.002</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0.003</v>
          </cell>
          <cell r="H1573">
            <v>0</v>
          </cell>
          <cell r="I1573" t="str">
            <v>8         24</v>
          </cell>
          <cell r="J1573">
            <v>0.008</v>
          </cell>
          <cell r="K1573">
            <v>0.008</v>
          </cell>
          <cell r="L1573">
            <v>2003</v>
          </cell>
          <cell r="M1573">
            <v>3.460240227718966</v>
          </cell>
          <cell r="N1573" t="str">
            <v>NG13</v>
          </cell>
          <cell r="O1573">
            <v>41.87</v>
          </cell>
          <cell r="P1573">
            <v>2</v>
          </cell>
        </row>
        <row r="1574">
          <cell r="A1574" t="str">
            <v>ON</v>
          </cell>
          <cell r="B1574">
            <v>1</v>
          </cell>
          <cell r="C1574">
            <v>3</v>
          </cell>
          <cell r="D1574" t="str">
            <v>C</v>
          </cell>
          <cell r="E1574">
            <v>3.55</v>
          </cell>
          <cell r="F1574">
            <v>37616</v>
          </cell>
          <cell r="G1574">
            <v>0.858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0.004</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0.006</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0.008</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0.715</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0.011</v>
          </cell>
          <cell r="H1581">
            <v>0.02</v>
          </cell>
          <cell r="I1581" t="str">
            <v>3         10</v>
          </cell>
          <cell r="J1581">
            <v>0</v>
          </cell>
          <cell r="K1581">
            <v>0</v>
          </cell>
          <cell r="L1581">
            <v>2003</v>
          </cell>
          <cell r="M1581">
            <v>3.817969135882808</v>
          </cell>
          <cell r="N1581" t="str">
            <v>NG13</v>
          </cell>
          <cell r="O1581">
            <v>41.87</v>
          </cell>
          <cell r="P1581">
            <v>2</v>
          </cell>
        </row>
        <row r="1582">
          <cell r="A1582" t="str">
            <v>ON</v>
          </cell>
          <cell r="B1582">
            <v>1</v>
          </cell>
          <cell r="C1582">
            <v>3</v>
          </cell>
          <cell r="D1582" t="str">
            <v>C</v>
          </cell>
          <cell r="E1582">
            <v>3.75</v>
          </cell>
          <cell r="F1582">
            <v>37616</v>
          </cell>
          <cell r="G1582">
            <v>0.669</v>
          </cell>
          <cell r="H1582">
            <v>0.57</v>
          </cell>
          <cell r="I1582" t="str">
            <v>6          2</v>
          </cell>
          <cell r="J1582">
            <v>0.543</v>
          </cell>
          <cell r="K1582">
            <v>0.542</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0.015</v>
          </cell>
          <cell r="H1583">
            <v>0.02</v>
          </cell>
          <cell r="I1583" t="str">
            <v>9        981</v>
          </cell>
          <cell r="J1583">
            <v>0.034</v>
          </cell>
          <cell r="K1583">
            <v>0.021</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0.026</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0.58</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0.025</v>
          </cell>
          <cell r="H1587">
            <v>0.04</v>
          </cell>
          <cell r="I1587" t="str">
            <v>6        409</v>
          </cell>
          <cell r="J1587">
            <v>0.04</v>
          </cell>
          <cell r="K1587">
            <v>0.04</v>
          </cell>
          <cell r="L1587">
            <v>2003</v>
          </cell>
          <cell r="M1587">
            <v>4.110899672466621</v>
          </cell>
          <cell r="N1587" t="str">
            <v>NG13</v>
          </cell>
          <cell r="O1587">
            <v>41.87</v>
          </cell>
          <cell r="P1587">
            <v>2</v>
          </cell>
        </row>
        <row r="1588">
          <cell r="A1588" t="str">
            <v>ON</v>
          </cell>
          <cell r="B1588">
            <v>1</v>
          </cell>
          <cell r="C1588">
            <v>3</v>
          </cell>
          <cell r="D1588" t="str">
            <v>C</v>
          </cell>
          <cell r="E1588">
            <v>3.9</v>
          </cell>
          <cell r="F1588">
            <v>37616</v>
          </cell>
          <cell r="G1588">
            <v>0.537</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0.032</v>
          </cell>
          <cell r="H1589">
            <v>0.05</v>
          </cell>
          <cell r="I1589" t="str">
            <v>6        299</v>
          </cell>
          <cell r="J1589">
            <v>0.058</v>
          </cell>
          <cell r="K1589">
            <v>0.045</v>
          </cell>
          <cell r="L1589">
            <v>2003</v>
          </cell>
          <cell r="M1589">
            <v>4.212587193857575</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v>
          </cell>
          <cell r="K1590">
            <v>0.386</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0.075</v>
          </cell>
          <cell r="K1591">
            <v>0.074</v>
          </cell>
          <cell r="L1591">
            <v>2003</v>
          </cell>
          <cell r="M1591">
            <v>4.30977509333131</v>
          </cell>
          <cell r="N1591" t="str">
            <v>NG13</v>
          </cell>
          <cell r="O1591">
            <v>41.87</v>
          </cell>
          <cell r="P1591">
            <v>2</v>
          </cell>
        </row>
        <row r="1592">
          <cell r="A1592" t="str">
            <v>ON</v>
          </cell>
          <cell r="B1592">
            <v>1</v>
          </cell>
          <cell r="C1592">
            <v>3</v>
          </cell>
          <cell r="D1592" t="str">
            <v>C</v>
          </cell>
          <cell r="E1592">
            <v>4</v>
          </cell>
          <cell r="F1592">
            <v>37616</v>
          </cell>
          <cell r="G1592">
            <v>0.455</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0.076</v>
          </cell>
          <cell r="K1593">
            <v>0.058</v>
          </cell>
          <cell r="L1593">
            <v>2003</v>
          </cell>
          <cell r="M1593">
            <v>4.414942916477268</v>
          </cell>
          <cell r="N1593" t="str">
            <v>NG13</v>
          </cell>
          <cell r="O1593">
            <v>41.87</v>
          </cell>
          <cell r="P1593">
            <v>2</v>
          </cell>
        </row>
        <row r="1594">
          <cell r="A1594" t="str">
            <v>ON</v>
          </cell>
          <cell r="B1594">
            <v>1</v>
          </cell>
          <cell r="C1594">
            <v>3</v>
          </cell>
          <cell r="D1594" t="str">
            <v>C</v>
          </cell>
          <cell r="E1594">
            <v>4.05</v>
          </cell>
          <cell r="F1594">
            <v>37616</v>
          </cell>
          <cell r="G1594">
            <v>0.416</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0.061</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4.1</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4.1</v>
          </cell>
          <cell r="F1597">
            <v>37616</v>
          </cell>
          <cell r="G1597">
            <v>0.074</v>
          </cell>
          <cell r="H1597">
            <v>0.11</v>
          </cell>
          <cell r="I1597" t="str">
            <v>5        535</v>
          </cell>
          <cell r="J1597">
            <v>0.085</v>
          </cell>
          <cell r="K1597">
            <v>0.085</v>
          </cell>
          <cell r="L1597">
            <v>2003</v>
          </cell>
          <cell r="M1597">
            <v>4.615751988786626</v>
          </cell>
          <cell r="N1597" t="str">
            <v>NG13</v>
          </cell>
          <cell r="O1597">
            <v>41.87</v>
          </cell>
          <cell r="P1597">
            <v>2</v>
          </cell>
        </row>
        <row r="1598">
          <cell r="A1598" t="str">
            <v>ON</v>
          </cell>
          <cell r="B1598">
            <v>1</v>
          </cell>
          <cell r="C1598">
            <v>3</v>
          </cell>
          <cell r="D1598" t="str">
            <v>C</v>
          </cell>
          <cell r="E1598">
            <v>4.15</v>
          </cell>
          <cell r="F1598">
            <v>37616</v>
          </cell>
          <cell r="G1598">
            <v>0.344</v>
          </cell>
          <cell r="H1598">
            <v>0.28</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v>
          </cell>
          <cell r="F1599">
            <v>37616</v>
          </cell>
          <cell r="G1599">
            <v>0.089</v>
          </cell>
          <cell r="H1599">
            <v>0.13</v>
          </cell>
          <cell r="I1599" t="str">
            <v>5        676</v>
          </cell>
          <cell r="J1599">
            <v>0.143</v>
          </cell>
          <cell r="K1599">
            <v>0.085</v>
          </cell>
          <cell r="L1599">
            <v>2003</v>
          </cell>
          <cell r="M1599">
            <v>4.719906473188303</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0.29</v>
          </cell>
          <cell r="K1600">
            <v>0.29</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v>
          </cell>
          <cell r="K1601">
            <v>0.11</v>
          </cell>
          <cell r="L1601">
            <v>2003</v>
          </cell>
          <cell r="M1601">
            <v>4.824623904958522</v>
          </cell>
          <cell r="N1601" t="str">
            <v>NG13</v>
          </cell>
          <cell r="O1601">
            <v>41.87</v>
          </cell>
          <cell r="P1601">
            <v>2</v>
          </cell>
        </row>
        <row r="1602">
          <cell r="A1602" t="str">
            <v>ON</v>
          </cell>
          <cell r="B1602">
            <v>1</v>
          </cell>
          <cell r="C1602">
            <v>3</v>
          </cell>
          <cell r="D1602" t="str">
            <v>C</v>
          </cell>
          <cell r="E1602">
            <v>4.25</v>
          </cell>
          <cell r="F1602">
            <v>37616</v>
          </cell>
          <cell r="G1602">
            <v>0.281</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v>
          </cell>
          <cell r="K1603">
            <v>0.162</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0.147</v>
          </cell>
          <cell r="H1605">
            <v>0.2</v>
          </cell>
          <cell r="I1605" t="str">
            <v>6        895</v>
          </cell>
          <cell r="J1605">
            <v>0</v>
          </cell>
          <cell r="K1605">
            <v>0</v>
          </cell>
          <cell r="L1605">
            <v>2003</v>
          </cell>
          <cell r="M1605">
            <v>5.039126721341304</v>
          </cell>
          <cell r="N1605" t="str">
            <v>NG13</v>
          </cell>
          <cell r="O1605">
            <v>41.87</v>
          </cell>
          <cell r="P1605">
            <v>2</v>
          </cell>
        </row>
        <row r="1606">
          <cell r="A1606" t="str">
            <v>ON</v>
          </cell>
          <cell r="B1606">
            <v>1</v>
          </cell>
          <cell r="C1606">
            <v>3</v>
          </cell>
          <cell r="D1606" t="str">
            <v>C</v>
          </cell>
          <cell r="E1606">
            <v>4.35</v>
          </cell>
          <cell r="F1606">
            <v>37616</v>
          </cell>
          <cell r="G1606">
            <v>0.226</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4.35</v>
          </cell>
          <cell r="F1607">
            <v>37616</v>
          </cell>
          <cell r="G1607">
            <v>0.17</v>
          </cell>
          <cell r="H1607">
            <v>0.23</v>
          </cell>
          <cell r="I1607" t="str">
            <v>4         50</v>
          </cell>
          <cell r="J1607">
            <v>0</v>
          </cell>
          <cell r="K1607">
            <v>0</v>
          </cell>
          <cell r="L1607">
            <v>2003</v>
          </cell>
          <cell r="M1607">
            <v>5.141851784004878</v>
          </cell>
          <cell r="N1607" t="str">
            <v>NG13</v>
          </cell>
          <cell r="O1607">
            <v>41.87</v>
          </cell>
          <cell r="P1607">
            <v>2</v>
          </cell>
        </row>
        <row r="1608">
          <cell r="A1608" t="str">
            <v>ON</v>
          </cell>
          <cell r="B1608">
            <v>1</v>
          </cell>
          <cell r="C1608">
            <v>3</v>
          </cell>
          <cell r="D1608" t="str">
            <v>C</v>
          </cell>
          <cell r="E1608">
            <v>4.4</v>
          </cell>
          <cell r="F1608">
            <v>37616</v>
          </cell>
          <cell r="G1608">
            <v>0.201</v>
          </cell>
          <cell r="H1608">
            <v>0.16</v>
          </cell>
          <cell r="I1608" t="str">
            <v>2        659</v>
          </cell>
          <cell r="J1608">
            <v>0.185</v>
          </cell>
          <cell r="K1608">
            <v>0.14</v>
          </cell>
          <cell r="L1608">
            <v>2003</v>
          </cell>
          <cell r="M1608" t="str">
            <v>No Trade</v>
          </cell>
          <cell r="N1608" t="str">
            <v>NG13</v>
          </cell>
          <cell r="O1608">
            <v>41.87</v>
          </cell>
          <cell r="P1608">
            <v>1</v>
          </cell>
        </row>
        <row r="1609">
          <cell r="A1609" t="str">
            <v>ON</v>
          </cell>
          <cell r="B1609">
            <v>1</v>
          </cell>
          <cell r="C1609">
            <v>3</v>
          </cell>
          <cell r="D1609" t="str">
            <v>P</v>
          </cell>
          <cell r="E1609">
            <v>4.4</v>
          </cell>
          <cell r="F1609">
            <v>37616</v>
          </cell>
          <cell r="G1609">
            <v>0.195</v>
          </cell>
          <cell r="H1609">
            <v>0.26</v>
          </cell>
          <cell r="I1609" t="str">
            <v>4        100</v>
          </cell>
          <cell r="J1609">
            <v>0</v>
          </cell>
          <cell r="K1609">
            <v>0</v>
          </cell>
          <cell r="L1609">
            <v>2003</v>
          </cell>
          <cell r="M1609">
            <v>5.243812083891257</v>
          </cell>
          <cell r="N1609" t="str">
            <v>NG13</v>
          </cell>
          <cell r="O1609">
            <v>41.87</v>
          </cell>
          <cell r="P1609">
            <v>2</v>
          </cell>
        </row>
        <row r="1610">
          <cell r="A1610" t="str">
            <v>ON</v>
          </cell>
          <cell r="B1610">
            <v>1</v>
          </cell>
          <cell r="C1610">
            <v>3</v>
          </cell>
          <cell r="D1610" t="str">
            <v>C</v>
          </cell>
          <cell r="E1610">
            <v>4.45</v>
          </cell>
          <cell r="F1610">
            <v>37616</v>
          </cell>
          <cell r="G1610">
            <v>0.179</v>
          </cell>
          <cell r="H1610">
            <v>0.14</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0.29</v>
          </cell>
          <cell r="I1611" t="str">
            <v>6          0</v>
          </cell>
          <cell r="J1611">
            <v>0</v>
          </cell>
          <cell r="K1611">
            <v>0</v>
          </cell>
          <cell r="L1611">
            <v>2003</v>
          </cell>
          <cell r="M1611">
            <v>5.349616627336312</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5.454022369208799</v>
          </cell>
          <cell r="N1613" t="str">
            <v>NG13</v>
          </cell>
          <cell r="O1613">
            <v>41.87</v>
          </cell>
          <cell r="P1613">
            <v>2</v>
          </cell>
        </row>
        <row r="1614">
          <cell r="A1614" t="str">
            <v>ON</v>
          </cell>
          <cell r="B1614">
            <v>1</v>
          </cell>
          <cell r="C1614">
            <v>3</v>
          </cell>
          <cell r="D1614" t="str">
            <v>C</v>
          </cell>
          <cell r="E1614">
            <v>4.55</v>
          </cell>
          <cell r="F1614">
            <v>37616</v>
          </cell>
          <cell r="G1614">
            <v>0.14</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0.284</v>
          </cell>
          <cell r="H1615">
            <v>0.36</v>
          </cell>
          <cell r="I1615" t="str">
            <v>4          0</v>
          </cell>
          <cell r="J1615">
            <v>0</v>
          </cell>
          <cell r="K1615">
            <v>0</v>
          </cell>
          <cell r="L1615">
            <v>2003</v>
          </cell>
          <cell r="M1615">
            <v>5.553195227006232</v>
          </cell>
          <cell r="N1615" t="str">
            <v>NG13</v>
          </cell>
          <cell r="O1615">
            <v>41.87</v>
          </cell>
          <cell r="P1615">
            <v>2</v>
          </cell>
        </row>
        <row r="1616">
          <cell r="A1616" t="str">
            <v>ON</v>
          </cell>
          <cell r="B1616">
            <v>1</v>
          </cell>
          <cell r="C1616">
            <v>3</v>
          </cell>
          <cell r="D1616" t="str">
            <v>C</v>
          </cell>
          <cell r="E1616">
            <v>4.6</v>
          </cell>
          <cell r="F1616">
            <v>37616</v>
          </cell>
          <cell r="G1616">
            <v>0.124</v>
          </cell>
          <cell r="H1616">
            <v>0.1</v>
          </cell>
          <cell r="I1616" t="str">
            <v>0        123</v>
          </cell>
          <cell r="J1616">
            <v>0.09</v>
          </cell>
          <cell r="K1616">
            <v>0.085</v>
          </cell>
          <cell r="L1616">
            <v>2003</v>
          </cell>
          <cell r="M1616" t="str">
            <v>No Trade</v>
          </cell>
          <cell r="N1616" t="str">
            <v>NG13</v>
          </cell>
          <cell r="O1616">
            <v>41.87</v>
          </cell>
          <cell r="P1616">
            <v>1</v>
          </cell>
        </row>
        <row r="1617">
          <cell r="A1617" t="str">
            <v>ON</v>
          </cell>
          <cell r="B1617">
            <v>1</v>
          </cell>
          <cell r="C1617">
            <v>3</v>
          </cell>
          <cell r="D1617" t="str">
            <v>P</v>
          </cell>
          <cell r="E1617">
            <v>4.6</v>
          </cell>
          <cell r="F1617">
            <v>37616</v>
          </cell>
          <cell r="G1617">
            <v>0.318</v>
          </cell>
          <cell r="H1617">
            <v>0.4</v>
          </cell>
          <cell r="I1617" t="str">
            <v>1          0</v>
          </cell>
          <cell r="J1617">
            <v>0</v>
          </cell>
          <cell r="K1617">
            <v>0</v>
          </cell>
          <cell r="L1617">
            <v>2003</v>
          </cell>
          <cell r="M1617">
            <v>5.655595163348517</v>
          </cell>
          <cell r="N1617" t="str">
            <v>NG13</v>
          </cell>
          <cell r="O1617">
            <v>41.87</v>
          </cell>
          <cell r="P1617">
            <v>2</v>
          </cell>
        </row>
        <row r="1618">
          <cell r="A1618" t="str">
            <v>ON</v>
          </cell>
          <cell r="B1618">
            <v>1</v>
          </cell>
          <cell r="C1618">
            <v>3</v>
          </cell>
          <cell r="D1618" t="str">
            <v>C</v>
          </cell>
          <cell r="E1618">
            <v>4.65</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0.096</v>
          </cell>
          <cell r="H1619">
            <v>0.07</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v>
          </cell>
          <cell r="H1620">
            <v>0.47</v>
          </cell>
          <cell r="I1620" t="str">
            <v>8          0</v>
          </cell>
          <cell r="J1620">
            <v>0</v>
          </cell>
          <cell r="K1620">
            <v>0</v>
          </cell>
          <cell r="L1620">
            <v>2003</v>
          </cell>
          <cell r="M1620">
            <v>5.847672028074028</v>
          </cell>
          <cell r="N1620" t="str">
            <v>NG13</v>
          </cell>
          <cell r="O1620">
            <v>41.87</v>
          </cell>
          <cell r="P1620">
            <v>2</v>
          </cell>
        </row>
        <row r="1621">
          <cell r="A1621" t="str">
            <v>ON</v>
          </cell>
          <cell r="B1621">
            <v>1</v>
          </cell>
          <cell r="C1621">
            <v>3</v>
          </cell>
          <cell r="D1621" t="str">
            <v>C</v>
          </cell>
          <cell r="E1621">
            <v>4.75</v>
          </cell>
          <cell r="F1621">
            <v>37616</v>
          </cell>
          <cell r="G1621">
            <v>0.084</v>
          </cell>
          <cell r="H1621">
            <v>0.06</v>
          </cell>
          <cell r="I1621" t="str">
            <v>8      1,278</v>
          </cell>
          <cell r="J1621">
            <v>0.082</v>
          </cell>
          <cell r="K1621">
            <v>0.055</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0.073</v>
          </cell>
          <cell r="H1622">
            <v>0.05</v>
          </cell>
          <cell r="I1622" t="str">
            <v>9         22</v>
          </cell>
          <cell r="J1622">
            <v>0.06</v>
          </cell>
          <cell r="K1622">
            <v>0.055</v>
          </cell>
          <cell r="L1622">
            <v>2003</v>
          </cell>
          <cell r="M1622" t="str">
            <v>No Trade</v>
          </cell>
          <cell r="N1622" t="str">
            <v>NG13</v>
          </cell>
          <cell r="O1622">
            <v>41.87</v>
          </cell>
          <cell r="P1622">
            <v>1</v>
          </cell>
        </row>
        <row r="1623">
          <cell r="A1623" t="str">
            <v>ON</v>
          </cell>
          <cell r="B1623">
            <v>1</v>
          </cell>
          <cell r="C1623">
            <v>3</v>
          </cell>
          <cell r="D1623" t="str">
            <v>C</v>
          </cell>
          <cell r="E1623">
            <v>4.85</v>
          </cell>
          <cell r="F1623">
            <v>37616</v>
          </cell>
          <cell r="G1623">
            <v>0.064</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v>
          </cell>
          <cell r="F1624">
            <v>37616</v>
          </cell>
          <cell r="G1624">
            <v>0.055</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0.048</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0.042</v>
          </cell>
          <cell r="H1626">
            <v>0.03</v>
          </cell>
          <cell r="I1626" t="str">
            <v>4        689</v>
          </cell>
          <cell r="J1626">
            <v>0.037</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0.036</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5.1</v>
          </cell>
          <cell r="F1629">
            <v>37616</v>
          </cell>
          <cell r="G1629">
            <v>0.031</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5.1</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0.027</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0.023</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0.017</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0.015</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0.013</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0.011</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0.009</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0.008</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0.007</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0.006</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0.005</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0.004</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0.004</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0.003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0.003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0.002</v>
          </cell>
          <cell r="H1647">
            <v>0</v>
          </cell>
          <cell r="I1647" t="str">
            <v>2        325</v>
          </cell>
          <cell r="J1647">
            <v>0.003</v>
          </cell>
          <cell r="K1647">
            <v>0.002</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v>
          </cell>
          <cell r="H1648">
            <v>1.7</v>
          </cell>
          <cell r="I1648" t="str">
            <v>2          0</v>
          </cell>
          <cell r="J1648">
            <v>0</v>
          </cell>
          <cell r="K1648">
            <v>0</v>
          </cell>
          <cell r="L1648">
            <v>2003</v>
          </cell>
          <cell r="M1648">
            <v>7.678661926068672</v>
          </cell>
          <cell r="N1648" t="str">
            <v>NG13</v>
          </cell>
          <cell r="O1648">
            <v>41.87</v>
          </cell>
          <cell r="P1648">
            <v>2</v>
          </cell>
        </row>
        <row r="1649">
          <cell r="A1649" t="str">
            <v>ON</v>
          </cell>
          <cell r="B1649">
            <v>1</v>
          </cell>
          <cell r="C1649">
            <v>3</v>
          </cell>
          <cell r="D1649" t="str">
            <v>C</v>
          </cell>
          <cell r="E1649">
            <v>6.05</v>
          </cell>
          <cell r="F1649">
            <v>37616</v>
          </cell>
          <cell r="G1649">
            <v>0.002</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0.002</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0.001</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0.001</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0.001</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2.666</v>
          </cell>
          <cell r="H1654">
            <v>2.66</v>
          </cell>
          <cell r="I1654" t="str">
            <v>6          0</v>
          </cell>
          <cell r="J1654">
            <v>0</v>
          </cell>
          <cell r="K1654">
            <v>0</v>
          </cell>
          <cell r="L1654">
            <v>2003</v>
          </cell>
          <cell r="M1654">
            <v>9.278594955988574</v>
          </cell>
          <cell r="N1654" t="str">
            <v>NG13</v>
          </cell>
          <cell r="O1654">
            <v>41.87</v>
          </cell>
          <cell r="P1654">
            <v>2</v>
          </cell>
        </row>
        <row r="1655">
          <cell r="A1655" t="str">
            <v>ON</v>
          </cell>
          <cell r="B1655">
            <v>1</v>
          </cell>
          <cell r="C1655">
            <v>3</v>
          </cell>
          <cell r="D1655" t="str">
            <v>C</v>
          </cell>
          <cell r="E1655">
            <v>6.35</v>
          </cell>
          <cell r="F1655">
            <v>37616</v>
          </cell>
          <cell r="G1655">
            <v>0.001</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0.001</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0.001</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0.001</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0.001</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0.001</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0.001</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0.001</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0.001</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0.001</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0.001</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0.001</v>
          </cell>
          <cell r="H1666">
            <v>0</v>
          </cell>
          <cell r="I1666" t="str">
            <v>1          5</v>
          </cell>
          <cell r="J1666">
            <v>0.001</v>
          </cell>
          <cell r="K1666">
            <v>0.001</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2.529</v>
          </cell>
          <cell r="H1667">
            <v>2.52</v>
          </cell>
          <cell r="I1667" t="str">
            <v>9          0</v>
          </cell>
          <cell r="J1667">
            <v>0</v>
          </cell>
          <cell r="K1667">
            <v>0</v>
          </cell>
          <cell r="L1667">
            <v>2003</v>
          </cell>
          <cell r="M1667">
            <v>8.417310792944338</v>
          </cell>
          <cell r="N1667" t="str">
            <v>NG13</v>
          </cell>
          <cell r="O1667">
            <v>41.87</v>
          </cell>
          <cell r="P1667">
            <v>2</v>
          </cell>
        </row>
        <row r="1668">
          <cell r="A1668" t="str">
            <v>ON</v>
          </cell>
          <cell r="B1668">
            <v>1</v>
          </cell>
          <cell r="C1668">
            <v>3</v>
          </cell>
          <cell r="D1668" t="str">
            <v>C</v>
          </cell>
          <cell r="E1668">
            <v>7.1</v>
          </cell>
          <cell r="F1668">
            <v>37616</v>
          </cell>
          <cell r="G1668">
            <v>0.001</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0.001</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0.001</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0.001</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0.001</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0.001</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0.001</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0.001</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0.001</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0.001</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0.001</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0.001</v>
          </cell>
          <cell r="H1684">
            <v>0</v>
          </cell>
          <cell r="I1684" t="str">
            <v>1          0</v>
          </cell>
          <cell r="J1684">
            <v>0</v>
          </cell>
          <cell r="K1684">
            <v>0</v>
          </cell>
          <cell r="L1684">
            <v>2003</v>
          </cell>
          <cell r="M1684">
            <v>2.518109036499916</v>
          </cell>
          <cell r="N1684" t="str">
            <v>NG23</v>
          </cell>
          <cell r="O1684">
            <v>40.26</v>
          </cell>
          <cell r="P1684">
            <v>2</v>
          </cell>
        </row>
        <row r="1685">
          <cell r="A1685" t="str">
            <v>ON</v>
          </cell>
          <cell r="B1685">
            <v>2</v>
          </cell>
          <cell r="C1685">
            <v>3</v>
          </cell>
          <cell r="D1685" t="str">
            <v>C</v>
          </cell>
          <cell r="E1685">
            <v>2</v>
          </cell>
          <cell r="F1685">
            <v>37649</v>
          </cell>
          <cell r="G1685">
            <v>2.359</v>
          </cell>
          <cell r="H1685">
            <v>2.24</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0.001</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2.05</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2.05</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0.001</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0.001</v>
          </cell>
          <cell r="H1691">
            <v>0</v>
          </cell>
          <cell r="I1691" t="str">
            <v>1          0</v>
          </cell>
          <cell r="J1691">
            <v>0</v>
          </cell>
          <cell r="K1691">
            <v>0</v>
          </cell>
          <cell r="L1691">
            <v>2003</v>
          </cell>
          <cell r="M1691">
            <v>2.306402584083142</v>
          </cell>
          <cell r="N1691" t="str">
            <v>NG23</v>
          </cell>
          <cell r="O1691">
            <v>40.26</v>
          </cell>
          <cell r="P1691">
            <v>2</v>
          </cell>
        </row>
        <row r="1692">
          <cell r="A1692" t="str">
            <v>ON</v>
          </cell>
          <cell r="B1692">
            <v>2</v>
          </cell>
          <cell r="C1692">
            <v>3</v>
          </cell>
          <cell r="D1692" t="str">
            <v>P</v>
          </cell>
          <cell r="E1692">
            <v>2.3</v>
          </cell>
          <cell r="F1692">
            <v>37649</v>
          </cell>
          <cell r="G1692">
            <v>0.001</v>
          </cell>
          <cell r="H1692">
            <v>0</v>
          </cell>
          <cell r="I1692" t="str">
            <v>1          0</v>
          </cell>
          <cell r="J1692">
            <v>0</v>
          </cell>
          <cell r="K1692">
            <v>0</v>
          </cell>
          <cell r="L1692">
            <v>2003</v>
          </cell>
          <cell r="M1692">
            <v>2.288047348452671</v>
          </cell>
          <cell r="N1692" t="str">
            <v>NG23</v>
          </cell>
          <cell r="O1692">
            <v>40.26</v>
          </cell>
          <cell r="P1692">
            <v>2</v>
          </cell>
        </row>
        <row r="1693">
          <cell r="A1693" t="str">
            <v>ON</v>
          </cell>
          <cell r="B1693">
            <v>2</v>
          </cell>
          <cell r="C1693">
            <v>3</v>
          </cell>
          <cell r="D1693" t="str">
            <v>P</v>
          </cell>
          <cell r="E1693">
            <v>2.45</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0.001</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2.55</v>
          </cell>
          <cell r="F1696">
            <v>37649</v>
          </cell>
          <cell r="G1696">
            <v>0.001</v>
          </cell>
          <cell r="H1696">
            <v>0</v>
          </cell>
          <cell r="I1696" t="str">
            <v>2          0</v>
          </cell>
          <cell r="J1696">
            <v>0</v>
          </cell>
          <cell r="K1696">
            <v>0</v>
          </cell>
          <cell r="L1696">
            <v>2003</v>
          </cell>
          <cell r="M1696">
            <v>2.202201225889351</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0.001</v>
          </cell>
          <cell r="H1698">
            <v>0</v>
          </cell>
          <cell r="I1698" t="str">
            <v>2          0</v>
          </cell>
          <cell r="J1698">
            <v>0</v>
          </cell>
          <cell r="K1698">
            <v>0</v>
          </cell>
          <cell r="L1698">
            <v>2003</v>
          </cell>
          <cell r="M1698">
            <v>2.186106038713998</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0.002</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0.002</v>
          </cell>
          <cell r="H1703">
            <v>0</v>
          </cell>
          <cell r="I1703" t="str">
            <v>5          0</v>
          </cell>
          <cell r="J1703">
            <v>0</v>
          </cell>
          <cell r="K1703">
            <v>0</v>
          </cell>
          <cell r="L1703">
            <v>2003</v>
          </cell>
          <cell r="M1703">
            <v>2.258418792161803</v>
          </cell>
          <cell r="N1703" t="str">
            <v>NG23</v>
          </cell>
          <cell r="O1703">
            <v>40.26</v>
          </cell>
          <cell r="P1703">
            <v>2</v>
          </cell>
        </row>
        <row r="1704">
          <cell r="A1704" t="str">
            <v>ON</v>
          </cell>
          <cell r="B1704">
            <v>2</v>
          </cell>
          <cell r="C1704">
            <v>3</v>
          </cell>
          <cell r="D1704" t="str">
            <v>C</v>
          </cell>
          <cell r="E1704">
            <v>2.8</v>
          </cell>
          <cell r="F1704">
            <v>37649</v>
          </cell>
          <cell r="G1704">
            <v>1.549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0.003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0.857</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0.004</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0.004</v>
          </cell>
          <cell r="H1709">
            <v>0</v>
          </cell>
          <cell r="I1709" t="str">
            <v>9          0</v>
          </cell>
          <cell r="J1709">
            <v>0</v>
          </cell>
          <cell r="K1709">
            <v>0</v>
          </cell>
          <cell r="L1709">
            <v>2003</v>
          </cell>
          <cell r="M1709">
            <v>2.346894323856675</v>
          </cell>
          <cell r="N1709" t="str">
            <v>NG23</v>
          </cell>
          <cell r="O1709">
            <v>40.26</v>
          </cell>
          <cell r="P1709">
            <v>2</v>
          </cell>
        </row>
        <row r="1710">
          <cell r="A1710" t="str">
            <v>ON</v>
          </cell>
          <cell r="B1710">
            <v>2</v>
          </cell>
          <cell r="C1710">
            <v>3</v>
          </cell>
          <cell r="D1710" t="str">
            <v>C</v>
          </cell>
          <cell r="E1710">
            <v>2.95</v>
          </cell>
          <cell r="F1710">
            <v>37649</v>
          </cell>
          <cell r="G1710">
            <v>1.412</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0.004</v>
          </cell>
          <cell r="H1711">
            <v>0</v>
          </cell>
          <cell r="I1711" t="str">
            <v>9          0</v>
          </cell>
          <cell r="J1711">
            <v>0</v>
          </cell>
          <cell r="K1711">
            <v>0</v>
          </cell>
          <cell r="L1711">
            <v>2003</v>
          </cell>
          <cell r="M1711">
            <v>2.330999202968375</v>
          </cell>
          <cell r="N1711" t="str">
            <v>NG23</v>
          </cell>
          <cell r="O1711">
            <v>40.26</v>
          </cell>
          <cell r="P1711">
            <v>2</v>
          </cell>
        </row>
        <row r="1712">
          <cell r="A1712" t="str">
            <v>ON</v>
          </cell>
          <cell r="B1712">
            <v>2</v>
          </cell>
          <cell r="C1712">
            <v>3</v>
          </cell>
          <cell r="D1712" t="str">
            <v>C</v>
          </cell>
          <cell r="E1712">
            <v>3</v>
          </cell>
          <cell r="F1712">
            <v>37649</v>
          </cell>
          <cell r="G1712">
            <v>1.364</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0.004</v>
          </cell>
          <cell r="H1713">
            <v>0</v>
          </cell>
          <cell r="I1713" t="str">
            <v>9         30</v>
          </cell>
          <cell r="J1713">
            <v>0.01</v>
          </cell>
          <cell r="K1713">
            <v>0.01</v>
          </cell>
          <cell r="L1713">
            <v>2003</v>
          </cell>
          <cell r="M1713">
            <v>2.315390407406474</v>
          </cell>
          <cell r="N1713" t="str">
            <v>NG23</v>
          </cell>
          <cell r="O1713">
            <v>40.26</v>
          </cell>
          <cell r="P1713">
            <v>2</v>
          </cell>
        </row>
        <row r="1714">
          <cell r="A1714" t="str">
            <v>ON</v>
          </cell>
          <cell r="B1714">
            <v>2</v>
          </cell>
          <cell r="C1714">
            <v>3</v>
          </cell>
          <cell r="D1714" t="str">
            <v>C</v>
          </cell>
          <cell r="E1714">
            <v>3.05</v>
          </cell>
          <cell r="F1714">
            <v>37649</v>
          </cell>
          <cell r="G1714">
            <v>1.316</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0.009</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0.011</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0.014</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0.017</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1.126</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v>
          </cell>
          <cell r="N1723" t="str">
            <v>NG23</v>
          </cell>
          <cell r="O1723">
            <v>40.26</v>
          </cell>
          <cell r="P1723">
            <v>2</v>
          </cell>
        </row>
        <row r="1724">
          <cell r="A1724" t="str">
            <v>ON</v>
          </cell>
          <cell r="B1724">
            <v>2</v>
          </cell>
          <cell r="C1724">
            <v>3</v>
          </cell>
          <cell r="D1724" t="str">
            <v>C</v>
          </cell>
          <cell r="E1724">
            <v>3.3</v>
          </cell>
          <cell r="F1724">
            <v>37649</v>
          </cell>
          <cell r="G1724">
            <v>1.086</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0.023</v>
          </cell>
          <cell r="H1725">
            <v>0.03</v>
          </cell>
          <cell r="I1725" t="str">
            <v>7          0</v>
          </cell>
          <cell r="J1725">
            <v>0</v>
          </cell>
          <cell r="K1725">
            <v>0</v>
          </cell>
          <cell r="L1725">
            <v>2003</v>
          </cell>
          <cell r="M1725">
            <v>2.665976661223952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0.028</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1.013</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0.032</v>
          </cell>
          <cell r="H1729">
            <v>0.05</v>
          </cell>
          <cell r="I1729" t="str">
            <v>0          0</v>
          </cell>
          <cell r="J1729">
            <v>0</v>
          </cell>
          <cell r="K1729">
            <v>0</v>
          </cell>
          <cell r="L1729">
            <v>2003</v>
          </cell>
          <cell r="M1729">
            <v>2.741176190978667</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0.045</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0.052</v>
          </cell>
          <cell r="H1734">
            <v>0.07</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0.817</v>
          </cell>
          <cell r="H1735">
            <v>0.72</v>
          </cell>
          <cell r="I1735" t="str">
            <v>9          2</v>
          </cell>
          <cell r="J1735">
            <v>0.686</v>
          </cell>
          <cell r="K1735">
            <v>0.685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0.061</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0.07</v>
          </cell>
          <cell r="H1738">
            <v>0.1</v>
          </cell>
          <cell r="I1738" t="str">
            <v>0          0</v>
          </cell>
          <cell r="J1738">
            <v>0</v>
          </cell>
          <cell r="K1738">
            <v>0</v>
          </cell>
          <cell r="L1738">
            <v>2003</v>
          </cell>
          <cell r="M1738">
            <v>2.958043321009663</v>
          </cell>
          <cell r="N1738" t="str">
            <v>NG23</v>
          </cell>
          <cell r="O1738">
            <v>40.26</v>
          </cell>
          <cell r="P1738">
            <v>2</v>
          </cell>
        </row>
        <row r="1739">
          <cell r="A1739" t="str">
            <v>ON</v>
          </cell>
          <cell r="B1739">
            <v>2</v>
          </cell>
          <cell r="C1739">
            <v>3</v>
          </cell>
          <cell r="D1739" t="str">
            <v>C</v>
          </cell>
          <cell r="E1739">
            <v>3.7</v>
          </cell>
          <cell r="F1739">
            <v>37649</v>
          </cell>
          <cell r="G1739">
            <v>0.738</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v>
          </cell>
          <cell r="N1740" t="str">
            <v>NG23</v>
          </cell>
          <cell r="O1740">
            <v>40.26</v>
          </cell>
          <cell r="P1740">
            <v>2</v>
          </cell>
        </row>
        <row r="1741">
          <cell r="A1741" t="str">
            <v>ON</v>
          </cell>
          <cell r="B1741">
            <v>2</v>
          </cell>
          <cell r="C1741">
            <v>3</v>
          </cell>
          <cell r="D1741" t="str">
            <v>C</v>
          </cell>
          <cell r="E1741">
            <v>3.75</v>
          </cell>
          <cell r="F1741">
            <v>37649</v>
          </cell>
          <cell r="G1741">
            <v>0.709</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0.102</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v>
          </cell>
          <cell r="H1743">
            <v>0.58</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v>
          </cell>
          <cell r="I1744" t="str">
            <v>4          5</v>
          </cell>
          <cell r="J1744">
            <v>0.105</v>
          </cell>
          <cell r="K1744">
            <v>0.105</v>
          </cell>
          <cell r="L1744">
            <v>2003</v>
          </cell>
          <cell r="M1744">
            <v>3.126195202933454</v>
          </cell>
          <cell r="N1744" t="str">
            <v>NG23</v>
          </cell>
          <cell r="O1744">
            <v>40.26</v>
          </cell>
          <cell r="P1744">
            <v>2</v>
          </cell>
        </row>
        <row r="1745">
          <cell r="A1745" t="str">
            <v>ON</v>
          </cell>
          <cell r="B1745">
            <v>2</v>
          </cell>
          <cell r="C1745">
            <v>3</v>
          </cell>
          <cell r="D1745" t="str">
            <v>C</v>
          </cell>
          <cell r="E1745">
            <v>3.85</v>
          </cell>
          <cell r="F1745">
            <v>37649</v>
          </cell>
          <cell r="G1745">
            <v>0.624</v>
          </cell>
          <cell r="H1745">
            <v>0.55</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0.118</v>
          </cell>
          <cell r="H1746">
            <v>0.16</v>
          </cell>
          <cell r="I1746" t="str">
            <v>0          0</v>
          </cell>
          <cell r="J1746">
            <v>0</v>
          </cell>
          <cell r="K1746">
            <v>0</v>
          </cell>
          <cell r="L1746">
            <v>2003</v>
          </cell>
          <cell r="M1746">
            <v>3.134582567089675</v>
          </cell>
          <cell r="N1746" t="str">
            <v>NG23</v>
          </cell>
          <cell r="O1746">
            <v>40.26</v>
          </cell>
          <cell r="P1746">
            <v>2</v>
          </cell>
        </row>
        <row r="1747">
          <cell r="A1747" t="str">
            <v>ON</v>
          </cell>
          <cell r="B1747">
            <v>2</v>
          </cell>
          <cell r="C1747">
            <v>3</v>
          </cell>
          <cell r="D1747" t="str">
            <v>C</v>
          </cell>
          <cell r="E1747">
            <v>3.9</v>
          </cell>
          <cell r="F1747">
            <v>37649</v>
          </cell>
          <cell r="G1747">
            <v>0.589</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v>
          </cell>
          <cell r="H1752">
            <v>0.22</v>
          </cell>
          <cell r="I1752" t="str">
            <v>0        260</v>
          </cell>
          <cell r="J1752">
            <v>0.202</v>
          </cell>
          <cell r="K1752">
            <v>0.2</v>
          </cell>
          <cell r="L1752">
            <v>2003</v>
          </cell>
          <cell r="M1752">
            <v>3.271247292654585</v>
          </cell>
          <cell r="N1752" t="str">
            <v>NG23</v>
          </cell>
          <cell r="O1752">
            <v>40.26</v>
          </cell>
          <cell r="P1752">
            <v>2</v>
          </cell>
        </row>
        <row r="1753">
          <cell r="A1753" t="str">
            <v>ON</v>
          </cell>
          <cell r="B1753">
            <v>2</v>
          </cell>
          <cell r="C1753">
            <v>3</v>
          </cell>
          <cell r="D1753" t="str">
            <v>C</v>
          </cell>
          <cell r="E1753">
            <v>4.05</v>
          </cell>
          <cell r="F1753">
            <v>37649</v>
          </cell>
          <cell r="G1753">
            <v>0.493</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v>
          </cell>
          <cell r="N1754" t="str">
            <v>NG23</v>
          </cell>
          <cell r="O1754">
            <v>40.26</v>
          </cell>
          <cell r="P1754">
            <v>2</v>
          </cell>
        </row>
        <row r="1755">
          <cell r="A1755" t="str">
            <v>ON</v>
          </cell>
          <cell r="B1755">
            <v>2</v>
          </cell>
          <cell r="C1755">
            <v>3</v>
          </cell>
          <cell r="D1755" t="str">
            <v>C</v>
          </cell>
          <cell r="E1755">
            <v>4.1</v>
          </cell>
          <cell r="F1755">
            <v>37649</v>
          </cell>
          <cell r="G1755">
            <v>0.465</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4.1</v>
          </cell>
          <cell r="F1756">
            <v>37649</v>
          </cell>
          <cell r="G1756">
            <v>0.207</v>
          </cell>
          <cell r="H1756">
            <v>0.26</v>
          </cell>
          <cell r="I1756" t="str">
            <v>6          2</v>
          </cell>
          <cell r="J1756">
            <v>0.275</v>
          </cell>
          <cell r="K1756">
            <v>0.274</v>
          </cell>
          <cell r="L1756">
            <v>2003</v>
          </cell>
          <cell r="M1756">
            <v>3.3654196191133092</v>
          </cell>
          <cell r="N1756" t="str">
            <v>NG23</v>
          </cell>
          <cell r="O1756">
            <v>40.26</v>
          </cell>
          <cell r="P1756">
            <v>2</v>
          </cell>
        </row>
        <row r="1757">
          <cell r="A1757" t="str">
            <v>ON</v>
          </cell>
          <cell r="B1757">
            <v>2</v>
          </cell>
          <cell r="C1757">
            <v>3</v>
          </cell>
          <cell r="D1757" t="str">
            <v>C</v>
          </cell>
          <cell r="E1757">
            <v>4.15</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v>
          </cell>
          <cell r="F1758">
            <v>37649</v>
          </cell>
          <cell r="G1758">
            <v>0.228</v>
          </cell>
          <cell r="H1758">
            <v>0.29</v>
          </cell>
          <cell r="I1758" t="str">
            <v>0          0</v>
          </cell>
          <cell r="J1758">
            <v>0</v>
          </cell>
          <cell r="K1758">
            <v>0</v>
          </cell>
          <cell r="L1758">
            <v>2003</v>
          </cell>
          <cell r="M1758">
            <v>3.409367071377299</v>
          </cell>
          <cell r="N1758" t="str">
            <v>NG23</v>
          </cell>
          <cell r="O1758">
            <v>40.26</v>
          </cell>
          <cell r="P1758">
            <v>2</v>
          </cell>
        </row>
        <row r="1759">
          <cell r="A1759" t="str">
            <v>ON</v>
          </cell>
          <cell r="B1759">
            <v>2</v>
          </cell>
          <cell r="C1759">
            <v>3</v>
          </cell>
          <cell r="D1759" t="str">
            <v>C</v>
          </cell>
          <cell r="E1759">
            <v>4.2</v>
          </cell>
          <cell r="F1759">
            <v>37649</v>
          </cell>
          <cell r="G1759">
            <v>0.409</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0.301</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4.35</v>
          </cell>
          <cell r="F1765">
            <v>37649</v>
          </cell>
          <cell r="G1765">
            <v>0.337</v>
          </cell>
          <cell r="H1765">
            <v>0.29</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4.35</v>
          </cell>
          <cell r="F1766">
            <v>37649</v>
          </cell>
          <cell r="G1766">
            <v>0.328</v>
          </cell>
          <cell r="H1766">
            <v>0.4</v>
          </cell>
          <cell r="I1766" t="str">
            <v>3        100</v>
          </cell>
          <cell r="J1766">
            <v>0</v>
          </cell>
          <cell r="K1766">
            <v>0</v>
          </cell>
          <cell r="L1766">
            <v>2003</v>
          </cell>
          <cell r="M1766">
            <v>3.592479237296755</v>
          </cell>
          <cell r="N1766" t="str">
            <v>NG23</v>
          </cell>
          <cell r="O1766">
            <v>40.26</v>
          </cell>
          <cell r="P1766">
            <v>2</v>
          </cell>
        </row>
        <row r="1767">
          <cell r="A1767" t="str">
            <v>ON</v>
          </cell>
          <cell r="B1767">
            <v>2</v>
          </cell>
          <cell r="C1767">
            <v>3</v>
          </cell>
          <cell r="D1767" t="str">
            <v>C</v>
          </cell>
          <cell r="E1767">
            <v>4.4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v>
          </cell>
          <cell r="F1768">
            <v>37649</v>
          </cell>
          <cell r="G1768">
            <v>0.356</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0.295</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v>
          </cell>
          <cell r="H1770">
            <v>0.46</v>
          </cell>
          <cell r="I1770" t="str">
            <v>5          0</v>
          </cell>
          <cell r="J1770">
            <v>0</v>
          </cell>
          <cell r="K1770">
            <v>0</v>
          </cell>
          <cell r="L1770">
            <v>2003</v>
          </cell>
          <cell r="M1770">
            <v>3.848242153394137</v>
          </cell>
          <cell r="N1770" t="str">
            <v>NG23</v>
          </cell>
          <cell r="O1770">
            <v>40.26</v>
          </cell>
          <cell r="P1770">
            <v>2</v>
          </cell>
        </row>
        <row r="1771">
          <cell r="A1771" t="str">
            <v>ON</v>
          </cell>
          <cell r="B1771">
            <v>2</v>
          </cell>
          <cell r="C1771">
            <v>3</v>
          </cell>
          <cell r="D1771" t="str">
            <v>C</v>
          </cell>
          <cell r="E1771">
            <v>4.5</v>
          </cell>
          <cell r="F1771">
            <v>37649</v>
          </cell>
          <cell r="G1771">
            <v>0.276</v>
          </cell>
          <cell r="H1771">
            <v>0.24</v>
          </cell>
          <cell r="I1771" t="str">
            <v>2         14</v>
          </cell>
          <cell r="J1771">
            <v>0.24</v>
          </cell>
          <cell r="K1771">
            <v>0.225</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4.6</v>
          </cell>
          <cell r="F1774">
            <v>37649</v>
          </cell>
          <cell r="G1774">
            <v>0.241</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4.85</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v>
          </cell>
          <cell r="F1780">
            <v>37649</v>
          </cell>
          <cell r="G1780">
            <v>0.158</v>
          </cell>
          <cell r="H1780">
            <v>0.14</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0.147</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5.1</v>
          </cell>
          <cell r="F1784">
            <v>37649</v>
          </cell>
          <cell r="G1784">
            <v>0.119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0.097</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0.084</v>
          </cell>
          <cell r="H1789">
            <v>0.07</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0.079</v>
          </cell>
          <cell r="H1790">
            <v>0.07</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0.076</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0.072</v>
          </cell>
          <cell r="H1792">
            <v>0.06</v>
          </cell>
          <cell r="I1792" t="str">
            <v>3        145</v>
          </cell>
          <cell r="J1792">
            <v>0.07</v>
          </cell>
          <cell r="K1792">
            <v>0.07</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0.064</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0.056</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0.052</v>
          </cell>
          <cell r="H1796">
            <v>0.04</v>
          </cell>
          <cell r="I1796" t="str">
            <v>8         12</v>
          </cell>
          <cell r="J1796">
            <v>0.055</v>
          </cell>
          <cell r="K1796">
            <v>0.045</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0.049</v>
          </cell>
          <cell r="H1797">
            <v>0.04</v>
          </cell>
          <cell r="I1797" t="str">
            <v>5        280</v>
          </cell>
          <cell r="J1797">
            <v>0.045</v>
          </cell>
          <cell r="K1797">
            <v>0.045</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0.046</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0.043</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0.035</v>
          </cell>
          <cell r="H1802">
            <v>0.03</v>
          </cell>
          <cell r="I1802" t="str">
            <v>3        602</v>
          </cell>
          <cell r="J1802">
            <v>0.029</v>
          </cell>
          <cell r="K1802">
            <v>0.027</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v>
          </cell>
          <cell r="N1803" t="str">
            <v>NG23</v>
          </cell>
          <cell r="O1803">
            <v>40.26</v>
          </cell>
          <cell r="P1803">
            <v>2</v>
          </cell>
        </row>
        <row r="1804">
          <cell r="A1804" t="str">
            <v>ON</v>
          </cell>
          <cell r="B1804">
            <v>2</v>
          </cell>
          <cell r="C1804">
            <v>3</v>
          </cell>
          <cell r="D1804" t="str">
            <v>C</v>
          </cell>
          <cell r="E1804">
            <v>6.05</v>
          </cell>
          <cell r="F1804">
            <v>37649</v>
          </cell>
          <cell r="G1804">
            <v>0.033</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0.027</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0.025</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0.023</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0.022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0.021</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0.019</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0.018</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0.017</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0.016</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0.015</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0.014</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0.013</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0.013</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0.012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0.011</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0.011</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0.009</v>
          </cell>
          <cell r="K1822">
            <v>0.009</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0.009</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0.008</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0.007</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0.006</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0.006</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0.005</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0.005</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0.003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3.889</v>
          </cell>
          <cell r="H1831">
            <v>3.88</v>
          </cell>
          <cell r="I1831" t="str">
            <v>9          0</v>
          </cell>
          <cell r="J1831">
            <v>0</v>
          </cell>
          <cell r="K1831">
            <v>0</v>
          </cell>
          <cell r="L1831">
            <v>2003</v>
          </cell>
          <cell r="M1831">
            <v>5.876338198790542</v>
          </cell>
          <cell r="N1831" t="str">
            <v>NG23</v>
          </cell>
          <cell r="O1831">
            <v>40.26</v>
          </cell>
          <cell r="P1831">
            <v>2</v>
          </cell>
        </row>
        <row r="1832">
          <cell r="A1832" t="str">
            <v>ON</v>
          </cell>
          <cell r="B1832">
            <v>2</v>
          </cell>
          <cell r="C1832">
            <v>3</v>
          </cell>
          <cell r="D1832" t="str">
            <v>C</v>
          </cell>
          <cell r="E1832">
            <v>9</v>
          </cell>
          <cell r="F1832">
            <v>37649</v>
          </cell>
          <cell r="G1832">
            <v>0.002</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0.001</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0.001</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0.001</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0.001</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0.001</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0.001</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v>
          </cell>
          <cell r="F1843">
            <v>37677</v>
          </cell>
          <cell r="G1843">
            <v>0.001</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0.001</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2.3</v>
          </cell>
          <cell r="F1845">
            <v>37677</v>
          </cell>
          <cell r="G1845">
            <v>0.001</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0.002</v>
          </cell>
          <cell r="H1846">
            <v>0</v>
          </cell>
          <cell r="I1846" t="str">
            <v>3          0</v>
          </cell>
          <cell r="J1846">
            <v>0</v>
          </cell>
          <cell r="K1846">
            <v>0</v>
          </cell>
          <cell r="L1846">
            <v>2003</v>
          </cell>
          <cell r="M1846">
            <v>2.004231552247959</v>
          </cell>
          <cell r="N1846" t="str">
            <v>NG33</v>
          </cell>
          <cell r="O1846">
            <v>46</v>
          </cell>
          <cell r="P1846">
            <v>2</v>
          </cell>
        </row>
        <row r="1847">
          <cell r="A1847" t="str">
            <v>ON</v>
          </cell>
          <cell r="B1847">
            <v>3</v>
          </cell>
          <cell r="C1847">
            <v>3</v>
          </cell>
          <cell r="D1847" t="str">
            <v>C</v>
          </cell>
          <cell r="E1847">
            <v>2.45</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0.003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0.715</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0.006</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1.517</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0.008</v>
          </cell>
          <cell r="H1853">
            <v>0.01</v>
          </cell>
          <cell r="I1853" t="str">
            <v>1        300</v>
          </cell>
          <cell r="J1853">
            <v>0.009</v>
          </cell>
          <cell r="K1853">
            <v>0.009</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0.009</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0.011</v>
          </cell>
          <cell r="H1857">
            <v>0.01</v>
          </cell>
          <cell r="I1857" t="str">
            <v>6          0</v>
          </cell>
          <cell r="J1857">
            <v>0</v>
          </cell>
          <cell r="K1857">
            <v>0</v>
          </cell>
          <cell r="L1857">
            <v>2003</v>
          </cell>
          <cell r="M1857">
            <v>2.198082894000278</v>
          </cell>
          <cell r="N1857" t="str">
            <v>NG33</v>
          </cell>
          <cell r="O1857">
            <v>46</v>
          </cell>
          <cell r="P1857">
            <v>2</v>
          </cell>
        </row>
        <row r="1858">
          <cell r="A1858" t="str">
            <v>ON</v>
          </cell>
          <cell r="B1858">
            <v>3</v>
          </cell>
          <cell r="C1858">
            <v>3</v>
          </cell>
          <cell r="D1858" t="str">
            <v>C</v>
          </cell>
          <cell r="E1858">
            <v>2.9</v>
          </cell>
          <cell r="F1858">
            <v>37677</v>
          </cell>
          <cell r="G1858">
            <v>1.372</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0.014</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0.016</v>
          </cell>
          <cell r="H1861">
            <v>0.02</v>
          </cell>
          <cell r="I1861" t="str">
            <v>2          0</v>
          </cell>
          <cell r="J1861">
            <v>0</v>
          </cell>
          <cell r="K1861">
            <v>0</v>
          </cell>
          <cell r="L1861">
            <v>2003</v>
          </cell>
          <cell r="M1861">
            <v>2.257663870261109</v>
          </cell>
          <cell r="N1861" t="str">
            <v>NG33</v>
          </cell>
          <cell r="O1861">
            <v>46</v>
          </cell>
          <cell r="P1861">
            <v>2</v>
          </cell>
        </row>
        <row r="1862">
          <cell r="A1862" t="str">
            <v>ON</v>
          </cell>
          <cell r="B1862">
            <v>3</v>
          </cell>
          <cell r="C1862">
            <v>3</v>
          </cell>
          <cell r="D1862" t="str">
            <v>C</v>
          </cell>
          <cell r="E1862">
            <v>3</v>
          </cell>
          <cell r="F1862">
            <v>37677</v>
          </cell>
          <cell r="G1862">
            <v>1.278</v>
          </cell>
          <cell r="H1862">
            <v>1.16</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0.019</v>
          </cell>
          <cell r="H1863">
            <v>0.02</v>
          </cell>
          <cell r="I1863" t="str">
            <v>6         32</v>
          </cell>
          <cell r="J1863">
            <v>0.024</v>
          </cell>
          <cell r="K1863">
            <v>0.023</v>
          </cell>
          <cell r="L1863">
            <v>2003</v>
          </cell>
          <cell r="M1863">
            <v>2.286456754945969</v>
          </cell>
          <cell r="N1863" t="str">
            <v>NG33</v>
          </cell>
          <cell r="O1863">
            <v>46</v>
          </cell>
          <cell r="P1863">
            <v>2</v>
          </cell>
        </row>
        <row r="1864">
          <cell r="A1864" t="str">
            <v>ON</v>
          </cell>
          <cell r="B1864">
            <v>3</v>
          </cell>
          <cell r="C1864">
            <v>3</v>
          </cell>
          <cell r="D1864" t="str">
            <v>C</v>
          </cell>
          <cell r="E1864">
            <v>3.05</v>
          </cell>
          <cell r="F1864">
            <v>37677</v>
          </cell>
          <cell r="G1864">
            <v>1.231</v>
          </cell>
          <cell r="H1864">
            <v>1.12</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0.022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0.026</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0.031</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0.035</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0.041</v>
          </cell>
          <cell r="H1873">
            <v>0.05</v>
          </cell>
          <cell r="I1873" t="str">
            <v>4          0</v>
          </cell>
          <cell r="J1873">
            <v>0</v>
          </cell>
          <cell r="K1873">
            <v>0</v>
          </cell>
          <cell r="L1873">
            <v>2003</v>
          </cell>
          <cell r="M1873">
            <v>2.432159071680622</v>
          </cell>
          <cell r="N1873" t="str">
            <v>NG33</v>
          </cell>
          <cell r="O1873">
            <v>46</v>
          </cell>
          <cell r="P1873">
            <v>2</v>
          </cell>
        </row>
        <row r="1874">
          <cell r="A1874" t="str">
            <v>ON</v>
          </cell>
          <cell r="B1874">
            <v>3</v>
          </cell>
          <cell r="C1874">
            <v>3</v>
          </cell>
          <cell r="D1874" t="str">
            <v>C</v>
          </cell>
          <cell r="E1874">
            <v>3.3</v>
          </cell>
          <cell r="F1874">
            <v>37677</v>
          </cell>
          <cell r="G1874">
            <v>0.918</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0.047</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0.963</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0.053</v>
          </cell>
          <cell r="H1877">
            <v>0.07</v>
          </cell>
          <cell r="I1877" t="str">
            <v>1          0</v>
          </cell>
          <cell r="J1877">
            <v>0</v>
          </cell>
          <cell r="K1877">
            <v>0</v>
          </cell>
          <cell r="L1877">
            <v>2003</v>
          </cell>
          <cell r="M1877">
            <v>2.48637232831333</v>
          </cell>
          <cell r="N1877" t="str">
            <v>NG33</v>
          </cell>
          <cell r="O1877">
            <v>46</v>
          </cell>
          <cell r="P1877">
            <v>2</v>
          </cell>
        </row>
        <row r="1878">
          <cell r="A1878" t="str">
            <v>ON</v>
          </cell>
          <cell r="B1878">
            <v>3</v>
          </cell>
          <cell r="C1878">
            <v>3</v>
          </cell>
          <cell r="D1878" t="str">
            <v>C</v>
          </cell>
          <cell r="E1878">
            <v>3.4</v>
          </cell>
          <cell r="F1878">
            <v>37677</v>
          </cell>
          <cell r="G1878">
            <v>0.552</v>
          </cell>
          <cell r="H1878">
            <v>0.55</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0.062</v>
          </cell>
          <cell r="H1879">
            <v>0.08</v>
          </cell>
          <cell r="I1879" t="str">
            <v>2          0</v>
          </cell>
          <cell r="J1879">
            <v>0</v>
          </cell>
          <cell r="K1879">
            <v>0</v>
          </cell>
          <cell r="L1879">
            <v>2003</v>
          </cell>
          <cell r="M1879">
            <v>2.525994145700327</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0.071</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0.081</v>
          </cell>
          <cell r="H1883">
            <v>0.1</v>
          </cell>
          <cell r="I1883" t="str">
            <v>5         13</v>
          </cell>
          <cell r="J1883">
            <v>0.096</v>
          </cell>
          <cell r="K1883">
            <v>0.095</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0.092</v>
          </cell>
          <cell r="H1885">
            <v>0.11</v>
          </cell>
          <cell r="I1885" t="str">
            <v>8          0</v>
          </cell>
          <cell r="J1885">
            <v>0</v>
          </cell>
          <cell r="K1885">
            <v>0</v>
          </cell>
          <cell r="L1885">
            <v>2003</v>
          </cell>
          <cell r="M1885">
            <v>2.630143156674782</v>
          </cell>
          <cell r="N1885" t="str">
            <v>NG33</v>
          </cell>
          <cell r="O1885">
            <v>46</v>
          </cell>
          <cell r="P1885">
            <v>2</v>
          </cell>
        </row>
        <row r="1886">
          <cell r="A1886" t="str">
            <v>ON</v>
          </cell>
          <cell r="B1886">
            <v>3</v>
          </cell>
          <cell r="C1886">
            <v>3</v>
          </cell>
          <cell r="D1886" t="str">
            <v>C</v>
          </cell>
          <cell r="E1886">
            <v>3.6</v>
          </cell>
          <cell r="F1886">
            <v>37677</v>
          </cell>
          <cell r="G1886">
            <v>0.764</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0.727</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v>
          </cell>
          <cell r="H1889">
            <v>0.14</v>
          </cell>
          <cell r="I1889" t="str">
            <v>8          0</v>
          </cell>
          <cell r="J1889">
            <v>0</v>
          </cell>
          <cell r="K1889">
            <v>0</v>
          </cell>
          <cell r="L1889">
            <v>2003</v>
          </cell>
          <cell r="M1889">
            <v>2.696590357218429</v>
          </cell>
          <cell r="N1889" t="str">
            <v>NG33</v>
          </cell>
          <cell r="O1889">
            <v>46</v>
          </cell>
          <cell r="P1889">
            <v>2</v>
          </cell>
        </row>
        <row r="1890">
          <cell r="A1890" t="str">
            <v>ON</v>
          </cell>
          <cell r="B1890">
            <v>3</v>
          </cell>
          <cell r="C1890">
            <v>3</v>
          </cell>
          <cell r="D1890" t="str">
            <v>C</v>
          </cell>
          <cell r="E1890">
            <v>3.7</v>
          </cell>
          <cell r="F1890">
            <v>37677</v>
          </cell>
          <cell r="G1890">
            <v>0.691</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v>
          </cell>
          <cell r="H1892">
            <v>0.57</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0.145</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0.588</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v>
          </cell>
          <cell r="N1903" t="str">
            <v>NG33</v>
          </cell>
          <cell r="O1903">
            <v>46</v>
          </cell>
          <cell r="P1903">
            <v>2</v>
          </cell>
        </row>
        <row r="1904">
          <cell r="A1904" t="str">
            <v>ON</v>
          </cell>
          <cell r="B1904">
            <v>3</v>
          </cell>
          <cell r="C1904">
            <v>3</v>
          </cell>
          <cell r="D1904" t="str">
            <v>C</v>
          </cell>
          <cell r="E1904">
            <v>4.05</v>
          </cell>
          <cell r="F1904">
            <v>37677</v>
          </cell>
          <cell r="G1904">
            <v>0.474</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4.1</v>
          </cell>
          <cell r="F1906">
            <v>37677</v>
          </cell>
          <cell r="G1906">
            <v>0.448</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4.1</v>
          </cell>
          <cell r="F1907">
            <v>37677</v>
          </cell>
          <cell r="G1907">
            <v>0.286</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v>
          </cell>
          <cell r="F1908">
            <v>37677</v>
          </cell>
          <cell r="G1908">
            <v>0.424</v>
          </cell>
          <cell r="H1908">
            <v>0.36</v>
          </cell>
          <cell r="I1908" t="str">
            <v>4        324</v>
          </cell>
          <cell r="J1908">
            <v>0.355</v>
          </cell>
          <cell r="K1908">
            <v>0.354</v>
          </cell>
          <cell r="L1908">
            <v>2003</v>
          </cell>
          <cell r="M1908" t="str">
            <v>No Trade</v>
          </cell>
          <cell r="N1908" t="str">
            <v>NG33</v>
          </cell>
          <cell r="O1908">
            <v>46</v>
          </cell>
          <cell r="P1908">
            <v>1</v>
          </cell>
        </row>
        <row r="1909">
          <cell r="A1909" t="str">
            <v>ON</v>
          </cell>
          <cell r="B1909">
            <v>3</v>
          </cell>
          <cell r="C1909">
            <v>3</v>
          </cell>
          <cell r="D1909" t="str">
            <v>P</v>
          </cell>
          <cell r="E1909">
            <v>4.15</v>
          </cell>
          <cell r="F1909">
            <v>37677</v>
          </cell>
          <cell r="G1909">
            <v>0.311</v>
          </cell>
          <cell r="H1909">
            <v>0.37</v>
          </cell>
          <cell r="I1909" t="str">
            <v>0        324</v>
          </cell>
          <cell r="J1909">
            <v>0.366</v>
          </cell>
          <cell r="K1909">
            <v>0.365</v>
          </cell>
          <cell r="L1909">
            <v>2003</v>
          </cell>
          <cell r="M1909">
            <v>3.055238710043037</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v>
          </cell>
          <cell r="H1911">
            <v>0.39</v>
          </cell>
          <cell r="I1911" t="str">
            <v>9          3</v>
          </cell>
          <cell r="J1911">
            <v>0.381</v>
          </cell>
          <cell r="K1911">
            <v>0.38</v>
          </cell>
          <cell r="L1911">
            <v>2003</v>
          </cell>
          <cell r="M1911">
            <v>3.090481362902157</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0.364</v>
          </cell>
          <cell r="H1913">
            <v>0.42</v>
          </cell>
          <cell r="I1913" t="str">
            <v>9          0</v>
          </cell>
          <cell r="J1913">
            <v>0</v>
          </cell>
          <cell r="K1913">
            <v>0</v>
          </cell>
          <cell r="L1913">
            <v>2003</v>
          </cell>
          <cell r="M1913">
            <v>3.125239582538406</v>
          </cell>
          <cell r="N1913" t="str">
            <v>NG33</v>
          </cell>
          <cell r="O1913">
            <v>46</v>
          </cell>
          <cell r="P1913">
            <v>2</v>
          </cell>
        </row>
        <row r="1914">
          <cell r="A1914" t="str">
            <v>ON</v>
          </cell>
          <cell r="B1914">
            <v>3</v>
          </cell>
          <cell r="C1914">
            <v>3</v>
          </cell>
          <cell r="D1914" t="str">
            <v>C</v>
          </cell>
          <cell r="E1914">
            <v>4.3</v>
          </cell>
          <cell r="F1914">
            <v>37677</v>
          </cell>
          <cell r="G1914">
            <v>0.355</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v>
          </cell>
          <cell r="H1915">
            <v>0.52</v>
          </cell>
          <cell r="I1915" t="str">
            <v>6          0</v>
          </cell>
          <cell r="J1915">
            <v>0</v>
          </cell>
          <cell r="K1915">
            <v>0</v>
          </cell>
          <cell r="L1915">
            <v>2003</v>
          </cell>
          <cell r="M1915">
            <v>3.386717952083871</v>
          </cell>
          <cell r="N1915" t="str">
            <v>NG33</v>
          </cell>
          <cell r="O1915">
            <v>46</v>
          </cell>
          <cell r="P1915">
            <v>2</v>
          </cell>
        </row>
        <row r="1916">
          <cell r="A1916" t="str">
            <v>ON</v>
          </cell>
          <cell r="B1916">
            <v>3</v>
          </cell>
          <cell r="C1916">
            <v>3</v>
          </cell>
          <cell r="D1916" t="str">
            <v>C</v>
          </cell>
          <cell r="E1916">
            <v>4.35</v>
          </cell>
          <cell r="F1916">
            <v>37677</v>
          </cell>
          <cell r="G1916">
            <v>0.335</v>
          </cell>
          <cell r="H1916">
            <v>0.28</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4.35</v>
          </cell>
          <cell r="F1917">
            <v>37677</v>
          </cell>
          <cell r="G1917">
            <v>0.422</v>
          </cell>
          <cell r="H1917">
            <v>0.49</v>
          </cell>
          <cell r="I1917" t="str">
            <v>2          0</v>
          </cell>
          <cell r="J1917">
            <v>0</v>
          </cell>
          <cell r="K1917">
            <v>0</v>
          </cell>
          <cell r="L1917">
            <v>2003</v>
          </cell>
          <cell r="M1917">
            <v>3.195247339959867</v>
          </cell>
          <cell r="N1917" t="str">
            <v>NG33</v>
          </cell>
          <cell r="O1917">
            <v>46</v>
          </cell>
          <cell r="P1917">
            <v>2</v>
          </cell>
        </row>
        <row r="1918">
          <cell r="A1918" t="str">
            <v>ON</v>
          </cell>
          <cell r="B1918">
            <v>3</v>
          </cell>
          <cell r="C1918">
            <v>3</v>
          </cell>
          <cell r="D1918" t="str">
            <v>C</v>
          </cell>
          <cell r="E1918">
            <v>4.4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0.298</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v>
          </cell>
          <cell r="F1924">
            <v>37677</v>
          </cell>
          <cell r="G1924">
            <v>0.235</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0.208</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4.85</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v>
          </cell>
          <cell r="F1930">
            <v>37677</v>
          </cell>
          <cell r="G1930">
            <v>0.174</v>
          </cell>
          <cell r="H1930">
            <v>0.14</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v>
          </cell>
          <cell r="F1931">
            <v>37677</v>
          </cell>
          <cell r="G1931">
            <v>1.397</v>
          </cell>
          <cell r="H1931">
            <v>1.39</v>
          </cell>
          <cell r="I1931" t="str">
            <v>7          0</v>
          </cell>
          <cell r="J1931">
            <v>0</v>
          </cell>
          <cell r="K1931">
            <v>0</v>
          </cell>
          <cell r="L1931">
            <v>2003</v>
          </cell>
          <cell r="M1931">
            <v>4.236422710982621</v>
          </cell>
          <cell r="N1931" t="str">
            <v>NG33</v>
          </cell>
          <cell r="O1931">
            <v>46</v>
          </cell>
          <cell r="P1931">
            <v>2</v>
          </cell>
        </row>
        <row r="1932">
          <cell r="A1932" t="str">
            <v>ON</v>
          </cell>
          <cell r="B1932">
            <v>3</v>
          </cell>
          <cell r="C1932">
            <v>3</v>
          </cell>
          <cell r="D1932" t="str">
            <v>C</v>
          </cell>
          <cell r="E1932">
            <v>4.95</v>
          </cell>
          <cell r="F1932">
            <v>37677</v>
          </cell>
          <cell r="G1932">
            <v>0.165</v>
          </cell>
          <cell r="H1932">
            <v>0.14</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0.148</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v>
          </cell>
          <cell r="H1934">
            <v>0.98</v>
          </cell>
          <cell r="I1934" t="str">
            <v>9          0</v>
          </cell>
          <cell r="J1934">
            <v>0</v>
          </cell>
          <cell r="K1934">
            <v>0</v>
          </cell>
          <cell r="L1934">
            <v>2003</v>
          </cell>
          <cell r="M1934">
            <v>3.606350596431388</v>
          </cell>
          <cell r="N1934" t="str">
            <v>NG33</v>
          </cell>
          <cell r="O1934">
            <v>46</v>
          </cell>
          <cell r="P1934">
            <v>2</v>
          </cell>
        </row>
        <row r="1935">
          <cell r="A1935" t="str">
            <v>ON</v>
          </cell>
          <cell r="B1935">
            <v>3</v>
          </cell>
          <cell r="C1935">
            <v>3</v>
          </cell>
          <cell r="D1935" t="str">
            <v>C</v>
          </cell>
          <cell r="E1935">
            <v>5.05</v>
          </cell>
          <cell r="F1935">
            <v>37677</v>
          </cell>
          <cell r="G1935">
            <v>0.147</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5.1</v>
          </cell>
          <cell r="F1937">
            <v>37677</v>
          </cell>
          <cell r="G1937">
            <v>0.138</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5.1</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0.099</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0.088</v>
          </cell>
          <cell r="H1949">
            <v>0.07</v>
          </cell>
          <cell r="I1949" t="str">
            <v>5         10</v>
          </cell>
          <cell r="J1949">
            <v>0.075</v>
          </cell>
          <cell r="K1949">
            <v>0.074</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0.084</v>
          </cell>
          <cell r="H1951">
            <v>0.07</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0.079</v>
          </cell>
          <cell r="H1953">
            <v>0.06</v>
          </cell>
          <cell r="I1953" t="str">
            <v>7          4</v>
          </cell>
          <cell r="J1953">
            <v>0.075</v>
          </cell>
          <cell r="K1953">
            <v>0.075</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0.075</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0.071</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0.068</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0.064</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0.061</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0.058</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0.054</v>
          </cell>
          <cell r="H1964">
            <v>0.04</v>
          </cell>
          <cell r="I1964" t="str">
            <v>5      1,904</v>
          </cell>
          <cell r="J1964">
            <v>0.046</v>
          </cell>
          <cell r="K1964">
            <v>0.045</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0.048</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0.046</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0.043</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0.041</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0.038</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0.036</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0.035</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0.033</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0.027</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0.026</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0.024</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0.022</v>
          </cell>
          <cell r="H1993">
            <v>0.01</v>
          </cell>
          <cell r="I1993" t="str">
            <v>9      2,105</v>
          </cell>
          <cell r="J1993">
            <v>0.018</v>
          </cell>
          <cell r="K1993">
            <v>0.018</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0.019</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0.018</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0.015</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0.011</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0.007</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0.005</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0.004</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0.001</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0.001</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0.001</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0.003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0.006</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0.008</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0.012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0.027</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0.032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0.037</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0.044</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0.051</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0.059</v>
          </cell>
          <cell r="H2029">
            <v>0.07</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0.068</v>
          </cell>
          <cell r="H2031">
            <v>0.08</v>
          </cell>
          <cell r="I2031" t="str">
            <v>4          0</v>
          </cell>
          <cell r="J2031">
            <v>0</v>
          </cell>
          <cell r="K2031">
            <v>0</v>
          </cell>
          <cell r="L2031">
            <v>2003</v>
          </cell>
          <cell r="M2031">
            <v>2.341682330889977</v>
          </cell>
          <cell r="N2031" t="str">
            <v>NG43</v>
          </cell>
          <cell r="O2031">
            <v>59.02</v>
          </cell>
          <cell r="P2031">
            <v>2</v>
          </cell>
        </row>
        <row r="2032">
          <cell r="A2032" t="str">
            <v>ON</v>
          </cell>
          <cell r="B2032">
            <v>4</v>
          </cell>
          <cell r="C2032">
            <v>3</v>
          </cell>
          <cell r="D2032" t="str">
            <v>P</v>
          </cell>
          <cell r="E2032">
            <v>3.35</v>
          </cell>
          <cell r="F2032">
            <v>37706</v>
          </cell>
          <cell r="G2032">
            <v>0.078</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0.088</v>
          </cell>
          <cell r="H2034">
            <v>0.1</v>
          </cell>
          <cell r="I2034" t="str">
            <v>8          0</v>
          </cell>
          <cell r="J2034">
            <v>0</v>
          </cell>
          <cell r="K2034">
            <v>0</v>
          </cell>
          <cell r="L2034">
            <v>2003</v>
          </cell>
          <cell r="M2034">
            <v>2.402612474728975</v>
          </cell>
          <cell r="N2034" t="str">
            <v>NG43</v>
          </cell>
          <cell r="O2034">
            <v>59.02</v>
          </cell>
          <cell r="P2034">
            <v>2</v>
          </cell>
        </row>
        <row r="2035">
          <cell r="A2035" t="str">
            <v>ON</v>
          </cell>
          <cell r="B2035">
            <v>4</v>
          </cell>
          <cell r="C2035">
            <v>3</v>
          </cell>
          <cell r="D2035" t="str">
            <v>C</v>
          </cell>
          <cell r="E2035">
            <v>3.45</v>
          </cell>
          <cell r="F2035">
            <v>37706</v>
          </cell>
          <cell r="G2035">
            <v>0.761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0.724</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0.688</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v>
          </cell>
          <cell r="H2041">
            <v>0.56</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0.142</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2.56312699659288</v>
          </cell>
          <cell r="N2044" t="str">
            <v>NG43</v>
          </cell>
          <cell r="O2044">
            <v>59.02</v>
          </cell>
          <cell r="P2044">
            <v>2</v>
          </cell>
        </row>
        <row r="2045">
          <cell r="A2045" t="str">
            <v>ON</v>
          </cell>
          <cell r="B2045">
            <v>4</v>
          </cell>
          <cell r="C2045">
            <v>3</v>
          </cell>
          <cell r="D2045" t="str">
            <v>C</v>
          </cell>
          <cell r="E2045">
            <v>3.7</v>
          </cell>
          <cell r="F2045">
            <v>37706</v>
          </cell>
          <cell r="G2045">
            <v>0.589</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0.176</v>
          </cell>
          <cell r="H2046">
            <v>0.21</v>
          </cell>
          <cell r="I2046" t="str">
            <v>1          0</v>
          </cell>
          <cell r="J2046">
            <v>0</v>
          </cell>
          <cell r="K2046">
            <v>0</v>
          </cell>
          <cell r="L2046">
            <v>2003</v>
          </cell>
          <cell r="M2046">
            <v>2.596730040158255</v>
          </cell>
          <cell r="N2046" t="str">
            <v>NG43</v>
          </cell>
          <cell r="O2046">
            <v>59.02</v>
          </cell>
          <cell r="P2046">
            <v>2</v>
          </cell>
        </row>
        <row r="2047">
          <cell r="A2047" t="str">
            <v>ON</v>
          </cell>
          <cell r="B2047">
            <v>4</v>
          </cell>
          <cell r="C2047">
            <v>3</v>
          </cell>
          <cell r="D2047" t="str">
            <v>C</v>
          </cell>
          <cell r="E2047">
            <v>3.75</v>
          </cell>
          <cell r="F2047">
            <v>37706</v>
          </cell>
          <cell r="G2047">
            <v>0.556</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0.237</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0.473</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0.284</v>
          </cell>
          <cell r="H2056">
            <v>0.33</v>
          </cell>
          <cell r="I2056" t="str">
            <v>0          0</v>
          </cell>
          <cell r="J2056">
            <v>0</v>
          </cell>
          <cell r="K2056">
            <v>0</v>
          </cell>
          <cell r="L2056">
            <v>2003</v>
          </cell>
          <cell r="M2056">
            <v>2.761437939750768</v>
          </cell>
          <cell r="N2056" t="str">
            <v>NG43</v>
          </cell>
          <cell r="O2056">
            <v>59.02</v>
          </cell>
          <cell r="P2056">
            <v>2</v>
          </cell>
        </row>
        <row r="2057">
          <cell r="A2057" t="str">
            <v>ON</v>
          </cell>
          <cell r="B2057">
            <v>4</v>
          </cell>
          <cell r="C2057">
            <v>3</v>
          </cell>
          <cell r="D2057" t="str">
            <v>C</v>
          </cell>
          <cell r="E2057">
            <v>4</v>
          </cell>
          <cell r="F2057">
            <v>37706</v>
          </cell>
          <cell r="G2057">
            <v>0.423</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4.1</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4.1</v>
          </cell>
          <cell r="F2062">
            <v>37706</v>
          </cell>
          <cell r="G2062">
            <v>0.355</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v>
          </cell>
          <cell r="F2063">
            <v>37706</v>
          </cell>
          <cell r="G2063">
            <v>0.355</v>
          </cell>
          <cell r="H2063">
            <v>0.29</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v>
          </cell>
          <cell r="H2064">
            <v>0.28</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4.35</v>
          </cell>
          <cell r="F2067">
            <v>37706</v>
          </cell>
          <cell r="G2067">
            <v>0.281</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0.236</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v>
          </cell>
          <cell r="F2071">
            <v>37706</v>
          </cell>
          <cell r="G2071">
            <v>0.197</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0.175</v>
          </cell>
          <cell r="H2073">
            <v>0.14</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4.85</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v>
          </cell>
          <cell r="F2076">
            <v>37706</v>
          </cell>
          <cell r="G2076">
            <v>0.147</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5.1</v>
          </cell>
          <cell r="F2080">
            <v>37706</v>
          </cell>
          <cell r="G2080">
            <v>0.117</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0.099</v>
          </cell>
          <cell r="H2083">
            <v>0.07</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0.093</v>
          </cell>
          <cell r="H2084">
            <v>0.07</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0.088</v>
          </cell>
          <cell r="H2085">
            <v>0.07</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0.083</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0.079</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0.075</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0.067</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0.054</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0.053</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0.049</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0.046</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0.045</v>
          </cell>
          <cell r="H2099">
            <v>0.03</v>
          </cell>
          <cell r="I2099" t="str">
            <v>5      2,108</v>
          </cell>
          <cell r="J2099">
            <v>0.036</v>
          </cell>
          <cell r="K2099">
            <v>0.035</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0.038</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0.036</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0.035</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0.033</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0.031</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0.029</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0.027</v>
          </cell>
          <cell r="H2116">
            <v>0.02</v>
          </cell>
          <cell r="I2116" t="str">
            <v>1         16</v>
          </cell>
          <cell r="J2116">
            <v>0.022</v>
          </cell>
          <cell r="K2116">
            <v>0.022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0.025</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0.023</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0.018</v>
          </cell>
          <cell r="H2120">
            <v>0.01</v>
          </cell>
          <cell r="I2120" t="str">
            <v>4      1,293</v>
          </cell>
          <cell r="J2120">
            <v>0.016</v>
          </cell>
          <cell r="K2120">
            <v>0.016</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0.012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0.009</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0.003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0.001</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0.001</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0.001</v>
          </cell>
          <cell r="H2127">
            <v>0</v>
          </cell>
          <cell r="I2127" t="str">
            <v>2          0</v>
          </cell>
          <cell r="J2127">
            <v>0</v>
          </cell>
          <cell r="K2127">
            <v>0</v>
          </cell>
          <cell r="L2127">
            <v>2003</v>
          </cell>
          <cell r="M2127">
            <v>1.565335202709713</v>
          </cell>
          <cell r="N2127" t="str">
            <v>NG53</v>
          </cell>
          <cell r="O2127">
            <v>59.02</v>
          </cell>
          <cell r="P2127">
            <v>2</v>
          </cell>
        </row>
        <row r="2128">
          <cell r="A2128" t="str">
            <v>ON</v>
          </cell>
          <cell r="B2128">
            <v>5</v>
          </cell>
          <cell r="C2128">
            <v>3</v>
          </cell>
          <cell r="D2128" t="str">
            <v>P</v>
          </cell>
          <cell r="E2128">
            <v>2.5</v>
          </cell>
          <cell r="F2128">
            <v>37736</v>
          </cell>
          <cell r="G2128">
            <v>0.005</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2.55</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0.015</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0.018</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0.021</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1.954397627874893</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0.036</v>
          </cell>
          <cell r="H2137">
            <v>0.04</v>
          </cell>
          <cell r="I2137" t="str">
            <v>3          0</v>
          </cell>
          <cell r="J2137">
            <v>0</v>
          </cell>
          <cell r="K2137">
            <v>0</v>
          </cell>
          <cell r="L2137">
            <v>2003</v>
          </cell>
          <cell r="M2137">
            <v>1.98610106153665</v>
          </cell>
          <cell r="N2137" t="str">
            <v>NG53</v>
          </cell>
          <cell r="O2137">
            <v>59.02</v>
          </cell>
          <cell r="P2137">
            <v>2</v>
          </cell>
        </row>
        <row r="2138">
          <cell r="A2138" t="str">
            <v>ON</v>
          </cell>
          <cell r="B2138">
            <v>5</v>
          </cell>
          <cell r="C2138">
            <v>3</v>
          </cell>
          <cell r="D2138" t="str">
            <v>P</v>
          </cell>
          <cell r="E2138">
            <v>3.1</v>
          </cell>
          <cell r="F2138">
            <v>37736</v>
          </cell>
          <cell r="G2138">
            <v>0.049</v>
          </cell>
          <cell r="H2138">
            <v>0.05</v>
          </cell>
          <cell r="I2138" t="str">
            <v>9          0</v>
          </cell>
          <cell r="J2138">
            <v>0</v>
          </cell>
          <cell r="K2138">
            <v>0</v>
          </cell>
          <cell r="L2138">
            <v>2003</v>
          </cell>
          <cell r="M2138">
            <v>2.04098385424294</v>
          </cell>
          <cell r="N2138" t="str">
            <v>NG53</v>
          </cell>
          <cell r="O2138">
            <v>59.02</v>
          </cell>
          <cell r="P2138">
            <v>2</v>
          </cell>
        </row>
        <row r="2139">
          <cell r="A2139" t="str">
            <v>ON</v>
          </cell>
          <cell r="B2139">
            <v>5</v>
          </cell>
          <cell r="C2139">
            <v>3</v>
          </cell>
          <cell r="D2139" t="str">
            <v>P</v>
          </cell>
          <cell r="E2139">
            <v>3.15</v>
          </cell>
          <cell r="F2139">
            <v>37736</v>
          </cell>
          <cell r="G2139">
            <v>0.057</v>
          </cell>
          <cell r="H2139">
            <v>0.06</v>
          </cell>
          <cell r="I2139" t="str">
            <v>8          0</v>
          </cell>
          <cell r="J2139">
            <v>0</v>
          </cell>
          <cell r="K2139">
            <v>0</v>
          </cell>
          <cell r="L2139">
            <v>2003</v>
          </cell>
          <cell r="M2139">
            <v>2.070213842275371</v>
          </cell>
          <cell r="N2139" t="str">
            <v>NG53</v>
          </cell>
          <cell r="O2139">
            <v>59.02</v>
          </cell>
          <cell r="P2139">
            <v>2</v>
          </cell>
        </row>
        <row r="2140">
          <cell r="A2140" t="str">
            <v>ON</v>
          </cell>
          <cell r="B2140">
            <v>5</v>
          </cell>
          <cell r="C2140">
            <v>3</v>
          </cell>
          <cell r="D2140" t="str">
            <v>P</v>
          </cell>
          <cell r="E2140">
            <v>3.2</v>
          </cell>
          <cell r="F2140">
            <v>37736</v>
          </cell>
          <cell r="G2140">
            <v>0.065</v>
          </cell>
          <cell r="H2140">
            <v>0.07</v>
          </cell>
          <cell r="I2140" t="str">
            <v>8          0</v>
          </cell>
          <cell r="J2140">
            <v>0</v>
          </cell>
          <cell r="K2140">
            <v>0</v>
          </cell>
          <cell r="L2140">
            <v>2003</v>
          </cell>
          <cell r="M2140">
            <v>2.095445904308994</v>
          </cell>
          <cell r="N2140" t="str">
            <v>NG53</v>
          </cell>
          <cell r="O2140">
            <v>59.02</v>
          </cell>
          <cell r="P2140">
            <v>2</v>
          </cell>
        </row>
        <row r="2141">
          <cell r="A2141" t="str">
            <v>ON</v>
          </cell>
          <cell r="B2141">
            <v>5</v>
          </cell>
          <cell r="C2141">
            <v>3</v>
          </cell>
          <cell r="D2141" t="str">
            <v>C</v>
          </cell>
          <cell r="E2141">
            <v>3.25</v>
          </cell>
          <cell r="F2141">
            <v>37736</v>
          </cell>
          <cell r="G2141">
            <v>0.883</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0.075</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0.085</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0.096</v>
          </cell>
          <cell r="H2144">
            <v>0.11</v>
          </cell>
          <cell r="I2144" t="str">
            <v>3          0</v>
          </cell>
          <cell r="J2144">
            <v>0</v>
          </cell>
          <cell r="K2144">
            <v>0</v>
          </cell>
          <cell r="L2144">
            <v>2003</v>
          </cell>
          <cell r="M2144">
            <v>2.178980166276294</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v>
          </cell>
          <cell r="I2146" t="str">
            <v>3          0</v>
          </cell>
          <cell r="J2146">
            <v>0</v>
          </cell>
          <cell r="K2146">
            <v>0</v>
          </cell>
          <cell r="L2146">
            <v>2003</v>
          </cell>
          <cell r="M2146">
            <v>2.235933079695924</v>
          </cell>
          <cell r="N2146" t="str">
            <v>NG53</v>
          </cell>
          <cell r="O2146">
            <v>59.02</v>
          </cell>
          <cell r="P2146">
            <v>2</v>
          </cell>
        </row>
        <row r="2147">
          <cell r="A2147" t="str">
            <v>ON</v>
          </cell>
          <cell r="B2147">
            <v>5</v>
          </cell>
          <cell r="C2147">
            <v>3</v>
          </cell>
          <cell r="D2147" t="str">
            <v>C</v>
          </cell>
          <cell r="E2147">
            <v>3.5</v>
          </cell>
          <cell r="F2147">
            <v>37736</v>
          </cell>
          <cell r="G2147">
            <v>0.683</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v>
          </cell>
          <cell r="H2148">
            <v>0.16</v>
          </cell>
          <cell r="I2148" t="str">
            <v>0          0</v>
          </cell>
          <cell r="J2148">
            <v>0</v>
          </cell>
          <cell r="K2148">
            <v>0</v>
          </cell>
          <cell r="L2148">
            <v>2003</v>
          </cell>
          <cell r="M2148">
            <v>2.262699313792179</v>
          </cell>
          <cell r="N2148" t="str">
            <v>NG53</v>
          </cell>
          <cell r="O2148">
            <v>59.02</v>
          </cell>
          <cell r="P2148">
            <v>2</v>
          </cell>
        </row>
        <row r="2149">
          <cell r="A2149" t="str">
            <v>ON</v>
          </cell>
          <cell r="B2149">
            <v>5</v>
          </cell>
          <cell r="C2149">
            <v>3</v>
          </cell>
          <cell r="D2149" t="str">
            <v>C</v>
          </cell>
          <cell r="E2149">
            <v>3.55</v>
          </cell>
          <cell r="F2149">
            <v>37736</v>
          </cell>
          <cell r="G2149">
            <v>0.65</v>
          </cell>
          <cell r="H2149">
            <v>0.57</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0.618</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v>
          </cell>
          <cell r="H2155">
            <v>0.47</v>
          </cell>
          <cell r="I2155" t="str">
            <v>7          4</v>
          </cell>
          <cell r="J2155">
            <v>0.481</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v>
          </cell>
          <cell r="H2156">
            <v>0.23</v>
          </cell>
          <cell r="I2156" t="str">
            <v>0          2</v>
          </cell>
          <cell r="J2156">
            <v>0.231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0.476</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v>
          </cell>
          <cell r="H2162">
            <v>0.31</v>
          </cell>
          <cell r="I2162" t="str">
            <v>3          0</v>
          </cell>
          <cell r="J2162">
            <v>0</v>
          </cell>
          <cell r="K2162">
            <v>0</v>
          </cell>
          <cell r="L2162">
            <v>2003</v>
          </cell>
          <cell r="M2162">
            <v>2.465450571313344</v>
          </cell>
          <cell r="N2162" t="str">
            <v>NG53</v>
          </cell>
          <cell r="O2162">
            <v>59.02</v>
          </cell>
          <cell r="P2162">
            <v>2</v>
          </cell>
        </row>
        <row r="2163">
          <cell r="A2163" t="str">
            <v>ON</v>
          </cell>
          <cell r="B2163">
            <v>5</v>
          </cell>
          <cell r="C2163">
            <v>3</v>
          </cell>
          <cell r="D2163" t="str">
            <v>C</v>
          </cell>
          <cell r="E2163">
            <v>3.9</v>
          </cell>
          <cell r="F2163">
            <v>37736</v>
          </cell>
          <cell r="G2163">
            <v>0.451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0.297</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0.428</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0.349</v>
          </cell>
          <cell r="H2168">
            <v>0.39</v>
          </cell>
          <cell r="I2168" t="str">
            <v>6         50</v>
          </cell>
          <cell r="J2168">
            <v>0.357</v>
          </cell>
          <cell r="K2168">
            <v>0.357</v>
          </cell>
          <cell r="L2168">
            <v>2003</v>
          </cell>
          <cell r="M2168">
            <v>2.5493665391720772</v>
          </cell>
          <cell r="N2168" t="str">
            <v>NG53</v>
          </cell>
          <cell r="O2168">
            <v>59.02</v>
          </cell>
          <cell r="P2168">
            <v>2</v>
          </cell>
        </row>
        <row r="2169">
          <cell r="A2169" t="str">
            <v>ON</v>
          </cell>
          <cell r="B2169">
            <v>5</v>
          </cell>
          <cell r="C2169">
            <v>3</v>
          </cell>
          <cell r="D2169" t="str">
            <v>C</v>
          </cell>
          <cell r="E2169">
            <v>4.1</v>
          </cell>
          <cell r="F2169">
            <v>37736</v>
          </cell>
          <cell r="G2169">
            <v>0.361</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4.1</v>
          </cell>
          <cell r="F2170">
            <v>37736</v>
          </cell>
          <cell r="G2170">
            <v>0.406</v>
          </cell>
          <cell r="H2170">
            <v>0.45</v>
          </cell>
          <cell r="I2170" t="str">
            <v>7          0</v>
          </cell>
          <cell r="J2170">
            <v>0</v>
          </cell>
          <cell r="K2170">
            <v>0</v>
          </cell>
          <cell r="L2170">
            <v>2003</v>
          </cell>
          <cell r="M2170">
            <v>2.605273523605567</v>
          </cell>
          <cell r="N2170" t="str">
            <v>NG53</v>
          </cell>
          <cell r="O2170">
            <v>59.02</v>
          </cell>
          <cell r="P2170">
            <v>2</v>
          </cell>
        </row>
        <row r="2171">
          <cell r="A2171" t="str">
            <v>ON</v>
          </cell>
          <cell r="B2171">
            <v>5</v>
          </cell>
          <cell r="C2171">
            <v>3</v>
          </cell>
          <cell r="D2171" t="str">
            <v>C</v>
          </cell>
          <cell r="E2171">
            <v>4.25</v>
          </cell>
          <cell r="F2171">
            <v>37736</v>
          </cell>
          <cell r="G2171">
            <v>0.305</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v>
          </cell>
          <cell r="F2172">
            <v>37736</v>
          </cell>
          <cell r="G2172">
            <v>0.257</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v>
          </cell>
          <cell r="F2174">
            <v>37736</v>
          </cell>
          <cell r="G2174">
            <v>0.194</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0.173</v>
          </cell>
          <cell r="H2176">
            <v>0.14</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4.85</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v>
          </cell>
          <cell r="F2178">
            <v>37736</v>
          </cell>
          <cell r="G2178">
            <v>0.147</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0.07</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0.086</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0.081</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0.077</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0.073</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0.07</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0.066</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0.049</v>
          </cell>
          <cell r="H2189">
            <v>0.03</v>
          </cell>
          <cell r="I2189" t="str">
            <v>7        755</v>
          </cell>
          <cell r="J2189">
            <v>0.043</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0.019</v>
          </cell>
          <cell r="H2191">
            <v>0.01</v>
          </cell>
          <cell r="I2191" t="str">
            <v>9      1,450</v>
          </cell>
          <cell r="J2191">
            <v>0.018</v>
          </cell>
          <cell r="K2191">
            <v>0.018</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0.004</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2.53</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0.001</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0.001</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0.001</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0.002</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0.008</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0.018</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0.022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1.271</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0.026</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1.188</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0.036</v>
          </cell>
          <cell r="H2212">
            <v>0.04</v>
          </cell>
          <cell r="I2212" t="str">
            <v>2          0</v>
          </cell>
          <cell r="J2212">
            <v>0</v>
          </cell>
          <cell r="K2212">
            <v>0</v>
          </cell>
          <cell r="L2212">
            <v>2003</v>
          </cell>
          <cell r="M2212">
            <v>1.622794001124373</v>
          </cell>
          <cell r="N2212" t="str">
            <v>NG63</v>
          </cell>
          <cell r="O2212">
            <v>38.49</v>
          </cell>
          <cell r="P2212">
            <v>2</v>
          </cell>
        </row>
        <row r="2213">
          <cell r="A2213" t="str">
            <v>ON</v>
          </cell>
          <cell r="B2213">
            <v>6</v>
          </cell>
          <cell r="C2213">
            <v>3</v>
          </cell>
          <cell r="D2213" t="str">
            <v>C</v>
          </cell>
          <cell r="E2213">
            <v>2.95</v>
          </cell>
          <cell r="F2213">
            <v>37768</v>
          </cell>
          <cell r="G2213">
            <v>1.144</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0.042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0.743</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0.049</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0.064</v>
          </cell>
          <cell r="H2219">
            <v>0.07</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0.968</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0.073</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0.083</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0.572</v>
          </cell>
          <cell r="H2224">
            <v>0.57</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0.094</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0.852</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0.816</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0.118</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v>
          </cell>
          <cell r="H2231">
            <v>0.14</v>
          </cell>
          <cell r="I2231" t="str">
            <v>9          0</v>
          </cell>
          <cell r="J2231">
            <v>0</v>
          </cell>
          <cell r="K2231">
            <v>0</v>
          </cell>
          <cell r="L2231">
            <v>2003</v>
          </cell>
          <cell r="M2231">
            <v>1.842000290502586</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0.145</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0.712</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0.177</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v>
          </cell>
          <cell r="H2238">
            <v>0.57</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0.591</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0.236</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0.563</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v>
          </cell>
          <cell r="H2245">
            <v>0.29</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0.304</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0.487</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v>
          </cell>
          <cell r="H2251">
            <v>0.36</v>
          </cell>
          <cell r="I2251" t="str">
            <v>8          0</v>
          </cell>
          <cell r="J2251">
            <v>0</v>
          </cell>
          <cell r="K2251">
            <v>0</v>
          </cell>
          <cell r="L2251">
            <v>2003</v>
          </cell>
          <cell r="M2251">
            <v>2.069492876335861</v>
          </cell>
          <cell r="N2251" t="str">
            <v>NG63</v>
          </cell>
          <cell r="O2251">
            <v>38.49</v>
          </cell>
          <cell r="P2251">
            <v>2</v>
          </cell>
        </row>
        <row r="2252">
          <cell r="A2252" t="str">
            <v>ON</v>
          </cell>
          <cell r="B2252">
            <v>6</v>
          </cell>
          <cell r="C2252">
            <v>3</v>
          </cell>
          <cell r="D2252" t="str">
            <v>C</v>
          </cell>
          <cell r="E2252">
            <v>3.95</v>
          </cell>
          <cell r="F2252">
            <v>37768</v>
          </cell>
          <cell r="G2252">
            <v>0.464</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0.354</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v>
          </cell>
          <cell r="H2255">
            <v>0.42</v>
          </cell>
          <cell r="I2255" t="str">
            <v>5          0</v>
          </cell>
          <cell r="J2255">
            <v>0</v>
          </cell>
          <cell r="K2255">
            <v>0</v>
          </cell>
          <cell r="L2255">
            <v>2003</v>
          </cell>
          <cell r="M2255">
            <v>2.114841858647955</v>
          </cell>
          <cell r="N2255" t="str">
            <v>NG63</v>
          </cell>
          <cell r="O2255">
            <v>38.49</v>
          </cell>
          <cell r="P2255">
            <v>2</v>
          </cell>
        </row>
        <row r="2256">
          <cell r="A2256" t="str">
            <v>ON</v>
          </cell>
          <cell r="B2256">
            <v>6</v>
          </cell>
          <cell r="C2256">
            <v>3</v>
          </cell>
          <cell r="D2256" t="str">
            <v>C</v>
          </cell>
          <cell r="E2256">
            <v>4.05</v>
          </cell>
          <cell r="F2256">
            <v>37768</v>
          </cell>
          <cell r="G2256">
            <v>0.412</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4.1</v>
          </cell>
          <cell r="F2258">
            <v>37768</v>
          </cell>
          <cell r="G2258">
            <v>0.398</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4.1</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v>
          </cell>
          <cell r="H2260">
            <v>0.29</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0.206</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4.85</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0.099</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0.095</v>
          </cell>
          <cell r="H2274">
            <v>0.07</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0.079</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0.064</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0.029</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0.016</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0.007</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0.001</v>
          </cell>
          <cell r="H2286">
            <v>0</v>
          </cell>
          <cell r="I2286" t="str">
            <v>1          0</v>
          </cell>
          <cell r="J2286">
            <v>0</v>
          </cell>
          <cell r="K2286">
            <v>0</v>
          </cell>
          <cell r="L2286">
            <v>2003</v>
          </cell>
          <cell r="M2286">
            <v>1.21681187832839</v>
          </cell>
          <cell r="N2286" t="str">
            <v>NG73</v>
          </cell>
          <cell r="O2286">
            <v>38.49</v>
          </cell>
          <cell r="P2286">
            <v>2</v>
          </cell>
        </row>
        <row r="2287">
          <cell r="A2287" t="str">
            <v>ON</v>
          </cell>
          <cell r="B2287">
            <v>7</v>
          </cell>
          <cell r="C2287">
            <v>3</v>
          </cell>
          <cell r="D2287" t="str">
            <v>P</v>
          </cell>
          <cell r="E2287">
            <v>2.1</v>
          </cell>
          <cell r="F2287">
            <v>37797</v>
          </cell>
          <cell r="G2287">
            <v>0.001</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0.025</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0.041</v>
          </cell>
          <cell r="H2292">
            <v>0.04</v>
          </cell>
          <cell r="I2292" t="str">
            <v>6          0</v>
          </cell>
          <cell r="J2292">
            <v>0</v>
          </cell>
          <cell r="K2292">
            <v>0</v>
          </cell>
          <cell r="L2292">
            <v>2003</v>
          </cell>
          <cell r="M2292">
            <v>1.531318541120615</v>
          </cell>
          <cell r="N2292" t="str">
            <v>NG73</v>
          </cell>
          <cell r="O2292">
            <v>38.49</v>
          </cell>
          <cell r="P2292">
            <v>2</v>
          </cell>
        </row>
        <row r="2293">
          <cell r="A2293" t="str">
            <v>ON</v>
          </cell>
          <cell r="B2293">
            <v>7</v>
          </cell>
          <cell r="C2293">
            <v>3</v>
          </cell>
          <cell r="D2293" t="str">
            <v>P</v>
          </cell>
          <cell r="E2293">
            <v>3</v>
          </cell>
          <cell r="F2293">
            <v>37797</v>
          </cell>
          <cell r="G2293">
            <v>0.055</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0.072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0.082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0.092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0.144</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0.713</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1.798289213963934</v>
          </cell>
          <cell r="N2306" t="str">
            <v>NG73</v>
          </cell>
          <cell r="O2306">
            <v>38.49</v>
          </cell>
          <cell r="P2306">
            <v>2</v>
          </cell>
        </row>
        <row r="2307">
          <cell r="A2307" t="str">
            <v>ON</v>
          </cell>
          <cell r="B2307">
            <v>7</v>
          </cell>
          <cell r="C2307">
            <v>3</v>
          </cell>
          <cell r="D2307" t="str">
            <v>C</v>
          </cell>
          <cell r="E2307">
            <v>3.6</v>
          </cell>
          <cell r="F2307">
            <v>37797</v>
          </cell>
          <cell r="G2307">
            <v>0.682</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0.211</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v>
          </cell>
          <cell r="I2311" t="str">
            <v>0          0</v>
          </cell>
          <cell r="J2311">
            <v>0</v>
          </cell>
          <cell r="K2311">
            <v>0</v>
          </cell>
          <cell r="L2311">
            <v>2003</v>
          </cell>
          <cell r="M2311">
            <v>1.86025459401251</v>
          </cell>
          <cell r="N2311" t="str">
            <v>NG73</v>
          </cell>
          <cell r="O2311">
            <v>38.49</v>
          </cell>
          <cell r="P2311">
            <v>2</v>
          </cell>
        </row>
        <row r="2312">
          <cell r="A2312" t="str">
            <v>ON</v>
          </cell>
          <cell r="B2312">
            <v>7</v>
          </cell>
          <cell r="C2312">
            <v>3</v>
          </cell>
          <cell r="D2312" t="str">
            <v>C</v>
          </cell>
          <cell r="E2312">
            <v>3.75</v>
          </cell>
          <cell r="F2312">
            <v>37797</v>
          </cell>
          <cell r="G2312">
            <v>0.599</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v>
          </cell>
          <cell r="H2313">
            <v>0.3</v>
          </cell>
          <cell r="I2313" t="str">
            <v>3         50</v>
          </cell>
          <cell r="J2313">
            <v>0</v>
          </cell>
          <cell r="K2313">
            <v>0</v>
          </cell>
          <cell r="L2313">
            <v>2003</v>
          </cell>
          <cell r="M2313">
            <v>1.88109459484005</v>
          </cell>
          <cell r="N2313" t="str">
            <v>NG73</v>
          </cell>
          <cell r="O2313">
            <v>38.49</v>
          </cell>
          <cell r="P2313">
            <v>2</v>
          </cell>
        </row>
        <row r="2314">
          <cell r="A2314" t="str">
            <v>ON</v>
          </cell>
          <cell r="B2314">
            <v>7</v>
          </cell>
          <cell r="C2314">
            <v>3</v>
          </cell>
          <cell r="D2314" t="str">
            <v>C</v>
          </cell>
          <cell r="E2314">
            <v>3.8</v>
          </cell>
          <cell r="F2314">
            <v>37797</v>
          </cell>
          <cell r="G2314">
            <v>0.573</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0.297</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0.345</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v>
          </cell>
          <cell r="H2323">
            <v>0.43</v>
          </cell>
          <cell r="I2323" t="str">
            <v>6        100</v>
          </cell>
          <cell r="J2323">
            <v>0.402</v>
          </cell>
          <cell r="K2323">
            <v>0.395</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0.425</v>
          </cell>
          <cell r="H2325">
            <v>0.46</v>
          </cell>
          <cell r="I2325" t="str">
            <v>7          0</v>
          </cell>
          <cell r="J2325">
            <v>0</v>
          </cell>
          <cell r="K2325">
            <v>0</v>
          </cell>
          <cell r="L2325">
            <v>2003</v>
          </cell>
          <cell r="M2325">
            <v>2.000540982387237</v>
          </cell>
          <cell r="N2325" t="str">
            <v>NG73</v>
          </cell>
          <cell r="O2325">
            <v>38.49</v>
          </cell>
          <cell r="P2325">
            <v>2</v>
          </cell>
        </row>
        <row r="2326">
          <cell r="A2326" t="str">
            <v>ON</v>
          </cell>
          <cell r="B2326">
            <v>7</v>
          </cell>
          <cell r="C2326">
            <v>3</v>
          </cell>
          <cell r="D2326" t="str">
            <v>C</v>
          </cell>
          <cell r="E2326">
            <v>4.1</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4.1</v>
          </cell>
          <cell r="F2327">
            <v>37797</v>
          </cell>
          <cell r="G2327">
            <v>0.454</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v>
          </cell>
          <cell r="F2329">
            <v>37797</v>
          </cell>
          <cell r="G2329">
            <v>0.327</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0.298</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0.284</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0.235</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4.85</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0.178</v>
          </cell>
          <cell r="H2338">
            <v>0.14</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0.118</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0.077</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0.036</v>
          </cell>
          <cell r="H2344">
            <v>0.02</v>
          </cell>
          <cell r="I2344" t="str">
            <v>8        150</v>
          </cell>
          <cell r="J2344">
            <v>0.033</v>
          </cell>
          <cell r="K2344">
            <v>0.033</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0.019</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0.008</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0.001</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0.001</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0.011</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0.028</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0.062</v>
          </cell>
          <cell r="H2356">
            <v>0.07</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v>
          </cell>
          <cell r="N2357" t="str">
            <v>NG83</v>
          </cell>
          <cell r="O2357">
            <v>38.49</v>
          </cell>
          <cell r="P2357">
            <v>2</v>
          </cell>
        </row>
        <row r="2358">
          <cell r="A2358" t="str">
            <v>ON</v>
          </cell>
          <cell r="B2358">
            <v>8</v>
          </cell>
          <cell r="C2358">
            <v>3</v>
          </cell>
          <cell r="D2358" t="str">
            <v>P</v>
          </cell>
          <cell r="E2358">
            <v>3.2</v>
          </cell>
          <cell r="F2358">
            <v>37830</v>
          </cell>
          <cell r="G2358">
            <v>0.103</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0.143</v>
          </cell>
          <cell r="H2361">
            <v>0.16</v>
          </cell>
          <cell r="I2361" t="str">
            <v>0          0</v>
          </cell>
          <cell r="J2361">
            <v>0</v>
          </cell>
          <cell r="K2361">
            <v>0</v>
          </cell>
          <cell r="L2361">
            <v>2003</v>
          </cell>
          <cell r="M2361">
            <v>1.618517485379733</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0.175</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v>
          </cell>
          <cell r="N2364" t="str">
            <v>NG83</v>
          </cell>
          <cell r="O2364">
            <v>38.49</v>
          </cell>
          <cell r="P2364">
            <v>2</v>
          </cell>
        </row>
        <row r="2365">
          <cell r="A2365" t="str">
            <v>ON</v>
          </cell>
          <cell r="B2365">
            <v>8</v>
          </cell>
          <cell r="C2365">
            <v>3</v>
          </cell>
          <cell r="D2365" t="str">
            <v>C</v>
          </cell>
          <cell r="E2365">
            <v>3.55</v>
          </cell>
          <cell r="F2365">
            <v>37830</v>
          </cell>
          <cell r="G2365">
            <v>0.744</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0.715</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v>
          </cell>
          <cell r="H2372">
            <v>0.56</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0.293</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0.607</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0.366</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4.1</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4.1</v>
          </cell>
          <cell r="F2386">
            <v>37830</v>
          </cell>
          <cell r="G2386">
            <v>0.475</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0.412</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v>
          </cell>
          <cell r="F2390">
            <v>37830</v>
          </cell>
          <cell r="G2390">
            <v>0.362</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v>
          </cell>
          <cell r="H2391">
            <v>0.28</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4.85</v>
          </cell>
          <cell r="F2395">
            <v>37830</v>
          </cell>
          <cell r="G2395">
            <v>0.244</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5.1</v>
          </cell>
          <cell r="F2397">
            <v>37830</v>
          </cell>
          <cell r="G2397">
            <v>0.196</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0.118</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0.093</v>
          </cell>
          <cell r="H2402">
            <v>0.07</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0.044</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0.024</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0.009</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0.001</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0.002</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0.005</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0.014</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2.55</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0.036</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v>
          </cell>
          <cell r="H2413">
            <v>1.12</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0.056</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1.136</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0.083</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0.094</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0.974</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v>
          </cell>
          <cell r="H2425">
            <v>0.14</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v>
          </cell>
          <cell r="H2428">
            <v>0.18</v>
          </cell>
          <cell r="I2428" t="str">
            <v>2          0</v>
          </cell>
          <cell r="J2428">
            <v>0</v>
          </cell>
          <cell r="K2428">
            <v>0</v>
          </cell>
          <cell r="L2428">
            <v>2003</v>
          </cell>
          <cell r="M2428">
            <v>1.677482160231787</v>
          </cell>
          <cell r="N2428" t="str">
            <v>NG93</v>
          </cell>
          <cell r="O2428">
            <v>50.75</v>
          </cell>
          <cell r="P2428">
            <v>2</v>
          </cell>
        </row>
        <row r="2429">
          <cell r="A2429" t="str">
            <v>ON</v>
          </cell>
          <cell r="B2429">
            <v>9</v>
          </cell>
          <cell r="C2429">
            <v>3</v>
          </cell>
          <cell r="D2429" t="str">
            <v>C</v>
          </cell>
          <cell r="E2429">
            <v>3.4</v>
          </cell>
          <cell r="F2429">
            <v>37859</v>
          </cell>
          <cell r="G2429">
            <v>0.837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0.178</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0.718</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0.691</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0.297</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0.57</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0.614</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0.591</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0.368</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0.569</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1.890851924194726</v>
          </cell>
          <cell r="N2452" t="str">
            <v>NG93</v>
          </cell>
          <cell r="O2452">
            <v>50.75</v>
          </cell>
          <cell r="P2452">
            <v>2</v>
          </cell>
        </row>
        <row r="2453">
          <cell r="A2453" t="str">
            <v>ON</v>
          </cell>
          <cell r="B2453">
            <v>9</v>
          </cell>
          <cell r="C2453">
            <v>3</v>
          </cell>
          <cell r="D2453" t="str">
            <v>C</v>
          </cell>
          <cell r="E2453">
            <v>4</v>
          </cell>
          <cell r="F2453">
            <v>37859</v>
          </cell>
          <cell r="G2453">
            <v>0.523</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4.1</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4.1</v>
          </cell>
          <cell r="F2457">
            <v>37859</v>
          </cell>
          <cell r="G2457">
            <v>0.505</v>
          </cell>
          <cell r="H2457">
            <v>0.55</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0.424</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0.344</v>
          </cell>
          <cell r="H2461">
            <v>0.29</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4.85</v>
          </cell>
          <cell r="F2462">
            <v>37859</v>
          </cell>
          <cell r="G2462">
            <v>0.258</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v>
          </cell>
          <cell r="H2467">
            <v>0.14</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0.141</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0.053</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0.012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0.003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0.005</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0.026</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0.035</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0.054</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0.098</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0.148</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0.212</v>
          </cell>
          <cell r="H2492">
            <v>0.23</v>
          </cell>
          <cell r="I2492" t="str">
            <v>7          0</v>
          </cell>
          <cell r="J2492">
            <v>0</v>
          </cell>
          <cell r="K2492">
            <v>0</v>
          </cell>
          <cell r="L2492">
            <v>2003</v>
          </cell>
          <cell r="M2492">
            <v>1.661926704555723</v>
          </cell>
          <cell r="N2492" t="str">
            <v>NG103</v>
          </cell>
          <cell r="O2492">
            <v>50.75</v>
          </cell>
          <cell r="P2492">
            <v>2</v>
          </cell>
        </row>
        <row r="2493">
          <cell r="A2493" t="str">
            <v>ON</v>
          </cell>
          <cell r="B2493">
            <v>10</v>
          </cell>
          <cell r="C2493">
            <v>3</v>
          </cell>
          <cell r="D2493" t="str">
            <v>C</v>
          </cell>
          <cell r="E2493">
            <v>3.45</v>
          </cell>
          <cell r="F2493">
            <v>37889</v>
          </cell>
          <cell r="G2493">
            <v>0.633</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0.288</v>
          </cell>
          <cell r="H2497">
            <v>0.31</v>
          </cell>
          <cell r="I2497" t="str">
            <v>8          0</v>
          </cell>
          <cell r="J2497">
            <v>0</v>
          </cell>
          <cell r="K2497">
            <v>0</v>
          </cell>
          <cell r="L2497">
            <v>2003</v>
          </cell>
          <cell r="M2497">
            <v>1.72300113948925</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0.694</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0.353</v>
          </cell>
          <cell r="H2502">
            <v>0.38</v>
          </cell>
          <cell r="I2502" t="str">
            <v>7         50</v>
          </cell>
          <cell r="J2502">
            <v>0</v>
          </cell>
          <cell r="K2502">
            <v>0</v>
          </cell>
          <cell r="L2502">
            <v>2003</v>
          </cell>
          <cell r="M2502">
            <v>1.766946785973658</v>
          </cell>
          <cell r="N2502" t="str">
            <v>NG103</v>
          </cell>
          <cell r="O2502">
            <v>50.75</v>
          </cell>
          <cell r="P2502">
            <v>2</v>
          </cell>
        </row>
        <row r="2503">
          <cell r="A2503" t="str">
            <v>ON</v>
          </cell>
          <cell r="B2503">
            <v>10</v>
          </cell>
          <cell r="C2503">
            <v>3</v>
          </cell>
          <cell r="D2503" t="str">
            <v>C</v>
          </cell>
          <cell r="E2503">
            <v>3.8</v>
          </cell>
          <cell r="F2503">
            <v>37889</v>
          </cell>
          <cell r="G2503">
            <v>0.643</v>
          </cell>
          <cell r="H2503">
            <v>0.58</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0.619</v>
          </cell>
          <cell r="H2505">
            <v>0.55</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0.595</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0.425</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0.571</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0.477</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4.1</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4.1</v>
          </cell>
          <cell r="F2516">
            <v>37889</v>
          </cell>
          <cell r="G2516">
            <v>0.534</v>
          </cell>
          <cell r="H2516">
            <v>0.58</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v>
          </cell>
          <cell r="F2518">
            <v>37889</v>
          </cell>
          <cell r="G2518">
            <v>0.399</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0.304</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4.85</v>
          </cell>
          <cell r="F2525">
            <v>37889</v>
          </cell>
          <cell r="G2525">
            <v>0.282</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5.1</v>
          </cell>
          <cell r="F2527">
            <v>37889</v>
          </cell>
          <cell r="G2527">
            <v>0.235</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0.204</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0.177</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v>
          </cell>
          <cell r="H2532">
            <v>0.14</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0.145</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0.094</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0.072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0.045</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0.024</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0.003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0.022</v>
          </cell>
          <cell r="H2543">
            <v>0.02</v>
          </cell>
          <cell r="I2543" t="str">
            <v>6          0</v>
          </cell>
          <cell r="J2543">
            <v>0</v>
          </cell>
          <cell r="K2543">
            <v>0</v>
          </cell>
          <cell r="L2543">
            <v>2003</v>
          </cell>
          <cell r="M2543">
            <v>1.246163776979127</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0.046</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0.086</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0.143</v>
          </cell>
          <cell r="H2548">
            <v>0.16</v>
          </cell>
          <cell r="I2548" t="str">
            <v>1          0</v>
          </cell>
          <cell r="J2548">
            <v>0</v>
          </cell>
          <cell r="K2548">
            <v>0</v>
          </cell>
          <cell r="L2548">
            <v>2003</v>
          </cell>
          <cell r="M2548">
            <v>1.467573265160128</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v>
          </cell>
          <cell r="H2553">
            <v>0.28</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0.296</v>
          </cell>
          <cell r="H2555">
            <v>0.32</v>
          </cell>
          <cell r="I2555" t="str">
            <v>6          0</v>
          </cell>
          <cell r="J2555">
            <v>0</v>
          </cell>
          <cell r="K2555">
            <v>0</v>
          </cell>
          <cell r="L2555">
            <v>2003</v>
          </cell>
          <cell r="M2555">
            <v>1.593878896518898</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0.363</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0.715</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4.1</v>
          </cell>
          <cell r="F2567">
            <v>37922</v>
          </cell>
          <cell r="G2567">
            <v>0.624</v>
          </cell>
          <cell r="H2567">
            <v>0.57</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4.1</v>
          </cell>
          <cell r="F2568">
            <v>37922</v>
          </cell>
          <cell r="G2568">
            <v>0.491</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v>
          </cell>
          <cell r="F2569">
            <v>37922</v>
          </cell>
          <cell r="G2569">
            <v>0.601</v>
          </cell>
          <cell r="H2569">
            <v>0.55</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0.471</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4.85</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v>
          </cell>
          <cell r="F2575">
            <v>37922</v>
          </cell>
          <cell r="G2575">
            <v>0.358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0.244</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0.177</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0.003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0.005</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0.022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0.045</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0.082</v>
          </cell>
          <cell r="H2590">
            <v>0.09</v>
          </cell>
          <cell r="I2590" t="str">
            <v>3          0</v>
          </cell>
          <cell r="J2590">
            <v>0</v>
          </cell>
          <cell r="K2590">
            <v>0</v>
          </cell>
          <cell r="L2590">
            <v>2003</v>
          </cell>
          <cell r="M2590">
            <v>1.333109013997147</v>
          </cell>
          <cell r="N2590" t="str">
            <v>NG123</v>
          </cell>
          <cell r="O2590">
            <v>47</v>
          </cell>
          <cell r="P2590">
            <v>2</v>
          </cell>
        </row>
        <row r="2591">
          <cell r="A2591" t="str">
            <v>ON</v>
          </cell>
          <cell r="B2591">
            <v>12</v>
          </cell>
          <cell r="C2591">
            <v>3</v>
          </cell>
          <cell r="D2591" t="str">
            <v>P</v>
          </cell>
          <cell r="E2591">
            <v>3.1</v>
          </cell>
          <cell r="F2591">
            <v>37949</v>
          </cell>
          <cell r="G2591">
            <v>0.102</v>
          </cell>
          <cell r="H2591">
            <v>0.11</v>
          </cell>
          <cell r="I2591" t="str">
            <v>4          0</v>
          </cell>
          <cell r="J2591">
            <v>0</v>
          </cell>
          <cell r="K2591">
            <v>0</v>
          </cell>
          <cell r="L2591">
            <v>2003</v>
          </cell>
          <cell r="M2591">
            <v>1.361221705847344</v>
          </cell>
          <cell r="N2591" t="str">
            <v>NG123</v>
          </cell>
          <cell r="O2591">
            <v>47</v>
          </cell>
          <cell r="P2591">
            <v>2</v>
          </cell>
        </row>
        <row r="2592">
          <cell r="A2592" t="str">
            <v>ON</v>
          </cell>
          <cell r="B2592">
            <v>12</v>
          </cell>
          <cell r="C2592">
            <v>3</v>
          </cell>
          <cell r="D2592" t="str">
            <v>C</v>
          </cell>
          <cell r="E2592">
            <v>3.2</v>
          </cell>
          <cell r="F2592">
            <v>37949</v>
          </cell>
          <cell r="G2592">
            <v>0.988</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1.16</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1.067</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0.208</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0.242</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0.828</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0.363</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0.411</v>
          </cell>
          <cell r="H2615">
            <v>0.44</v>
          </cell>
          <cell r="I2615" t="str">
            <v>6          0</v>
          </cell>
          <cell r="J2615">
            <v>0</v>
          </cell>
          <cell r="K2615">
            <v>0</v>
          </cell>
          <cell r="L2615">
            <v>2003</v>
          </cell>
          <cell r="M2615">
            <v>1.590861730571013</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4.1</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4.1</v>
          </cell>
          <cell r="F2619">
            <v>37949</v>
          </cell>
          <cell r="G2619">
            <v>0.462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v>
          </cell>
          <cell r="F2620">
            <v>37949</v>
          </cell>
          <cell r="G2620">
            <v>0.707</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v>
          </cell>
          <cell r="F2621">
            <v>37949</v>
          </cell>
          <cell r="G2621">
            <v>0.488</v>
          </cell>
          <cell r="H2621">
            <v>0.52</v>
          </cell>
          <cell r="I2621" t="str">
            <v>7          0</v>
          </cell>
          <cell r="J2621">
            <v>0</v>
          </cell>
          <cell r="K2621">
            <v>0</v>
          </cell>
          <cell r="L2621">
            <v>2003</v>
          </cell>
          <cell r="M2621">
            <v>1.62823514959385</v>
          </cell>
          <cell r="N2621" t="str">
            <v>NG123</v>
          </cell>
          <cell r="O2621">
            <v>47</v>
          </cell>
          <cell r="P2621">
            <v>2</v>
          </cell>
        </row>
        <row r="2622">
          <cell r="A2622" t="str">
            <v>ON</v>
          </cell>
          <cell r="B2622">
            <v>12</v>
          </cell>
          <cell r="C2622">
            <v>3</v>
          </cell>
          <cell r="D2622" t="str">
            <v>C</v>
          </cell>
          <cell r="E2622">
            <v>4.2</v>
          </cell>
          <cell r="F2622">
            <v>37949</v>
          </cell>
          <cell r="G2622">
            <v>0.685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v>
          </cell>
          <cell r="H2623">
            <v>0.55</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v>
          </cell>
          <cell r="H2625">
            <v>0.58</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0.571</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4.35</v>
          </cell>
          <cell r="F2628">
            <v>37949</v>
          </cell>
          <cell r="G2628">
            <v>0.623</v>
          </cell>
          <cell r="H2628">
            <v>0.57</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4.35</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0.585</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0.733</v>
          </cell>
          <cell r="H2631">
            <v>0.73</v>
          </cell>
          <cell r="I2631" t="str">
            <v>3          0</v>
          </cell>
          <cell r="J2631">
            <v>0</v>
          </cell>
          <cell r="K2631">
            <v>0</v>
          </cell>
          <cell r="L2631">
            <v>2003</v>
          </cell>
          <cell r="M2631">
            <v>1.748981398833228</v>
          </cell>
          <cell r="N2631" t="str">
            <v>NG123</v>
          </cell>
          <cell r="O2631">
            <v>47</v>
          </cell>
          <cell r="P2631">
            <v>2</v>
          </cell>
        </row>
        <row r="2632">
          <cell r="A2632" t="str">
            <v>ON</v>
          </cell>
          <cell r="B2632">
            <v>12</v>
          </cell>
          <cell r="C2632">
            <v>3</v>
          </cell>
          <cell r="D2632" t="str">
            <v>C</v>
          </cell>
          <cell r="E2632">
            <v>4.5</v>
          </cell>
          <cell r="F2632">
            <v>37949</v>
          </cell>
          <cell r="G2632">
            <v>0.567</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0.692</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4.85</v>
          </cell>
          <cell r="F2634">
            <v>37949</v>
          </cell>
          <cell r="G2634">
            <v>0.456</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0.415</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5.1</v>
          </cell>
          <cell r="F2637">
            <v>37949</v>
          </cell>
          <cell r="G2637">
            <v>0.391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0.237</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0.148</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0.028</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0.094</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0.297</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0.427</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4.1</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0.718</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0.585</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4.35</v>
          </cell>
          <cell r="F2665">
            <v>37979</v>
          </cell>
          <cell r="G2665">
            <v>0.698</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4.35</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v>
          </cell>
          <cell r="F2667">
            <v>37979</v>
          </cell>
          <cell r="G2667">
            <v>0.678</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v>
          </cell>
          <cell r="F2668">
            <v>37979</v>
          </cell>
          <cell r="G2668">
            <v>0.643</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0.483</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0.422</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0.291</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0.029</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0.296</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v>
          </cell>
          <cell r="H2683">
            <v>0.36</v>
          </cell>
          <cell r="I2683" t="str">
            <v>6          0</v>
          </cell>
          <cell r="J2683">
            <v>0</v>
          </cell>
          <cell r="K2683">
            <v>0</v>
          </cell>
          <cell r="L2683">
            <v>2004</v>
          </cell>
          <cell r="M2683">
            <v>1.496935554721171</v>
          </cell>
          <cell r="N2683" t="str">
            <v>NG24</v>
          </cell>
          <cell r="O2683">
            <v>55</v>
          </cell>
          <cell r="P2683">
            <v>2</v>
          </cell>
        </row>
        <row r="2684">
          <cell r="A2684" t="str">
            <v>ON</v>
          </cell>
          <cell r="B2684">
            <v>2</v>
          </cell>
          <cell r="C2684">
            <v>4</v>
          </cell>
          <cell r="D2684" t="str">
            <v>C</v>
          </cell>
          <cell r="E2684">
            <v>3.8</v>
          </cell>
          <cell r="F2684">
            <v>38013</v>
          </cell>
          <cell r="G2684">
            <v>0.854</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v>
          </cell>
          <cell r="F2686">
            <v>38013</v>
          </cell>
          <cell r="G2686">
            <v>0.689</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v>
          </cell>
          <cell r="F2687">
            <v>38013</v>
          </cell>
          <cell r="G2687">
            <v>0.537</v>
          </cell>
          <cell r="H2687">
            <v>0.57</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0.009</v>
          </cell>
          <cell r="H2691">
            <v>0.01</v>
          </cell>
          <cell r="I2691" t="str">
            <v>1          0</v>
          </cell>
          <cell r="J2691">
            <v>0</v>
          </cell>
          <cell r="K2691">
            <v>0</v>
          </cell>
          <cell r="L2691">
            <v>2004</v>
          </cell>
          <cell r="M2691">
            <v>1.147531085782768</v>
          </cell>
          <cell r="N2691" t="str">
            <v>NG34</v>
          </cell>
          <cell r="O2691">
            <v>69.35</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0.045</v>
          </cell>
          <cell r="H2693">
            <v>0.05</v>
          </cell>
          <cell r="I2693" t="str">
            <v>0          0</v>
          </cell>
          <cell r="J2693">
            <v>0</v>
          </cell>
          <cell r="K2693">
            <v>0</v>
          </cell>
          <cell r="L2693">
            <v>2004</v>
          </cell>
          <cell r="M2693">
            <v>1.2789938912346188</v>
          </cell>
          <cell r="N2693" t="str">
            <v>NG34</v>
          </cell>
          <cell r="O2693">
            <v>69.35</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v>
          </cell>
          <cell r="H2696">
            <v>0.14</v>
          </cell>
          <cell r="I2696" t="str">
            <v>5          0</v>
          </cell>
          <cell r="J2696">
            <v>0</v>
          </cell>
          <cell r="K2696">
            <v>0</v>
          </cell>
          <cell r="L2696">
            <v>2004</v>
          </cell>
          <cell r="M2696">
            <v>1.4012594223406185</v>
          </cell>
          <cell r="N2696" t="str">
            <v>NG34</v>
          </cell>
          <cell r="O2696">
            <v>69.35</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69.35</v>
          </cell>
          <cell r="P2699">
            <v>1</v>
          </cell>
        </row>
        <row r="2700">
          <cell r="A2700" t="str">
            <v>ON</v>
          </cell>
          <cell r="B2700">
            <v>3</v>
          </cell>
          <cell r="C2700">
            <v>4</v>
          </cell>
          <cell r="D2700" t="str">
            <v>P</v>
          </cell>
          <cell r="E2700">
            <v>3.25</v>
          </cell>
          <cell r="F2700">
            <v>38041</v>
          </cell>
          <cell r="G2700">
            <v>0.201</v>
          </cell>
          <cell r="H2700">
            <v>0.22</v>
          </cell>
          <cell r="I2700" t="str">
            <v>0          0</v>
          </cell>
          <cell r="J2700">
            <v>0</v>
          </cell>
          <cell r="K2700">
            <v>0</v>
          </cell>
          <cell r="L2700">
            <v>2004</v>
          </cell>
          <cell r="M2700">
            <v>1.4609644450372206</v>
          </cell>
          <cell r="N2700" t="str">
            <v>NG34</v>
          </cell>
          <cell r="O2700">
            <v>69.35</v>
          </cell>
          <cell r="P2700">
            <v>2</v>
          </cell>
        </row>
        <row r="2701">
          <cell r="A2701" t="str">
            <v>ON</v>
          </cell>
          <cell r="B2701">
            <v>3</v>
          </cell>
          <cell r="C2701">
            <v>4</v>
          </cell>
          <cell r="D2701" t="str">
            <v>C</v>
          </cell>
          <cell r="E2701">
            <v>3.3</v>
          </cell>
          <cell r="F2701">
            <v>38041</v>
          </cell>
          <cell r="G2701">
            <v>1.009</v>
          </cell>
          <cell r="H2701">
            <v>0.95</v>
          </cell>
          <cell r="I2701" t="str">
            <v>6          0</v>
          </cell>
          <cell r="J2701">
            <v>0</v>
          </cell>
          <cell r="K2701">
            <v>0</v>
          </cell>
          <cell r="L2701">
            <v>2004</v>
          </cell>
          <cell r="M2701" t="str">
            <v>No Trade</v>
          </cell>
          <cell r="N2701" t="str">
            <v>NG34</v>
          </cell>
          <cell r="O2701">
            <v>69.35</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69.35</v>
          </cell>
          <cell r="P2702">
            <v>2</v>
          </cell>
        </row>
        <row r="2703">
          <cell r="A2703" t="str">
            <v>ON</v>
          </cell>
          <cell r="B2703">
            <v>3</v>
          </cell>
          <cell r="C2703">
            <v>4</v>
          </cell>
          <cell r="D2703" t="str">
            <v>P</v>
          </cell>
          <cell r="E2703">
            <v>3.5</v>
          </cell>
          <cell r="F2703">
            <v>38041</v>
          </cell>
          <cell r="G2703">
            <v>0.289</v>
          </cell>
          <cell r="H2703">
            <v>0.31</v>
          </cell>
          <cell r="I2703" t="str">
            <v>2          0</v>
          </cell>
          <cell r="J2703">
            <v>0</v>
          </cell>
          <cell r="K2703">
            <v>0</v>
          </cell>
          <cell r="L2703">
            <v>2004</v>
          </cell>
          <cell r="M2703">
            <v>1.5197317697918422</v>
          </cell>
          <cell r="N2703" t="str">
            <v>NG34</v>
          </cell>
          <cell r="O2703">
            <v>69.35</v>
          </cell>
          <cell r="P2703">
            <v>2</v>
          </cell>
        </row>
        <row r="2704">
          <cell r="A2704" t="str">
            <v>ON</v>
          </cell>
          <cell r="B2704">
            <v>3</v>
          </cell>
          <cell r="C2704">
            <v>4</v>
          </cell>
          <cell r="D2704" t="str">
            <v>P</v>
          </cell>
          <cell r="E2704">
            <v>3.65</v>
          </cell>
          <cell r="F2704">
            <v>38041</v>
          </cell>
          <cell r="G2704">
            <v>0.352</v>
          </cell>
          <cell r="H2704">
            <v>0.38</v>
          </cell>
          <cell r="I2704" t="str">
            <v>0          0</v>
          </cell>
          <cell r="J2704">
            <v>0</v>
          </cell>
          <cell r="K2704">
            <v>0</v>
          </cell>
          <cell r="L2704">
            <v>2004</v>
          </cell>
          <cell r="M2704">
            <v>1.555272281519793</v>
          </cell>
          <cell r="N2704" t="str">
            <v>NG34</v>
          </cell>
          <cell r="O2704">
            <v>69.35</v>
          </cell>
          <cell r="P2704">
            <v>2</v>
          </cell>
        </row>
        <row r="2705">
          <cell r="A2705" t="str">
            <v>ON</v>
          </cell>
          <cell r="B2705">
            <v>3</v>
          </cell>
          <cell r="C2705">
            <v>4</v>
          </cell>
          <cell r="D2705" t="str">
            <v>C</v>
          </cell>
          <cell r="E2705">
            <v>3.7</v>
          </cell>
          <cell r="F2705">
            <v>38041</v>
          </cell>
          <cell r="G2705">
            <v>0.695</v>
          </cell>
          <cell r="H2705">
            <v>0.69</v>
          </cell>
          <cell r="I2705" t="str">
            <v>5          0</v>
          </cell>
          <cell r="J2705">
            <v>0</v>
          </cell>
          <cell r="K2705">
            <v>0</v>
          </cell>
          <cell r="L2705">
            <v>2004</v>
          </cell>
          <cell r="M2705" t="str">
            <v>No Trade</v>
          </cell>
          <cell r="N2705" t="str">
            <v>NG34</v>
          </cell>
          <cell r="O2705">
            <v>69.35</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69.35</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69.35</v>
          </cell>
          <cell r="P2707">
            <v>2</v>
          </cell>
        </row>
        <row r="2708">
          <cell r="A2708" t="str">
            <v>ON</v>
          </cell>
          <cell r="B2708">
            <v>3</v>
          </cell>
          <cell r="C2708">
            <v>4</v>
          </cell>
          <cell r="D2708" t="str">
            <v>C</v>
          </cell>
          <cell r="E2708">
            <v>3.8</v>
          </cell>
          <cell r="F2708">
            <v>38041</v>
          </cell>
          <cell r="G2708">
            <v>0.741</v>
          </cell>
          <cell r="H2708">
            <v>0.68</v>
          </cell>
          <cell r="I2708" t="str">
            <v>6          0</v>
          </cell>
          <cell r="J2708">
            <v>0</v>
          </cell>
          <cell r="K2708">
            <v>0</v>
          </cell>
          <cell r="L2708">
            <v>2004</v>
          </cell>
          <cell r="M2708" t="str">
            <v>No Trade</v>
          </cell>
          <cell r="N2708" t="str">
            <v>NG34</v>
          </cell>
          <cell r="O2708">
            <v>69.35</v>
          </cell>
          <cell r="P2708">
            <v>1</v>
          </cell>
        </row>
        <row r="2709">
          <cell r="A2709" t="str">
            <v>ON</v>
          </cell>
          <cell r="B2709">
            <v>3</v>
          </cell>
          <cell r="C2709">
            <v>4</v>
          </cell>
          <cell r="D2709" t="str">
            <v>P</v>
          </cell>
          <cell r="E2709">
            <v>3.8</v>
          </cell>
          <cell r="F2709">
            <v>38041</v>
          </cell>
          <cell r="G2709">
            <v>0.425</v>
          </cell>
          <cell r="H2709">
            <v>0.45</v>
          </cell>
          <cell r="I2709" t="str">
            <v>7          0</v>
          </cell>
          <cell r="J2709">
            <v>0</v>
          </cell>
          <cell r="K2709">
            <v>0</v>
          </cell>
          <cell r="L2709">
            <v>2004</v>
          </cell>
          <cell r="M2709">
            <v>1.5927236341537936</v>
          </cell>
          <cell r="N2709" t="str">
            <v>NG34</v>
          </cell>
          <cell r="O2709">
            <v>69.35</v>
          </cell>
          <cell r="P2709">
            <v>2</v>
          </cell>
        </row>
        <row r="2710">
          <cell r="A2710" t="str">
            <v>ON</v>
          </cell>
          <cell r="B2710">
            <v>3</v>
          </cell>
          <cell r="C2710">
            <v>4</v>
          </cell>
          <cell r="D2710" t="str">
            <v>C</v>
          </cell>
          <cell r="E2710">
            <v>3.85</v>
          </cell>
          <cell r="F2710">
            <v>38041</v>
          </cell>
          <cell r="G2710">
            <v>0.719</v>
          </cell>
          <cell r="H2710">
            <v>0.66</v>
          </cell>
          <cell r="I2710" t="str">
            <v>4          0</v>
          </cell>
          <cell r="J2710">
            <v>0</v>
          </cell>
          <cell r="K2710">
            <v>0</v>
          </cell>
          <cell r="L2710">
            <v>2004</v>
          </cell>
          <cell r="M2710" t="str">
            <v>No Trade</v>
          </cell>
          <cell r="N2710" t="str">
            <v>NG34</v>
          </cell>
          <cell r="O2710">
            <v>69.35</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69.35</v>
          </cell>
          <cell r="P2711">
            <v>2</v>
          </cell>
        </row>
        <row r="2712">
          <cell r="A2712" t="str">
            <v>ON</v>
          </cell>
          <cell r="B2712">
            <v>3</v>
          </cell>
          <cell r="C2712">
            <v>4</v>
          </cell>
          <cell r="D2712" t="str">
            <v>C</v>
          </cell>
          <cell r="E2712">
            <v>3.95</v>
          </cell>
          <cell r="F2712">
            <v>38041</v>
          </cell>
          <cell r="G2712">
            <v>0.674</v>
          </cell>
          <cell r="H2712">
            <v>0.62</v>
          </cell>
          <cell r="I2712" t="str">
            <v>2          0</v>
          </cell>
          <cell r="J2712">
            <v>0</v>
          </cell>
          <cell r="K2712">
            <v>0</v>
          </cell>
          <cell r="L2712">
            <v>2004</v>
          </cell>
          <cell r="M2712" t="str">
            <v>No Trade</v>
          </cell>
          <cell r="N2712" t="str">
            <v>NG34</v>
          </cell>
          <cell r="O2712">
            <v>69.35</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69.35</v>
          </cell>
          <cell r="P2713">
            <v>2</v>
          </cell>
        </row>
        <row r="2714">
          <cell r="A2714" t="str">
            <v>ON</v>
          </cell>
          <cell r="B2714">
            <v>3</v>
          </cell>
          <cell r="C2714">
            <v>4</v>
          </cell>
          <cell r="D2714" t="str">
            <v>C</v>
          </cell>
          <cell r="E2714">
            <v>4</v>
          </cell>
          <cell r="F2714">
            <v>38041</v>
          </cell>
          <cell r="G2714">
            <v>0.652</v>
          </cell>
          <cell r="H2714">
            <v>0.6</v>
          </cell>
          <cell r="I2714" t="str">
            <v>3          0</v>
          </cell>
          <cell r="J2714">
            <v>0</v>
          </cell>
          <cell r="K2714">
            <v>0</v>
          </cell>
          <cell r="L2714">
            <v>2004</v>
          </cell>
          <cell r="M2714" t="str">
            <v>No Trade</v>
          </cell>
          <cell r="N2714" t="str">
            <v>NG34</v>
          </cell>
          <cell r="O2714">
            <v>69.35</v>
          </cell>
          <cell r="P2714">
            <v>1</v>
          </cell>
        </row>
        <row r="2715">
          <cell r="A2715" t="str">
            <v>ON</v>
          </cell>
          <cell r="B2715">
            <v>3</v>
          </cell>
          <cell r="C2715">
            <v>4</v>
          </cell>
          <cell r="D2715" t="str">
            <v>P</v>
          </cell>
          <cell r="E2715">
            <v>4</v>
          </cell>
          <cell r="F2715">
            <v>38041</v>
          </cell>
          <cell r="G2715">
            <v>0.532</v>
          </cell>
          <cell r="H2715">
            <v>0.56</v>
          </cell>
          <cell r="I2715" t="str">
            <v>9          0</v>
          </cell>
          <cell r="J2715">
            <v>0</v>
          </cell>
          <cell r="K2715">
            <v>0</v>
          </cell>
          <cell r="L2715">
            <v>2004</v>
          </cell>
          <cell r="M2715">
            <v>1.6403473199822165</v>
          </cell>
          <cell r="N2715" t="str">
            <v>NG34</v>
          </cell>
          <cell r="O2715">
            <v>69.35</v>
          </cell>
          <cell r="P2715">
            <v>2</v>
          </cell>
        </row>
        <row r="2716">
          <cell r="A2716" t="str">
            <v>ON</v>
          </cell>
          <cell r="B2716">
            <v>3</v>
          </cell>
          <cell r="C2716">
            <v>4</v>
          </cell>
          <cell r="D2716" t="str">
            <v>C</v>
          </cell>
          <cell r="E2716">
            <v>4.05</v>
          </cell>
          <cell r="F2716">
            <v>38041</v>
          </cell>
          <cell r="G2716">
            <v>0.631</v>
          </cell>
          <cell r="H2716">
            <v>0.58</v>
          </cell>
          <cell r="I2716" t="str">
            <v>3          0</v>
          </cell>
          <cell r="J2716">
            <v>0</v>
          </cell>
          <cell r="K2716">
            <v>0</v>
          </cell>
          <cell r="L2716">
            <v>2004</v>
          </cell>
          <cell r="M2716" t="str">
            <v>No Trade</v>
          </cell>
          <cell r="N2716" t="str">
            <v>NG34</v>
          </cell>
          <cell r="O2716">
            <v>69.35</v>
          </cell>
          <cell r="P2716">
            <v>1</v>
          </cell>
        </row>
        <row r="2717">
          <cell r="A2717" t="str">
            <v>ON</v>
          </cell>
          <cell r="B2717">
            <v>3</v>
          </cell>
          <cell r="C2717">
            <v>4</v>
          </cell>
          <cell r="D2717" t="str">
            <v>P</v>
          </cell>
          <cell r="E2717">
            <v>4.05</v>
          </cell>
          <cell r="F2717">
            <v>38041</v>
          </cell>
          <cell r="G2717">
            <v>0.561</v>
          </cell>
          <cell r="H2717">
            <v>0.59</v>
          </cell>
          <cell r="I2717" t="str">
            <v>9          0</v>
          </cell>
          <cell r="J2717">
            <v>0</v>
          </cell>
          <cell r="K2717">
            <v>0</v>
          </cell>
          <cell r="L2717">
            <v>2004</v>
          </cell>
          <cell r="M2717">
            <v>1.6523047034590392</v>
          </cell>
          <cell r="N2717" t="str">
            <v>NG34</v>
          </cell>
          <cell r="O2717">
            <v>69.35</v>
          </cell>
          <cell r="P2717">
            <v>2</v>
          </cell>
        </row>
        <row r="2718">
          <cell r="A2718" t="str">
            <v>ON</v>
          </cell>
          <cell r="B2718">
            <v>3</v>
          </cell>
          <cell r="C2718">
            <v>4</v>
          </cell>
          <cell r="D2718" t="str">
            <v>C</v>
          </cell>
          <cell r="E2718">
            <v>4.25</v>
          </cell>
          <cell r="F2718">
            <v>38041</v>
          </cell>
          <cell r="G2718">
            <v>0.554</v>
          </cell>
          <cell r="H2718">
            <v>0.51</v>
          </cell>
          <cell r="I2718" t="str">
            <v>2          0</v>
          </cell>
          <cell r="J2718">
            <v>0</v>
          </cell>
          <cell r="K2718">
            <v>0</v>
          </cell>
          <cell r="L2718">
            <v>2004</v>
          </cell>
          <cell r="M2718" t="str">
            <v>No Trade</v>
          </cell>
          <cell r="N2718" t="str">
            <v>NG34</v>
          </cell>
          <cell r="O2718">
            <v>69.35</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0.407</v>
          </cell>
          <cell r="H2720">
            <v>0.37</v>
          </cell>
          <cell r="I2720" t="str">
            <v>4          0</v>
          </cell>
          <cell r="J2720">
            <v>0</v>
          </cell>
          <cell r="K2720">
            <v>0</v>
          </cell>
          <cell r="L2720">
            <v>2004</v>
          </cell>
          <cell r="M2720" t="str">
            <v>No Trade</v>
          </cell>
          <cell r="N2720" t="str">
            <v>NG34</v>
          </cell>
          <cell r="O2720">
            <v>69.35</v>
          </cell>
          <cell r="P2720">
            <v>1</v>
          </cell>
        </row>
        <row r="2721">
          <cell r="A2721" t="str">
            <v>ON</v>
          </cell>
          <cell r="B2721">
            <v>3</v>
          </cell>
          <cell r="C2721">
            <v>4</v>
          </cell>
          <cell r="D2721" t="str">
            <v>C</v>
          </cell>
          <cell r="E2721">
            <v>6</v>
          </cell>
          <cell r="F2721">
            <v>38041</v>
          </cell>
          <cell r="G2721">
            <v>0.199</v>
          </cell>
          <cell r="H2721">
            <v>0.18</v>
          </cell>
          <cell r="I2721" t="str">
            <v>1          0</v>
          </cell>
          <cell r="J2721">
            <v>0</v>
          </cell>
          <cell r="K2721">
            <v>0</v>
          </cell>
          <cell r="L2721">
            <v>2004</v>
          </cell>
          <cell r="M2721" t="str">
            <v>No Trade</v>
          </cell>
          <cell r="N2721" t="str">
            <v>NG34</v>
          </cell>
          <cell r="O2721">
            <v>69.35</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v>
          </cell>
          <cell r="I2723" t="str">
            <v>2          0</v>
          </cell>
          <cell r="J2723">
            <v>0</v>
          </cell>
          <cell r="K2723">
            <v>0</v>
          </cell>
          <cell r="L2723">
            <v>2004</v>
          </cell>
          <cell r="M2723">
            <v>1.346622660521717</v>
          </cell>
          <cell r="N2723" t="str">
            <v>NG44</v>
          </cell>
          <cell r="O2723">
            <v>69.35</v>
          </cell>
          <cell r="P2723">
            <v>2</v>
          </cell>
        </row>
        <row r="2724">
          <cell r="A2724" t="str">
            <v>ON</v>
          </cell>
          <cell r="B2724">
            <v>4</v>
          </cell>
          <cell r="C2724">
            <v>4</v>
          </cell>
          <cell r="D2724" t="str">
            <v>C</v>
          </cell>
          <cell r="E2724">
            <v>3.6</v>
          </cell>
          <cell r="F2724">
            <v>38072</v>
          </cell>
          <cell r="G2724">
            <v>0.616</v>
          </cell>
          <cell r="H2724">
            <v>0.57</v>
          </cell>
          <cell r="I2724" t="str">
            <v>1          0</v>
          </cell>
          <cell r="J2724">
            <v>0</v>
          </cell>
          <cell r="K2724">
            <v>0</v>
          </cell>
          <cell r="L2724">
            <v>2004</v>
          </cell>
          <cell r="M2724" t="str">
            <v>No Trade</v>
          </cell>
          <cell r="N2724" t="str">
            <v>NG44</v>
          </cell>
          <cell r="O2724">
            <v>69.35</v>
          </cell>
          <cell r="P2724">
            <v>1</v>
          </cell>
        </row>
        <row r="2725">
          <cell r="A2725" t="str">
            <v>ON</v>
          </cell>
          <cell r="B2725">
            <v>4</v>
          </cell>
          <cell r="C2725">
            <v>4</v>
          </cell>
          <cell r="D2725" t="str">
            <v>P</v>
          </cell>
          <cell r="E2725">
            <v>3.6</v>
          </cell>
          <cell r="F2725">
            <v>38072</v>
          </cell>
          <cell r="G2725">
            <v>0.352</v>
          </cell>
          <cell r="H2725">
            <v>0.38</v>
          </cell>
          <cell r="I2725" t="str">
            <v>1          0</v>
          </cell>
          <cell r="J2725">
            <v>0</v>
          </cell>
          <cell r="K2725">
            <v>0</v>
          </cell>
          <cell r="L2725">
            <v>2004</v>
          </cell>
          <cell r="M2725">
            <v>1.510695013968098</v>
          </cell>
          <cell r="N2725" t="str">
            <v>NG44</v>
          </cell>
          <cell r="O2725">
            <v>69.35</v>
          </cell>
          <cell r="P2725">
            <v>2</v>
          </cell>
        </row>
        <row r="2726">
          <cell r="A2726" t="str">
            <v>ON</v>
          </cell>
          <cell r="B2726">
            <v>4</v>
          </cell>
          <cell r="C2726">
            <v>4</v>
          </cell>
          <cell r="D2726" t="str">
            <v>C</v>
          </cell>
          <cell r="E2726">
            <v>3.65</v>
          </cell>
          <cell r="F2726">
            <v>38072</v>
          </cell>
          <cell r="G2726">
            <v>0.555</v>
          </cell>
          <cell r="H2726">
            <v>0.55</v>
          </cell>
          <cell r="I2726" t="str">
            <v>5          0</v>
          </cell>
          <cell r="J2726">
            <v>0</v>
          </cell>
          <cell r="K2726">
            <v>0</v>
          </cell>
          <cell r="L2726">
            <v>2004</v>
          </cell>
          <cell r="M2726" t="str">
            <v>No Trade</v>
          </cell>
          <cell r="N2726" t="str">
            <v>NG44</v>
          </cell>
          <cell r="O2726">
            <v>69.35</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69.35</v>
          </cell>
          <cell r="P2727">
            <v>2</v>
          </cell>
        </row>
        <row r="2728">
          <cell r="A2728" t="str">
            <v>ON</v>
          </cell>
          <cell r="B2728">
            <v>4</v>
          </cell>
          <cell r="C2728">
            <v>4</v>
          </cell>
          <cell r="D2728" t="str">
            <v>C</v>
          </cell>
          <cell r="E2728">
            <v>3.7</v>
          </cell>
          <cell r="F2728">
            <v>38072</v>
          </cell>
          <cell r="G2728">
            <v>0.57</v>
          </cell>
          <cell r="H2728">
            <v>0.52</v>
          </cell>
          <cell r="I2728" t="str">
            <v>7          0</v>
          </cell>
          <cell r="J2728">
            <v>0</v>
          </cell>
          <cell r="K2728">
            <v>0</v>
          </cell>
          <cell r="L2728">
            <v>2004</v>
          </cell>
          <cell r="M2728" t="str">
            <v>No Trade</v>
          </cell>
          <cell r="N2728" t="str">
            <v>NG44</v>
          </cell>
          <cell r="O2728">
            <v>69.35</v>
          </cell>
          <cell r="P2728">
            <v>1</v>
          </cell>
        </row>
        <row r="2729">
          <cell r="A2729" t="str">
            <v>ON</v>
          </cell>
          <cell r="B2729">
            <v>4</v>
          </cell>
          <cell r="C2729">
            <v>4</v>
          </cell>
          <cell r="D2729" t="str">
            <v>P</v>
          </cell>
          <cell r="E2729">
            <v>3.7</v>
          </cell>
          <cell r="F2729">
            <v>38072</v>
          </cell>
          <cell r="G2729">
            <v>0.403</v>
          </cell>
          <cell r="H2729">
            <v>0.43</v>
          </cell>
          <cell r="I2729" t="str">
            <v>5          0</v>
          </cell>
          <cell r="J2729">
            <v>0</v>
          </cell>
          <cell r="K2729">
            <v>0</v>
          </cell>
          <cell r="L2729">
            <v>2004</v>
          </cell>
          <cell r="M2729">
            <v>1.5375688540729133</v>
          </cell>
          <cell r="N2729" t="str">
            <v>NG44</v>
          </cell>
          <cell r="O2729">
            <v>69.35</v>
          </cell>
          <cell r="P2729">
            <v>2</v>
          </cell>
        </row>
        <row r="2730">
          <cell r="A2730" t="str">
            <v>ON</v>
          </cell>
          <cell r="B2730">
            <v>4</v>
          </cell>
          <cell r="C2730">
            <v>4</v>
          </cell>
          <cell r="D2730" t="str">
            <v>C</v>
          </cell>
          <cell r="E2730">
            <v>3.75</v>
          </cell>
          <cell r="F2730">
            <v>38072</v>
          </cell>
          <cell r="G2730">
            <v>0.55</v>
          </cell>
          <cell r="H2730">
            <v>0.5</v>
          </cell>
          <cell r="I2730" t="str">
            <v>7          0</v>
          </cell>
          <cell r="J2730">
            <v>0</v>
          </cell>
          <cell r="K2730">
            <v>0</v>
          </cell>
          <cell r="L2730">
            <v>2004</v>
          </cell>
          <cell r="M2730" t="str">
            <v>No Trade</v>
          </cell>
          <cell r="N2730" t="str">
            <v>NG44</v>
          </cell>
          <cell r="O2730">
            <v>69.35</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69.35</v>
          </cell>
          <cell r="P2731">
            <v>2</v>
          </cell>
        </row>
        <row r="2732">
          <cell r="A2732" t="str">
            <v>ON</v>
          </cell>
          <cell r="B2732">
            <v>4</v>
          </cell>
          <cell r="C2732">
            <v>4</v>
          </cell>
          <cell r="D2732" t="str">
            <v>C</v>
          </cell>
          <cell r="E2732">
            <v>4</v>
          </cell>
          <cell r="F2732">
            <v>38072</v>
          </cell>
          <cell r="G2732">
            <v>0.449</v>
          </cell>
          <cell r="H2732">
            <v>0.41</v>
          </cell>
          <cell r="I2732" t="str">
            <v>3          0</v>
          </cell>
          <cell r="J2732">
            <v>0</v>
          </cell>
          <cell r="K2732">
            <v>0</v>
          </cell>
          <cell r="L2732">
            <v>2004</v>
          </cell>
          <cell r="M2732" t="str">
            <v>No Trade</v>
          </cell>
          <cell r="N2732" t="str">
            <v>NG44</v>
          </cell>
          <cell r="O2732">
            <v>69.35</v>
          </cell>
          <cell r="P2732">
            <v>1</v>
          </cell>
        </row>
        <row r="2733">
          <cell r="A2733" t="str">
            <v>ON</v>
          </cell>
          <cell r="B2733">
            <v>4</v>
          </cell>
          <cell r="C2733">
            <v>4</v>
          </cell>
          <cell r="D2733" t="str">
            <v>C</v>
          </cell>
          <cell r="E2733">
            <v>4.25</v>
          </cell>
          <cell r="F2733">
            <v>38072</v>
          </cell>
          <cell r="G2733">
            <v>0.368</v>
          </cell>
          <cell r="H2733">
            <v>0.33</v>
          </cell>
          <cell r="I2733" t="str">
            <v>7          0</v>
          </cell>
          <cell r="J2733">
            <v>0</v>
          </cell>
          <cell r="K2733">
            <v>0</v>
          </cell>
          <cell r="L2733">
            <v>2004</v>
          </cell>
          <cell r="M2733" t="str">
            <v>No Trade</v>
          </cell>
          <cell r="N2733" t="str">
            <v>NG44</v>
          </cell>
          <cell r="O2733">
            <v>69.35</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69.35</v>
          </cell>
          <cell r="P2734">
            <v>1</v>
          </cell>
        </row>
        <row r="2735">
          <cell r="A2735" t="str">
            <v>ON</v>
          </cell>
          <cell r="B2735">
            <v>4</v>
          </cell>
          <cell r="C2735">
            <v>4</v>
          </cell>
          <cell r="D2735" t="str">
            <v>C</v>
          </cell>
          <cell r="E2735">
            <v>6</v>
          </cell>
          <cell r="F2735">
            <v>38072</v>
          </cell>
          <cell r="G2735">
            <v>0.101</v>
          </cell>
          <cell r="H2735">
            <v>0.09</v>
          </cell>
          <cell r="I2735" t="str">
            <v>1          0</v>
          </cell>
          <cell r="J2735">
            <v>0</v>
          </cell>
          <cell r="K2735">
            <v>0</v>
          </cell>
          <cell r="L2735">
            <v>2004</v>
          </cell>
          <cell r="M2735" t="str">
            <v>No Trade</v>
          </cell>
          <cell r="N2735" t="str">
            <v>NG44</v>
          </cell>
          <cell r="O2735">
            <v>69.35</v>
          </cell>
          <cell r="P2735">
            <v>1</v>
          </cell>
        </row>
        <row r="2736">
          <cell r="A2736" t="str">
            <v>ON</v>
          </cell>
          <cell r="B2736">
            <v>4</v>
          </cell>
          <cell r="C2736">
            <v>4</v>
          </cell>
          <cell r="D2736" t="str">
            <v>P</v>
          </cell>
          <cell r="E2736">
            <v>7</v>
          </cell>
          <cell r="F2736">
            <v>38072</v>
          </cell>
          <cell r="G2736">
            <v>0.468</v>
          </cell>
          <cell r="H2736">
            <v>0.46</v>
          </cell>
          <cell r="I2736" t="str">
            <v>8          0</v>
          </cell>
          <cell r="J2736">
            <v>0</v>
          </cell>
          <cell r="K2736">
            <v>0</v>
          </cell>
          <cell r="L2736">
            <v>2004</v>
          </cell>
          <cell r="M2736">
            <v>1.1963055347053666</v>
          </cell>
          <cell r="N2736" t="str">
            <v>NG44</v>
          </cell>
          <cell r="O2736">
            <v>69.35</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0.414</v>
          </cell>
          <cell r="H2743">
            <v>0.44</v>
          </cell>
          <cell r="I2743" t="str">
            <v>6          0</v>
          </cell>
          <cell r="J2743">
            <v>0</v>
          </cell>
          <cell r="K2743">
            <v>0</v>
          </cell>
          <cell r="L2743">
            <v>2004</v>
          </cell>
          <cell r="M2743">
            <v>1.393382527385233</v>
          </cell>
          <cell r="N2743" t="str">
            <v>NG54</v>
          </cell>
          <cell r="O2743">
            <v>48.93</v>
          </cell>
          <cell r="P2743">
            <v>2</v>
          </cell>
        </row>
        <row r="2744">
          <cell r="A2744" t="str">
            <v>ON</v>
          </cell>
          <cell r="B2744">
            <v>5</v>
          </cell>
          <cell r="C2744">
            <v>4</v>
          </cell>
          <cell r="D2744" t="str">
            <v>C</v>
          </cell>
          <cell r="E2744">
            <v>3.75</v>
          </cell>
          <cell r="F2744">
            <v>38104</v>
          </cell>
          <cell r="G2744">
            <v>0.469</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0.003</v>
          </cell>
          <cell r="H2750">
            <v>0</v>
          </cell>
          <cell r="I2750" t="str">
            <v>4          0</v>
          </cell>
          <cell r="J2750">
            <v>0</v>
          </cell>
          <cell r="K2750">
            <v>0</v>
          </cell>
          <cell r="L2750">
            <v>2004</v>
          </cell>
          <cell r="M2750">
            <v>0.8565933223552885</v>
          </cell>
          <cell r="N2750" t="str">
            <v>NG64</v>
          </cell>
          <cell r="O2750">
            <v>45.5</v>
          </cell>
          <cell r="P2750">
            <v>2</v>
          </cell>
        </row>
        <row r="2751">
          <cell r="A2751" t="str">
            <v>ON</v>
          </cell>
          <cell r="B2751">
            <v>6</v>
          </cell>
          <cell r="C2751">
            <v>4</v>
          </cell>
          <cell r="D2751" t="str">
            <v>P</v>
          </cell>
          <cell r="E2751">
            <v>3.6</v>
          </cell>
          <cell r="F2751">
            <v>38132</v>
          </cell>
          <cell r="G2751">
            <v>0.367</v>
          </cell>
          <cell r="H2751">
            <v>0.39</v>
          </cell>
          <cell r="I2751" t="str">
            <v>8          0</v>
          </cell>
          <cell r="J2751">
            <v>0</v>
          </cell>
          <cell r="K2751">
            <v>0</v>
          </cell>
          <cell r="L2751">
            <v>2004</v>
          </cell>
          <cell r="M2751">
            <v>1.314458451508555</v>
          </cell>
          <cell r="N2751" t="str">
            <v>NG64</v>
          </cell>
          <cell r="O2751">
            <v>45.5</v>
          </cell>
          <cell r="P2751">
            <v>2</v>
          </cell>
        </row>
        <row r="2752">
          <cell r="A2752" t="str">
            <v>ON</v>
          </cell>
          <cell r="B2752">
            <v>6</v>
          </cell>
          <cell r="C2752">
            <v>4</v>
          </cell>
          <cell r="D2752" t="str">
            <v>C</v>
          </cell>
          <cell r="E2752">
            <v>3.65</v>
          </cell>
          <cell r="F2752">
            <v>38132</v>
          </cell>
          <cell r="G2752">
            <v>0.571</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0.419</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0.469</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0.567</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0.428</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0.567</v>
          </cell>
          <cell r="H2766">
            <v>0.56</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0.584</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0.587</v>
          </cell>
          <cell r="H2772">
            <v>0.58</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0.006</v>
          </cell>
          <cell r="H2776">
            <v>0</v>
          </cell>
          <cell r="I2776" t="str">
            <v>7          0</v>
          </cell>
          <cell r="J2776">
            <v>0</v>
          </cell>
          <cell r="K2776">
            <v>0</v>
          </cell>
          <cell r="L2776">
            <v>2004</v>
          </cell>
          <cell r="M2776">
            <v>0.8694911110964119</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v>
          </cell>
          <cell r="H2784">
            <v>0.28</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v>
          </cell>
          <cell r="H2790">
            <v>0.48</v>
          </cell>
          <cell r="I2790" t="str">
            <v>7          0</v>
          </cell>
          <cell r="J2790">
            <v>0</v>
          </cell>
          <cell r="K2790">
            <v>0</v>
          </cell>
          <cell r="L2790">
            <v>2004</v>
          </cell>
          <cell r="M2790">
            <v>1.297215337943259</v>
          </cell>
          <cell r="N2790" t="str">
            <v>NG94</v>
          </cell>
          <cell r="O2790">
            <v>51.5</v>
          </cell>
          <cell r="P2790">
            <v>2</v>
          </cell>
        </row>
        <row r="2791">
          <cell r="A2791" t="str">
            <v>ON</v>
          </cell>
          <cell r="B2791">
            <v>9</v>
          </cell>
          <cell r="C2791">
            <v>4</v>
          </cell>
          <cell r="D2791" t="str">
            <v>C</v>
          </cell>
          <cell r="E2791">
            <v>3.75</v>
          </cell>
          <cell r="F2791">
            <v>38225</v>
          </cell>
          <cell r="G2791">
            <v>0.521</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0.482</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0.474</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0.244</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0.615</v>
          </cell>
          <cell r="H2802">
            <v>0.57</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v>
          </cell>
          <cell r="H2803">
            <v>0.48</v>
          </cell>
          <cell r="I2803" t="str">
            <v>9          0</v>
          </cell>
          <cell r="J2803">
            <v>0</v>
          </cell>
          <cell r="K2803">
            <v>0</v>
          </cell>
          <cell r="L2803">
            <v>2004</v>
          </cell>
          <cell r="M2803">
            <v>1.269318531172197</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0.485</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0.292</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v>
          </cell>
          <cell r="H2812">
            <v>0.29</v>
          </cell>
          <cell r="I2812" t="str">
            <v>6          0</v>
          </cell>
          <cell r="J2812">
            <v>0</v>
          </cell>
          <cell r="K2812">
            <v>0</v>
          </cell>
          <cell r="L2812">
            <v>2004</v>
          </cell>
          <cell r="M2812">
            <v>1.125742955152898</v>
          </cell>
          <cell r="N2812" t="str">
            <v>NG124</v>
          </cell>
          <cell r="O2812">
            <v>51.5</v>
          </cell>
          <cell r="P2812">
            <v>2</v>
          </cell>
        </row>
        <row r="2813">
          <cell r="A2813" t="str">
            <v>ON</v>
          </cell>
          <cell r="B2813">
            <v>12</v>
          </cell>
          <cell r="C2813">
            <v>4</v>
          </cell>
          <cell r="D2813" t="str">
            <v>C</v>
          </cell>
          <cell r="E2813">
            <v>3.5</v>
          </cell>
          <cell r="F2813">
            <v>38314</v>
          </cell>
          <cell r="G2813">
            <v>0.969</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0.296</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0.707</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0.413</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0.476</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v>
          </cell>
          <cell r="H2828">
            <v>0.58</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0.583</v>
          </cell>
          <cell r="H2829">
            <v>0.58</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0.593</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0.699</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0.235</v>
          </cell>
          <cell r="H2833">
            <v>0.23</v>
          </cell>
          <cell r="I2833" t="str">
            <v>5          0</v>
          </cell>
          <cell r="J2833">
            <v>0</v>
          </cell>
          <cell r="K2833">
            <v>0</v>
          </cell>
          <cell r="L2833">
            <v>2005</v>
          </cell>
          <cell r="M2833">
            <v>0.9396645605477513</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0.07</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0.29</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37596.58225011574</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v>
          </cell>
          <cell r="E8">
            <v>4.1396309010193955</v>
          </cell>
          <cell r="F8">
            <v>4.039508869698685</v>
          </cell>
          <cell r="G8">
            <v>3.3784711736665405</v>
          </cell>
          <cell r="H8">
            <v>3.708990021682613</v>
          </cell>
          <cell r="I8">
            <v>4.200837823538978</v>
          </cell>
          <cell r="J8">
            <v>3.829808939310024</v>
          </cell>
          <cell r="L8">
            <v>37652</v>
          </cell>
          <cell r="M8">
            <v>2.61</v>
          </cell>
          <cell r="N8">
            <v>2.3063585263157895</v>
          </cell>
          <cell r="P8">
            <v>2.42</v>
          </cell>
          <cell r="Q8">
            <v>2.43</v>
          </cell>
        </row>
        <row r="9">
          <cell r="B9">
            <v>37680</v>
          </cell>
          <cell r="C9">
            <v>4.351</v>
          </cell>
          <cell r="D9">
            <v>3.779748765783669</v>
          </cell>
          <cell r="E9">
            <v>4.107818451771237</v>
          </cell>
          <cell r="F9">
            <v>4.009225741590764</v>
          </cell>
          <cell r="G9">
            <v>3.34593632925248</v>
          </cell>
          <cell r="H9">
            <v>3.677581035421621</v>
          </cell>
          <cell r="I9">
            <v>4.167983163027931</v>
          </cell>
          <cell r="J9">
            <v>3.7984342365686232</v>
          </cell>
          <cell r="L9">
            <v>37680</v>
          </cell>
          <cell r="M9">
            <v>2.659</v>
          </cell>
          <cell r="N9">
            <v>2.3175425075742266</v>
          </cell>
          <cell r="P9">
            <v>2.370238134980248</v>
          </cell>
          <cell r="Q9">
            <v>2.375238134980248</v>
          </cell>
        </row>
        <row r="10">
          <cell r="B10">
            <v>37711</v>
          </cell>
          <cell r="C10">
            <v>4.276</v>
          </cell>
          <cell r="D10">
            <v>3.7113678418768554</v>
          </cell>
          <cell r="E10">
            <v>4.035548423931838</v>
          </cell>
          <cell r="F10">
            <v>3.9382496600878194</v>
          </cell>
          <cell r="G10">
            <v>3.2823081609658913</v>
          </cell>
          <cell r="H10">
            <v>3.610278910526855</v>
          </cell>
          <cell r="I10">
            <v>4.0925442885662795</v>
          </cell>
          <cell r="J10">
            <v>3.7297690028495096</v>
          </cell>
          <cell r="L10">
            <v>37711</v>
          </cell>
          <cell r="M10">
            <v>2.569</v>
          </cell>
          <cell r="N10">
            <v>2.2639639994143255</v>
          </cell>
          <cell r="P10">
            <v>2.2612574417181324</v>
          </cell>
          <cell r="Q10">
            <v>2.2612574417181324</v>
          </cell>
        </row>
        <row r="11">
          <cell r="B11">
            <v>37741</v>
          </cell>
          <cell r="C11">
            <v>4.131</v>
          </cell>
          <cell r="D11">
            <v>3.5716118660149787</v>
          </cell>
          <cell r="E11">
            <v>3.89927720458887</v>
          </cell>
          <cell r="F11">
            <v>3.720763585363804</v>
          </cell>
          <cell r="G11">
            <v>3.23345710544928</v>
          </cell>
          <cell r="H11">
            <v>3.477110345406542</v>
          </cell>
          <cell r="I11">
            <v>3.9731806064875546</v>
          </cell>
          <cell r="J11">
            <v>3.5958595081182168</v>
          </cell>
          <cell r="L11">
            <v>37741</v>
          </cell>
          <cell r="M11">
            <v>2.545</v>
          </cell>
          <cell r="N11">
            <v>2.2428136934641727</v>
          </cell>
          <cell r="P11">
            <v>2.2401324208535023</v>
          </cell>
          <cell r="Q11">
            <v>2.2401324208535023</v>
          </cell>
        </row>
        <row r="12">
          <cell r="B12">
            <v>37772</v>
          </cell>
          <cell r="C12">
            <v>4.066</v>
          </cell>
          <cell r="D12">
            <v>3.515413664298451</v>
          </cell>
          <cell r="E12">
            <v>3.837923290694346</v>
          </cell>
          <cell r="F12">
            <v>3.662218527738859</v>
          </cell>
          <cell r="G12">
            <v>3.1825796637029216</v>
          </cell>
          <cell r="H12">
            <v>3.4223990957208903</v>
          </cell>
          <cell r="I12">
            <v>3.9106638455527465</v>
          </cell>
          <cell r="J12">
            <v>3.5392797772957314</v>
          </cell>
          <cell r="L12">
            <v>37772</v>
          </cell>
          <cell r="M12">
            <v>2.54</v>
          </cell>
          <cell r="N12">
            <v>2.238407379724557</v>
          </cell>
          <cell r="P12">
            <v>2.2357313748400376</v>
          </cell>
          <cell r="Q12">
            <v>2.2357313748400376</v>
          </cell>
        </row>
        <row r="13">
          <cell r="B13">
            <v>37802</v>
          </cell>
          <cell r="C13">
            <v>4.066</v>
          </cell>
          <cell r="D13">
            <v>3.515413664298451</v>
          </cell>
          <cell r="E13">
            <v>3.837923290694346</v>
          </cell>
          <cell r="F13">
            <v>3.662218527738859</v>
          </cell>
          <cell r="G13">
            <v>3.1825796637029216</v>
          </cell>
          <cell r="H13">
            <v>3.4223990957208903</v>
          </cell>
          <cell r="I13">
            <v>3.9106638455527465</v>
          </cell>
          <cell r="J13">
            <v>3.5392797772957314</v>
          </cell>
          <cell r="L13">
            <v>37802</v>
          </cell>
          <cell r="M13">
            <v>2.547</v>
          </cell>
          <cell r="N13">
            <v>2.2445762189600185</v>
          </cell>
          <cell r="P13">
            <v>2.241892839258888</v>
          </cell>
          <cell r="Q13">
            <v>2.241892839258888</v>
          </cell>
        </row>
        <row r="14">
          <cell r="B14">
            <v>37833</v>
          </cell>
          <cell r="C14">
            <v>4.086</v>
          </cell>
          <cell r="D14">
            <v>3.5327054186727675</v>
          </cell>
          <cell r="E14">
            <v>3.8568014180465076</v>
          </cell>
          <cell r="F14">
            <v>3.6802323916234574</v>
          </cell>
          <cell r="G14">
            <v>3.19823426116334</v>
          </cell>
          <cell r="H14">
            <v>3.4392333263933987</v>
          </cell>
          <cell r="I14">
            <v>3.9298997719942257</v>
          </cell>
          <cell r="J14">
            <v>3.5566889252411116</v>
          </cell>
          <cell r="L14">
            <v>37833</v>
          </cell>
          <cell r="M14">
            <v>2.555</v>
          </cell>
          <cell r="N14">
            <v>2.2516263209434033</v>
          </cell>
          <cell r="P14">
            <v>2.2489345128804317</v>
          </cell>
          <cell r="Q14">
            <v>2.2489345128804317</v>
          </cell>
        </row>
        <row r="15">
          <cell r="B15">
            <v>37864</v>
          </cell>
          <cell r="C15">
            <v>4.096</v>
          </cell>
          <cell r="D15">
            <v>3.5413512958599247</v>
          </cell>
          <cell r="E15">
            <v>3.8662404817225875</v>
          </cell>
          <cell r="F15">
            <v>3.689239323565756</v>
          </cell>
          <cell r="G15">
            <v>3.2060615598935485</v>
          </cell>
          <cell r="H15">
            <v>3.4476504417296523</v>
          </cell>
          <cell r="I15">
            <v>3.9395177352149653</v>
          </cell>
          <cell r="J15">
            <v>3.565393499213801</v>
          </cell>
          <cell r="L15">
            <v>37864</v>
          </cell>
          <cell r="M15">
            <v>2.558</v>
          </cell>
          <cell r="N15">
            <v>2.254270109187172</v>
          </cell>
          <cell r="P15">
            <v>2.25157514048851</v>
          </cell>
          <cell r="Q15">
            <v>2.25157514048851</v>
          </cell>
        </row>
        <row r="16">
          <cell r="B16">
            <v>37894</v>
          </cell>
          <cell r="C16">
            <v>4.076</v>
          </cell>
          <cell r="D16">
            <v>3.5240595414856086</v>
          </cell>
          <cell r="E16">
            <v>3.847362354370426</v>
          </cell>
          <cell r="F16">
            <v>3.6712254596811578</v>
          </cell>
          <cell r="G16">
            <v>3.190406962433131</v>
          </cell>
          <cell r="H16">
            <v>3.4308162110571443</v>
          </cell>
          <cell r="I16">
            <v>3.9202818087734856</v>
          </cell>
          <cell r="J16">
            <v>3.5479843512684215</v>
          </cell>
          <cell r="L16">
            <v>37894</v>
          </cell>
          <cell r="M16">
            <v>2.578</v>
          </cell>
          <cell r="N16">
            <v>2.3085488449980858</v>
          </cell>
          <cell r="P16">
            <v>2.6141817914615326</v>
          </cell>
          <cell r="Q16">
            <v>2.3584466162098616</v>
          </cell>
        </row>
        <row r="17">
          <cell r="B17">
            <v>37925</v>
          </cell>
          <cell r="C17">
            <v>4.076</v>
          </cell>
          <cell r="D17">
            <v>3.5240595414856086</v>
          </cell>
          <cell r="E17">
            <v>3.847362354370426</v>
          </cell>
          <cell r="F17">
            <v>3.6712254596811578</v>
          </cell>
          <cell r="G17">
            <v>3.190406962433131</v>
          </cell>
          <cell r="H17">
            <v>3.4308162110571443</v>
          </cell>
          <cell r="I17">
            <v>3.9202818087734856</v>
          </cell>
          <cell r="J17">
            <v>3.5479843512684215</v>
          </cell>
          <cell r="L17">
            <v>37925</v>
          </cell>
          <cell r="M17">
            <v>2.692</v>
          </cell>
          <cell r="N17">
            <v>2.410633627127559</v>
          </cell>
          <cell r="P17">
            <v>2.7297817620692193</v>
          </cell>
          <cell r="Q17">
            <v>2.462737894040709</v>
          </cell>
        </row>
        <row r="18">
          <cell r="B18">
            <v>37955</v>
          </cell>
          <cell r="C18">
            <v>4.233</v>
          </cell>
          <cell r="D18">
            <v>3.7042838042517348</v>
          </cell>
          <cell r="E18">
            <v>4.123581618889011</v>
          </cell>
          <cell r="F18">
            <v>4.029971154058674</v>
          </cell>
          <cell r="G18">
            <v>3.4449447963561157</v>
          </cell>
          <cell r="H18">
            <v>3.737457975207395</v>
          </cell>
          <cell r="I18">
            <v>4.1387961650285945</v>
          </cell>
          <cell r="J18">
            <v>3.795229203247488</v>
          </cell>
          <cell r="L18">
            <v>37955</v>
          </cell>
          <cell r="M18">
            <v>2.807</v>
          </cell>
          <cell r="N18">
            <v>2.5136138898020275</v>
          </cell>
          <cell r="P18">
            <v>2.846395767506797</v>
          </cell>
          <cell r="Q18">
            <v>2.5679440076420024</v>
          </cell>
        </row>
        <row r="19">
          <cell r="B19">
            <v>37986</v>
          </cell>
          <cell r="C19">
            <v>4.366</v>
          </cell>
          <cell r="D19">
            <v>3.8206716487982693</v>
          </cell>
          <cell r="E19">
            <v>4.253143715584555</v>
          </cell>
          <cell r="F19">
            <v>4.156592028967676</v>
          </cell>
          <cell r="G19">
            <v>3.553184261963336</v>
          </cell>
          <cell r="H19">
            <v>3.854888145465506</v>
          </cell>
          <cell r="I19">
            <v>4.268836299672772</v>
          </cell>
          <cell r="J19">
            <v>3.9144745337534923</v>
          </cell>
          <cell r="L19">
            <v>37986</v>
          </cell>
          <cell r="M19">
            <v>2.835</v>
          </cell>
          <cell r="N19">
            <v>2.5386873450618985</v>
          </cell>
          <cell r="P19">
            <v>2.874788742743773</v>
          </cell>
          <cell r="Q19">
            <v>2.593559409214491</v>
          </cell>
        </row>
        <row r="20">
          <cell r="B20">
            <v>38017</v>
          </cell>
          <cell r="C20">
            <v>4.428</v>
          </cell>
          <cell r="D20">
            <v>3.8869204129772905</v>
          </cell>
          <cell r="E20">
            <v>4.407686551559227</v>
          </cell>
          <cell r="F20">
            <v>4.273951208888255</v>
          </cell>
          <cell r="G20">
            <v>3.6988647835544914</v>
          </cell>
          <cell r="H20">
            <v>3.9864079962213737</v>
          </cell>
          <cell r="I20">
            <v>4.383446318255088</v>
          </cell>
          <cell r="J20">
            <v>4.045818564952301</v>
          </cell>
          <cell r="L20">
            <v>38017</v>
          </cell>
          <cell r="M20">
            <v>2.697</v>
          </cell>
          <cell r="N20">
            <v>2.415111029852536</v>
          </cell>
          <cell r="P20">
            <v>2.7348519362186794</v>
          </cell>
          <cell r="Q20">
            <v>2.4673120728929394</v>
          </cell>
        </row>
        <row r="21">
          <cell r="B21">
            <v>38046</v>
          </cell>
          <cell r="C21">
            <v>4.298</v>
          </cell>
          <cell r="D21">
            <v>3.7728057667065027</v>
          </cell>
          <cell r="E21">
            <v>4.27828292651345</v>
          </cell>
          <cell r="F21">
            <v>4.148473869873921</v>
          </cell>
          <cell r="G21">
            <v>3.590271192348059</v>
          </cell>
          <cell r="H21">
            <v>3.86937253111099</v>
          </cell>
          <cell r="I21">
            <v>4.254754353175333</v>
          </cell>
          <cell r="J21">
            <v>3.9270388871194646</v>
          </cell>
          <cell r="L21">
            <v>38046</v>
          </cell>
          <cell r="M21">
            <v>2.577</v>
          </cell>
          <cell r="N21">
            <v>2.2425834967931286</v>
          </cell>
          <cell r="P21">
            <v>2.280517808693644</v>
          </cell>
          <cell r="Q21">
            <v>2.2909311320210124</v>
          </cell>
        </row>
        <row r="22">
          <cell r="B22">
            <v>38077</v>
          </cell>
          <cell r="C22">
            <v>4.113</v>
          </cell>
          <cell r="D22">
            <v>3.610411847013459</v>
          </cell>
          <cell r="E22">
            <v>4.094131613948306</v>
          </cell>
          <cell r="F22">
            <v>3.9699099643535223</v>
          </cell>
          <cell r="G22">
            <v>3.4357341587081356</v>
          </cell>
          <cell r="H22">
            <v>3.7028220615308287</v>
          </cell>
          <cell r="I22">
            <v>4.07161578748491</v>
          </cell>
          <cell r="J22">
            <v>3.758006268665044</v>
          </cell>
          <cell r="L22">
            <v>38077</v>
          </cell>
          <cell r="M22">
            <v>2.472</v>
          </cell>
          <cell r="N22">
            <v>2.1512093147352016</v>
          </cell>
          <cell r="P22">
            <v>2.187597991110085</v>
          </cell>
          <cell r="Q22">
            <v>2.197587023032962</v>
          </cell>
        </row>
        <row r="23">
          <cell r="B23">
            <v>38107</v>
          </cell>
          <cell r="C23">
            <v>3.853</v>
          </cell>
          <cell r="D23">
            <v>3.350467665628699</v>
          </cell>
          <cell r="E23">
            <v>3.8070265940173966</v>
          </cell>
          <cell r="F23">
            <v>3.5408949096449787</v>
          </cell>
          <cell r="G23">
            <v>3.152937454069928</v>
          </cell>
          <cell r="H23">
            <v>3.3469161818574533</v>
          </cell>
          <cell r="I23">
            <v>3.796546169399969</v>
          </cell>
          <cell r="J23">
            <v>3.479600801424489</v>
          </cell>
          <cell r="L23">
            <v>38107</v>
          </cell>
          <cell r="M23">
            <v>2.44</v>
          </cell>
          <cell r="N23">
            <v>2.1233619449651666</v>
          </cell>
          <cell r="P23">
            <v>2.1592795705131906</v>
          </cell>
          <cell r="Q23">
            <v>2.169139294579461</v>
          </cell>
        </row>
        <row r="24">
          <cell r="B24">
            <v>38138</v>
          </cell>
          <cell r="C24">
            <v>3.793</v>
          </cell>
          <cell r="D24">
            <v>3.298293240521582</v>
          </cell>
          <cell r="E24">
            <v>3.7477425048294792</v>
          </cell>
          <cell r="F24">
            <v>3.4857550979193883</v>
          </cell>
          <cell r="G24">
            <v>3.1038390249901986</v>
          </cell>
          <cell r="H24">
            <v>3.2947970614547937</v>
          </cell>
          <cell r="I24">
            <v>3.7374252843327493</v>
          </cell>
          <cell r="J24">
            <v>3.4254154787965443</v>
          </cell>
          <cell r="L24">
            <v>38138</v>
          </cell>
          <cell r="M24">
            <v>2.442</v>
          </cell>
          <cell r="N24">
            <v>2.125102405575794</v>
          </cell>
          <cell r="P24">
            <v>2.1610494718004967</v>
          </cell>
          <cell r="Q24">
            <v>2.170917277607805</v>
          </cell>
        </row>
        <row r="25">
          <cell r="B25">
            <v>38168</v>
          </cell>
          <cell r="C25">
            <v>3.793</v>
          </cell>
          <cell r="D25">
            <v>3.2982932405215823</v>
          </cell>
          <cell r="E25">
            <v>3.74774250482948</v>
          </cell>
          <cell r="F25">
            <v>3.4857550979193883</v>
          </cell>
          <cell r="G25">
            <v>3.103839024990199</v>
          </cell>
          <cell r="H25">
            <v>3.294797061454794</v>
          </cell>
          <cell r="I25">
            <v>3.7374252843327493</v>
          </cell>
          <cell r="J25">
            <v>3.4254154787965447</v>
          </cell>
          <cell r="L25">
            <v>38168</v>
          </cell>
          <cell r="M25">
            <v>2.452</v>
          </cell>
          <cell r="N25">
            <v>2.1338047086289293</v>
          </cell>
          <cell r="P25">
            <v>2.169898978237026</v>
          </cell>
          <cell r="Q25">
            <v>2.1798071927495237</v>
          </cell>
        </row>
        <row r="26">
          <cell r="B26">
            <v>38199</v>
          </cell>
          <cell r="C26">
            <v>3.803</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2.465</v>
          </cell>
          <cell r="N26">
            <v>2.1451177025980064</v>
          </cell>
          <cell r="P26">
            <v>2.181403336604514</v>
          </cell>
          <cell r="Q26">
            <v>2.1913640824337586</v>
          </cell>
        </row>
        <row r="27">
          <cell r="B27">
            <v>38230</v>
          </cell>
          <cell r="C27">
            <v>3.813</v>
          </cell>
          <cell r="D27">
            <v>3.3156847155572877</v>
          </cell>
          <cell r="E27">
            <v>3.7675038678921187</v>
          </cell>
          <cell r="F27">
            <v>3.5041350351612515</v>
          </cell>
          <cell r="G27">
            <v>3.120205168016775</v>
          </cell>
          <cell r="H27">
            <v>3.3121701015890137</v>
          </cell>
          <cell r="I27">
            <v>3.7571322460218224</v>
          </cell>
          <cell r="J27">
            <v>3.443477253005859</v>
          </cell>
          <cell r="L27">
            <v>38230</v>
          </cell>
          <cell r="M27">
            <v>2.475</v>
          </cell>
          <cell r="N27">
            <v>2.1538200056511423</v>
          </cell>
          <cell r="P27">
            <v>2.1902528430410437</v>
          </cell>
          <cell r="Q27">
            <v>2.200253997575478</v>
          </cell>
        </row>
        <row r="28">
          <cell r="B28">
            <v>38260</v>
          </cell>
          <cell r="C28">
            <v>3.798</v>
          </cell>
          <cell r="D28">
            <v>3.3026411092805086</v>
          </cell>
          <cell r="E28">
            <v>3.7526828455951393</v>
          </cell>
          <cell r="F28">
            <v>3.4903500822298543</v>
          </cell>
          <cell r="G28">
            <v>3.107930560746843</v>
          </cell>
          <cell r="H28">
            <v>3.299140321488349</v>
          </cell>
          <cell r="I28">
            <v>3.7423520247550175</v>
          </cell>
          <cell r="J28">
            <v>3.429930922348873</v>
          </cell>
          <cell r="L28">
            <v>38260</v>
          </cell>
          <cell r="M28">
            <v>2.503</v>
          </cell>
          <cell r="N28">
            <v>2.233548844998086</v>
          </cell>
          <cell r="P28">
            <v>2.539181791461533</v>
          </cell>
          <cell r="Q28">
            <v>2.283446616209862</v>
          </cell>
        </row>
        <row r="29">
          <cell r="B29">
            <v>38291</v>
          </cell>
          <cell r="C29">
            <v>3.823</v>
          </cell>
          <cell r="D29">
            <v>3.3243804530751406</v>
          </cell>
          <cell r="E29">
            <v>3.777384549423438</v>
          </cell>
          <cell r="F29">
            <v>3.5133250037821835</v>
          </cell>
          <cell r="G29">
            <v>3.1283882395300635</v>
          </cell>
          <cell r="H29">
            <v>3.320856621656123</v>
          </cell>
          <cell r="I29">
            <v>3.766985726866359</v>
          </cell>
          <cell r="J29">
            <v>3.4525081401105164</v>
          </cell>
          <cell r="L29">
            <v>38291</v>
          </cell>
          <cell r="M29">
            <v>2.628</v>
          </cell>
          <cell r="N29">
            <v>2.346633627127559</v>
          </cell>
          <cell r="P29">
            <v>2.6657817620692192</v>
          </cell>
          <cell r="Q29">
            <v>2.398737894040709</v>
          </cell>
        </row>
        <row r="30">
          <cell r="B30">
            <v>38321</v>
          </cell>
          <cell r="C30">
            <v>3.981</v>
          </cell>
          <cell r="D30">
            <v>3.4745765434482694</v>
          </cell>
          <cell r="E30">
            <v>3.9491167851224294</v>
          </cell>
          <cell r="F30">
            <v>3.743465296687562</v>
          </cell>
          <cell r="G30">
            <v>3.2924383437156295</v>
          </cell>
          <cell r="H30">
            <v>3.517951820201596</v>
          </cell>
          <cell r="I30">
            <v>3.9334492324830372</v>
          </cell>
          <cell r="J30">
            <v>3.618129806093554</v>
          </cell>
          <cell r="L30">
            <v>38321</v>
          </cell>
          <cell r="M30">
            <v>2.759</v>
          </cell>
          <cell r="N30">
            <v>2.4656138898020274</v>
          </cell>
          <cell r="P30">
            <v>2.798395767506797</v>
          </cell>
          <cell r="Q30">
            <v>2.5199440076420023</v>
          </cell>
        </row>
        <row r="31">
          <cell r="B31">
            <v>38352</v>
          </cell>
          <cell r="C31">
            <v>4.155</v>
          </cell>
          <cell r="D31">
            <v>3.62644198393056</v>
          </cell>
          <cell r="E31">
            <v>4.121723245964254</v>
          </cell>
          <cell r="F31">
            <v>3.907083222239845</v>
          </cell>
          <cell r="G31">
            <v>3.4363429585879026</v>
          </cell>
          <cell r="H31">
            <v>3.671713090413874</v>
          </cell>
          <cell r="I31">
            <v>4.10537090202638</v>
          </cell>
          <cell r="J31">
            <v>3.776269616759286</v>
          </cell>
          <cell r="L31">
            <v>38352</v>
          </cell>
          <cell r="M31">
            <v>2.78</v>
          </cell>
          <cell r="N31">
            <v>2.4836873450618984</v>
          </cell>
          <cell r="P31">
            <v>2.8197887427437727</v>
          </cell>
          <cell r="Q31">
            <v>2.538559409214491</v>
          </cell>
        </row>
        <row r="32">
          <cell r="B32">
            <v>38383</v>
          </cell>
          <cell r="C32">
            <v>4.215</v>
          </cell>
          <cell r="D32">
            <v>3.66597960691766</v>
          </cell>
          <cell r="E32">
            <v>4.2238607177416085</v>
          </cell>
          <cell r="F32">
            <v>4.018663431663624</v>
          </cell>
          <cell r="G32">
            <v>3.5460708248132584</v>
          </cell>
          <cell r="H32">
            <v>3.782367128238441</v>
          </cell>
          <cell r="I32">
            <v>4.197044848573953</v>
          </cell>
          <cell r="J32">
            <v>3.9326497423949425</v>
          </cell>
          <cell r="L32">
            <v>38383</v>
          </cell>
          <cell r="M32">
            <v>2.671</v>
          </cell>
          <cell r="N32">
            <v>2.3673585263157895</v>
          </cell>
          <cell r="P32">
            <v>2.481</v>
          </cell>
          <cell r="Q32">
            <v>2.491</v>
          </cell>
        </row>
        <row r="33">
          <cell r="B33">
            <v>38411</v>
          </cell>
          <cell r="C33">
            <v>4.105</v>
          </cell>
          <cell r="D33">
            <v>3.570307541256701</v>
          </cell>
          <cell r="E33">
            <v>4.113629477183702</v>
          </cell>
          <cell r="F33">
            <v>3.913787280422106</v>
          </cell>
          <cell r="G33">
            <v>3.453528051211964</v>
          </cell>
          <cell r="H33">
            <v>3.683657665817035</v>
          </cell>
          <cell r="I33">
            <v>4.087513429038216</v>
          </cell>
          <cell r="J33">
            <v>3.8300183137677912</v>
          </cell>
          <cell r="L33">
            <v>38411</v>
          </cell>
          <cell r="M33">
            <v>2.562</v>
          </cell>
          <cell r="N33">
            <v>2.2205425075742267</v>
          </cell>
          <cell r="P33">
            <v>2.273238134980248</v>
          </cell>
          <cell r="Q33">
            <v>2.278238134980248</v>
          </cell>
        </row>
        <row r="34">
          <cell r="B34">
            <v>38442</v>
          </cell>
          <cell r="C34">
            <v>3.935</v>
          </cell>
          <cell r="D34">
            <v>3.4224507125079455</v>
          </cell>
          <cell r="E34">
            <v>3.943272105412391</v>
          </cell>
          <cell r="F34">
            <v>3.751705955776123</v>
          </cell>
          <cell r="G34">
            <v>3.310507401100871</v>
          </cell>
          <cell r="H34">
            <v>3.5311066784384972</v>
          </cell>
          <cell r="I34">
            <v>3.9182375988466207</v>
          </cell>
          <cell r="J34">
            <v>3.671406105889466</v>
          </cell>
          <cell r="L34">
            <v>38442</v>
          </cell>
          <cell r="M34">
            <v>2.468</v>
          </cell>
          <cell r="N34">
            <v>2.1629639994143255</v>
          </cell>
          <cell r="P34">
            <v>2.1602574417181324</v>
          </cell>
          <cell r="Q34">
            <v>2.1602574417181324</v>
          </cell>
        </row>
        <row r="35">
          <cell r="B35">
            <v>38472</v>
          </cell>
          <cell r="C35">
            <v>3.675</v>
          </cell>
          <cell r="D35">
            <v>3.196316739127497</v>
          </cell>
          <cell r="E35">
            <v>3.6827255368209753</v>
          </cell>
          <cell r="F35">
            <v>3.503816871023444</v>
          </cell>
          <cell r="G35">
            <v>3.091769936225083</v>
          </cell>
          <cell r="H35">
            <v>3.2977934036242633</v>
          </cell>
          <cell r="I35">
            <v>3.65934515267124</v>
          </cell>
          <cell r="J35">
            <v>3.4288227291343802</v>
          </cell>
          <cell r="L35">
            <v>38472</v>
          </cell>
          <cell r="M35">
            <v>2.449</v>
          </cell>
          <cell r="N35">
            <v>2.1468136934641726</v>
          </cell>
          <cell r="P35">
            <v>2.144132420853502</v>
          </cell>
          <cell r="Q35">
            <v>2.144132420853502</v>
          </cell>
        </row>
        <row r="36">
          <cell r="B36">
            <v>38503</v>
          </cell>
          <cell r="C36">
            <v>3.61</v>
          </cell>
          <cell r="D36">
            <v>3.1397832457823847</v>
          </cell>
          <cell r="E36">
            <v>3.6175888946731214</v>
          </cell>
          <cell r="F36">
            <v>3.441844599835274</v>
          </cell>
          <cell r="G36">
            <v>3.037085570006136</v>
          </cell>
          <cell r="H36">
            <v>3.239465084920705</v>
          </cell>
          <cell r="I36">
            <v>3.594622041127395</v>
          </cell>
          <cell r="J36">
            <v>3.368176884945609</v>
          </cell>
          <cell r="L36">
            <v>38503</v>
          </cell>
          <cell r="M36">
            <v>2.457</v>
          </cell>
          <cell r="N36">
            <v>2.155407379724557</v>
          </cell>
          <cell r="P36">
            <v>2.1527313748400374</v>
          </cell>
          <cell r="Q36">
            <v>2.1527313748400374</v>
          </cell>
        </row>
        <row r="37">
          <cell r="B37">
            <v>38533</v>
          </cell>
          <cell r="C37">
            <v>3.625</v>
          </cell>
          <cell r="D37">
            <v>3.1528294365543337</v>
          </cell>
          <cell r="E37">
            <v>3.6326204274764726</v>
          </cell>
          <cell r="F37">
            <v>3.456145893186391</v>
          </cell>
          <cell r="G37">
            <v>3.0497050391335856</v>
          </cell>
          <cell r="H37">
            <v>3.2529254661599882</v>
          </cell>
          <cell r="I37">
            <v>3.60955814379136</v>
          </cell>
          <cell r="J37">
            <v>3.3821720797584027</v>
          </cell>
          <cell r="L37">
            <v>38533</v>
          </cell>
          <cell r="M37">
            <v>2.463</v>
          </cell>
          <cell r="N37">
            <v>2.1605762189600184</v>
          </cell>
          <cell r="P37">
            <v>2.157892839258888</v>
          </cell>
          <cell r="Q37">
            <v>2.157892839258888</v>
          </cell>
        </row>
        <row r="38">
          <cell r="B38">
            <v>38564</v>
          </cell>
          <cell r="C38">
            <v>3.66</v>
          </cell>
          <cell r="D38">
            <v>3.1832705483555483</v>
          </cell>
          <cell r="E38">
            <v>3.667694004017625</v>
          </cell>
          <cell r="F38">
            <v>3.4895155776723286</v>
          </cell>
          <cell r="G38">
            <v>3.0791504670976337</v>
          </cell>
          <cell r="H38">
            <v>3.284333022384981</v>
          </cell>
          <cell r="I38">
            <v>3.6444090500072766</v>
          </cell>
          <cell r="J38">
            <v>3.4148275343215873</v>
          </cell>
          <cell r="L38">
            <v>38564</v>
          </cell>
          <cell r="M38">
            <v>2.471</v>
          </cell>
          <cell r="N38">
            <v>2.1676263209434032</v>
          </cell>
          <cell r="P38">
            <v>2.1649345128804316</v>
          </cell>
          <cell r="Q38">
            <v>2.1649345128804316</v>
          </cell>
        </row>
        <row r="39">
          <cell r="B39">
            <v>38595</v>
          </cell>
          <cell r="C39">
            <v>3.67</v>
          </cell>
          <cell r="D39">
            <v>3.1919680088701807</v>
          </cell>
          <cell r="E39">
            <v>3.6777150258865254</v>
          </cell>
          <cell r="F39">
            <v>3.499049773239739</v>
          </cell>
          <cell r="G39">
            <v>3.0875634465159334</v>
          </cell>
          <cell r="H39">
            <v>3.293306609877836</v>
          </cell>
          <cell r="I39">
            <v>3.6543664517832526</v>
          </cell>
          <cell r="J39">
            <v>3.4241576641967826</v>
          </cell>
          <cell r="L39">
            <v>38595</v>
          </cell>
          <cell r="M39">
            <v>2.5121249999999997</v>
          </cell>
          <cell r="N39">
            <v>2.208395109187172</v>
          </cell>
          <cell r="P39">
            <v>2.20570014048851</v>
          </cell>
          <cell r="Q39">
            <v>2.20570014048851</v>
          </cell>
        </row>
        <row r="40">
          <cell r="B40">
            <v>38625</v>
          </cell>
          <cell r="C40">
            <v>3.65</v>
          </cell>
          <cell r="D40">
            <v>3.1745730878409155</v>
          </cell>
          <cell r="E40">
            <v>3.657672982148724</v>
          </cell>
          <cell r="F40">
            <v>3.4799813821049175</v>
          </cell>
          <cell r="G40">
            <v>3.070737487679334</v>
          </cell>
          <cell r="H40">
            <v>3.2753594348921258</v>
          </cell>
          <cell r="I40">
            <v>3.6344516482313</v>
          </cell>
          <cell r="J40">
            <v>3.4054974044463915</v>
          </cell>
          <cell r="L40">
            <v>38625</v>
          </cell>
          <cell r="M40">
            <v>2.540545</v>
          </cell>
          <cell r="N40">
            <v>2.2710938449980858</v>
          </cell>
          <cell r="P40">
            <v>2.5767267914615326</v>
          </cell>
          <cell r="Q40">
            <v>2.3209916162098616</v>
          </cell>
        </row>
        <row r="41">
          <cell r="B41">
            <v>38656</v>
          </cell>
          <cell r="C41">
            <v>3.672</v>
          </cell>
          <cell r="D41">
            <v>3.1937075009731073</v>
          </cell>
          <cell r="E41">
            <v>3.6797192302603055</v>
          </cell>
          <cell r="F41">
            <v>3.500956612353221</v>
          </cell>
          <cell r="G41">
            <v>3.0892460423995933</v>
          </cell>
          <cell r="H41">
            <v>3.295101327376407</v>
          </cell>
          <cell r="I41">
            <v>3.6563579321384476</v>
          </cell>
          <cell r="J41">
            <v>3.4260236901718217</v>
          </cell>
          <cell r="L41">
            <v>38656</v>
          </cell>
          <cell r="M41">
            <v>2.66742</v>
          </cell>
          <cell r="N41">
            <v>2.3860536271275588</v>
          </cell>
          <cell r="P41">
            <v>2.705201762069219</v>
          </cell>
          <cell r="Q41">
            <v>2.438157894040709</v>
          </cell>
        </row>
        <row r="42">
          <cell r="B42">
            <v>38686</v>
          </cell>
          <cell r="C42">
            <v>3.834</v>
          </cell>
          <cell r="D42">
            <v>3.3346063613101555</v>
          </cell>
          <cell r="E42">
            <v>3.8420597845364948</v>
          </cell>
          <cell r="F42">
            <v>3.6554105805452743</v>
          </cell>
          <cell r="G42">
            <v>3.2255363089760456</v>
          </cell>
          <cell r="H42">
            <v>3.44047344476066</v>
          </cell>
          <cell r="I42">
            <v>3.817667840909261</v>
          </cell>
          <cell r="J42">
            <v>3.57717179414999</v>
          </cell>
          <cell r="L42">
            <v>38686</v>
          </cell>
          <cell r="M42">
            <v>2.8003849999999995</v>
          </cell>
          <cell r="N42">
            <v>2.506998889802027</v>
          </cell>
          <cell r="P42">
            <v>2.8397807675067965</v>
          </cell>
          <cell r="Q42">
            <v>2.561329007642002</v>
          </cell>
        </row>
        <row r="43">
          <cell r="B43">
            <v>38717</v>
          </cell>
          <cell r="C43">
            <v>4.004</v>
          </cell>
          <cell r="D43">
            <v>3.4824631900589105</v>
          </cell>
          <cell r="E43">
            <v>4.012417156307805</v>
          </cell>
          <cell r="F43">
            <v>3.8174919051912566</v>
          </cell>
          <cell r="G43">
            <v>3.3685569590871376</v>
          </cell>
          <cell r="H43">
            <v>3.593024432139197</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v>
          </cell>
          <cell r="D44">
            <v>3.4387923799389073</v>
          </cell>
          <cell r="E44">
            <v>3.988221525888833</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2.531065</v>
          </cell>
        </row>
        <row r="45">
          <cell r="B45">
            <v>38776</v>
          </cell>
          <cell r="C45">
            <v>3.959</v>
          </cell>
          <cell r="D45">
            <v>3.5595411276496427</v>
          </cell>
          <cell r="E45">
            <v>4.086224331947242</v>
          </cell>
          <cell r="F45">
            <v>3.902395227141779</v>
          </cell>
          <cell r="G45">
            <v>3.459119819912368</v>
          </cell>
          <cell r="H45">
            <v>3.6807575235270735</v>
          </cell>
          <cell r="I45">
            <v>4.0967311648972045</v>
          </cell>
          <cell r="J45">
            <v>3.802224641669384</v>
          </cell>
          <cell r="L45">
            <v>38776</v>
          </cell>
          <cell r="M45">
            <v>2.60043</v>
          </cell>
          <cell r="N45">
            <v>2.2589725075742266</v>
          </cell>
          <cell r="P45">
            <v>2.311668134980248</v>
          </cell>
          <cell r="Q45">
            <v>2.316668134980248</v>
          </cell>
        </row>
        <row r="46">
          <cell r="B46">
            <v>38807</v>
          </cell>
          <cell r="C46">
            <v>3.833</v>
          </cell>
          <cell r="D46">
            <v>3.335450712507946</v>
          </cell>
          <cell r="E46">
            <v>3.8562721054123914</v>
          </cell>
          <cell r="F46">
            <v>3.6647059557761232</v>
          </cell>
          <cell r="G46">
            <v>3.2235074011008713</v>
          </cell>
          <cell r="H46">
            <v>3.444106678438497</v>
          </cell>
          <cell r="I46">
            <v>3.836237598846621</v>
          </cell>
          <cell r="J46">
            <v>3.584406105889466</v>
          </cell>
          <cell r="L46">
            <v>38807</v>
          </cell>
          <cell r="M46">
            <v>2.5050199999999996</v>
          </cell>
          <cell r="N46">
            <v>2.199983999414325</v>
          </cell>
          <cell r="P46">
            <v>2.197277441718132</v>
          </cell>
          <cell r="Q46">
            <v>2.197277441718132</v>
          </cell>
        </row>
        <row r="47">
          <cell r="B47">
            <v>38837</v>
          </cell>
          <cell r="C47">
            <v>3.638</v>
          </cell>
          <cell r="D47">
            <v>3.174316739127497</v>
          </cell>
          <cell r="E47">
            <v>3.6607255368209755</v>
          </cell>
          <cell r="F47">
            <v>3.4818168710234443</v>
          </cell>
          <cell r="G47">
            <v>3.069769936225083</v>
          </cell>
          <cell r="H47">
            <v>3.2757934036242635</v>
          </cell>
          <cell r="I47">
            <v>3.6423451526712403</v>
          </cell>
          <cell r="J47">
            <v>3.4068227291343804</v>
          </cell>
          <cell r="L47">
            <v>38837</v>
          </cell>
          <cell r="M47">
            <v>2.4857349999999996</v>
          </cell>
          <cell r="N47">
            <v>2.1835486934641724</v>
          </cell>
          <cell r="P47">
            <v>2.180867420853502</v>
          </cell>
          <cell r="Q47">
            <v>2.180867420853502</v>
          </cell>
        </row>
        <row r="48">
          <cell r="B48">
            <v>38868</v>
          </cell>
          <cell r="C48">
            <v>3.623</v>
          </cell>
          <cell r="D48">
            <v>3.167783245782385</v>
          </cell>
          <cell r="E48">
            <v>3.645588894673122</v>
          </cell>
          <cell r="F48">
            <v>3.4698445998352745</v>
          </cell>
          <cell r="G48">
            <v>3.0650855700061364</v>
          </cell>
          <cell r="H48">
            <v>3.267465084920705</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3.655</v>
          </cell>
          <cell r="D49">
            <v>3.1978294365543336</v>
          </cell>
          <cell r="E49">
            <v>3.6776204274764726</v>
          </cell>
          <cell r="F49">
            <v>3.501145893186391</v>
          </cell>
          <cell r="G49">
            <v>3.0947050391335855</v>
          </cell>
          <cell r="H49">
            <v>3.297925466159988</v>
          </cell>
          <cell r="I49">
            <v>3.65955814379136</v>
          </cell>
          <cell r="J49">
            <v>3.4271720797584027</v>
          </cell>
          <cell r="L49">
            <v>38898</v>
          </cell>
          <cell r="M49">
            <v>2.499945</v>
          </cell>
          <cell r="N49">
            <v>2.197521218960018</v>
          </cell>
          <cell r="P49">
            <v>2.194837839258888</v>
          </cell>
          <cell r="Q49">
            <v>2.194837839258888</v>
          </cell>
        </row>
        <row r="50">
          <cell r="B50">
            <v>38929</v>
          </cell>
          <cell r="C50">
            <v>3.687</v>
          </cell>
          <cell r="D50">
            <v>3.225270548355548</v>
          </cell>
          <cell r="E50">
            <v>3.7096940040176247</v>
          </cell>
          <cell r="F50">
            <v>3.5315155776723284</v>
          </cell>
          <cell r="G50">
            <v>3.1211504670976336</v>
          </cell>
          <cell r="H50">
            <v>3.326333022384981</v>
          </cell>
          <cell r="I50">
            <v>3.6914090500072763</v>
          </cell>
          <cell r="J50">
            <v>3.456827534321587</v>
          </cell>
          <cell r="L50">
            <v>38929</v>
          </cell>
          <cell r="M50">
            <v>2.5080649999999998</v>
          </cell>
          <cell r="N50">
            <v>2.204691320943403</v>
          </cell>
          <cell r="P50">
            <v>2.2019995128804313</v>
          </cell>
          <cell r="Q50">
            <v>2.2019995128804313</v>
          </cell>
        </row>
        <row r="51">
          <cell r="B51">
            <v>38960</v>
          </cell>
          <cell r="C51">
            <v>3.722</v>
          </cell>
          <cell r="D51">
            <v>3.258968008870181</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3.727</v>
          </cell>
          <cell r="D52">
            <v>3.2665730878409156</v>
          </cell>
          <cell r="E52">
            <v>3.749672982148724</v>
          </cell>
          <cell r="F52">
            <v>3.5719813821049176</v>
          </cell>
          <cell r="G52">
            <v>3.162737487679334</v>
          </cell>
          <cell r="H52">
            <v>3.367359434892126</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3.752</v>
          </cell>
          <cell r="D53">
            <v>3.288707500973107</v>
          </cell>
          <cell r="E53">
            <v>3.774719230260305</v>
          </cell>
          <cell r="F53">
            <v>3.5959566123532207</v>
          </cell>
          <cell r="G53">
            <v>3.184246042399593</v>
          </cell>
          <cell r="H53">
            <v>3.390101327376407</v>
          </cell>
          <cell r="I53">
            <v>3.7563579321384473</v>
          </cell>
          <cell r="J53">
            <v>3.5210236901718215</v>
          </cell>
          <cell r="L53">
            <v>39021</v>
          </cell>
          <cell r="M53">
            <v>2.7074312999999997</v>
          </cell>
          <cell r="N53">
            <v>2.4260649271275585</v>
          </cell>
          <cell r="P53">
            <v>2.745213062069219</v>
          </cell>
          <cell r="Q53">
            <v>2.4781691940407087</v>
          </cell>
        </row>
        <row r="54">
          <cell r="B54">
            <v>39051</v>
          </cell>
          <cell r="C54">
            <v>3.937</v>
          </cell>
          <cell r="D54">
            <v>3.4526063613101554</v>
          </cell>
          <cell r="E54">
            <v>3.9600597845364947</v>
          </cell>
          <cell r="F54">
            <v>3.7734105805452742</v>
          </cell>
          <cell r="G54">
            <v>3.3435363089760455</v>
          </cell>
          <cell r="H54">
            <v>3.5584734447606596</v>
          </cell>
          <cell r="I54">
            <v>3.940667840909261</v>
          </cell>
          <cell r="J54">
            <v>3.69517179414999</v>
          </cell>
          <cell r="L54">
            <v>39051</v>
          </cell>
          <cell r="M54">
            <v>2.8423907749999993</v>
          </cell>
          <cell r="N54">
            <v>2.549004664802027</v>
          </cell>
          <cell r="P54">
            <v>2.8817865425067963</v>
          </cell>
          <cell r="Q54">
            <v>2.6033347826420017</v>
          </cell>
        </row>
        <row r="55">
          <cell r="B55">
            <v>39082</v>
          </cell>
          <cell r="C55">
            <v>4.102</v>
          </cell>
          <cell r="D55">
            <v>3.5954631900589114</v>
          </cell>
          <cell r="E55">
            <v>4.1254171563078055</v>
          </cell>
          <cell r="F55">
            <v>3.9304919051912575</v>
          </cell>
          <cell r="G55">
            <v>3.4815569590871385</v>
          </cell>
          <cell r="H55">
            <v>3.706024432139198</v>
          </cell>
          <cell r="I55">
            <v>4.104943671100856</v>
          </cell>
          <cell r="J55">
            <v>3.8487840020283155</v>
          </cell>
          <cell r="L55">
            <v>39082</v>
          </cell>
          <cell r="M55">
            <v>2.864025499999999</v>
          </cell>
          <cell r="N55">
            <v>2.5677128450618976</v>
          </cell>
          <cell r="P55">
            <v>2.903814242743772</v>
          </cell>
          <cell r="Q55">
            <v>2.62258490921449</v>
          </cell>
        </row>
        <row r="56">
          <cell r="B56">
            <v>39113</v>
          </cell>
          <cell r="C56">
            <v>4.172</v>
          </cell>
          <cell r="D56">
            <v>3.566792379938907</v>
          </cell>
          <cell r="E56">
            <v>4.116221525888832</v>
          </cell>
          <cell r="F56">
            <v>3.9173662250348467</v>
          </cell>
          <cell r="G56">
            <v>3.4213368260533583</v>
          </cell>
          <cell r="H56">
            <v>3.6693515255441023</v>
          </cell>
          <cell r="I56">
            <v>4.084809615856889</v>
          </cell>
          <cell r="J56">
            <v>3.8507804032131356</v>
          </cell>
          <cell r="L56">
            <v>39113</v>
          </cell>
          <cell r="M56">
            <v>2.751730974999999</v>
          </cell>
          <cell r="N56">
            <v>2.448089501315789</v>
          </cell>
          <cell r="P56">
            <v>2.5617309749999992</v>
          </cell>
          <cell r="Q56">
            <v>2.5717309749999995</v>
          </cell>
        </row>
        <row r="57">
          <cell r="B57">
            <v>39141</v>
          </cell>
          <cell r="C57">
            <v>4.062</v>
          </cell>
          <cell r="D57">
            <v>3.677541127649643</v>
          </cell>
          <cell r="E57">
            <v>4.204224331947242</v>
          </cell>
          <cell r="F57">
            <v>4.020395227141779</v>
          </cell>
          <cell r="G57">
            <v>3.5771198199123684</v>
          </cell>
          <cell r="H57">
            <v>3.798757523527074</v>
          </cell>
          <cell r="I57">
            <v>4.219731164897205</v>
          </cell>
          <cell r="J57">
            <v>3.9202246416693844</v>
          </cell>
          <cell r="L57">
            <v>39141</v>
          </cell>
          <cell r="M57">
            <v>2.6394364499999994</v>
          </cell>
          <cell r="N57">
            <v>2.297978957574226</v>
          </cell>
          <cell r="P57">
            <v>2.3506745849802475</v>
          </cell>
          <cell r="Q57">
            <v>2.3556745849802474</v>
          </cell>
        </row>
        <row r="58">
          <cell r="B58">
            <v>39172</v>
          </cell>
          <cell r="C58">
            <v>3.917</v>
          </cell>
          <cell r="D58">
            <v>3.4194507125079454</v>
          </cell>
          <cell r="E58">
            <v>3.940272105412391</v>
          </cell>
          <cell r="F58">
            <v>3.748705955776123</v>
          </cell>
          <cell r="G58">
            <v>3.307507401100871</v>
          </cell>
          <cell r="H58">
            <v>3.5281066784384967</v>
          </cell>
          <cell r="I58">
            <v>3.9202375988466205</v>
          </cell>
          <cell r="J58">
            <v>3.6684061058894657</v>
          </cell>
          <cell r="L58">
            <v>39172</v>
          </cell>
          <cell r="M58">
            <v>2.5425952999999994</v>
          </cell>
          <cell r="N58">
            <v>2.237559299414325</v>
          </cell>
          <cell r="P58">
            <v>2.234852741718132</v>
          </cell>
          <cell r="Q58">
            <v>2.234852741718132</v>
          </cell>
        </row>
        <row r="59">
          <cell r="B59">
            <v>39202</v>
          </cell>
          <cell r="C59">
            <v>3.737</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v>
          </cell>
          <cell r="P59">
            <v>2.2181534458535017</v>
          </cell>
          <cell r="Q59">
            <v>2.2181534458535017</v>
          </cell>
        </row>
        <row r="60">
          <cell r="B60">
            <v>39233</v>
          </cell>
          <cell r="C60">
            <v>3.727</v>
          </cell>
          <cell r="D60">
            <v>3.2717832457823848</v>
          </cell>
          <cell r="E60">
            <v>3.7495888946731215</v>
          </cell>
          <cell r="F60">
            <v>3.573844599835274</v>
          </cell>
          <cell r="G60">
            <v>3.169085570006136</v>
          </cell>
          <cell r="H60">
            <v>3.371465084920705</v>
          </cell>
          <cell r="I60">
            <v>3.731622041127395</v>
          </cell>
          <cell r="J60">
            <v>3.500176884945609</v>
          </cell>
          <cell r="L60">
            <v>39233</v>
          </cell>
          <cell r="M60">
            <v>2.5312628249999993</v>
          </cell>
          <cell r="N60">
            <v>2.2296702047245565</v>
          </cell>
          <cell r="P60">
            <v>2.226994199840037</v>
          </cell>
          <cell r="Q60">
            <v>2.226994199840037</v>
          </cell>
        </row>
        <row r="61">
          <cell r="B61">
            <v>39263</v>
          </cell>
          <cell r="C61">
            <v>3.757</v>
          </cell>
          <cell r="D61">
            <v>3.299829436554334</v>
          </cell>
          <cell r="E61">
            <v>3.779620427476473</v>
          </cell>
          <cell r="F61">
            <v>3.603145893186391</v>
          </cell>
          <cell r="G61">
            <v>3.196705039133586</v>
          </cell>
          <cell r="H61">
            <v>3.3999254661599885</v>
          </cell>
          <cell r="I61">
            <v>3.76155814379136</v>
          </cell>
          <cell r="J61">
            <v>3.529172079758403</v>
          </cell>
          <cell r="L61">
            <v>39263</v>
          </cell>
          <cell r="M61">
            <v>2.5374441749999996</v>
          </cell>
          <cell r="N61">
            <v>2.235020393960018</v>
          </cell>
          <cell r="P61">
            <v>2.2323370142588876</v>
          </cell>
          <cell r="Q61">
            <v>2.2323370142588876</v>
          </cell>
        </row>
        <row r="62">
          <cell r="B62">
            <v>39294</v>
          </cell>
          <cell r="C62">
            <v>3.787</v>
          </cell>
          <cell r="D62">
            <v>3.3252705483555483</v>
          </cell>
          <cell r="E62">
            <v>3.809694004017625</v>
          </cell>
          <cell r="F62">
            <v>3.6315155776723285</v>
          </cell>
          <cell r="G62">
            <v>3.2211504670976336</v>
          </cell>
          <cell r="H62">
            <v>3.426333022384981</v>
          </cell>
          <cell r="I62">
            <v>3.7914090500072763</v>
          </cell>
          <cell r="J62">
            <v>3.556827534321587</v>
          </cell>
          <cell r="L62">
            <v>39294</v>
          </cell>
          <cell r="M62">
            <v>2.5456859749999996</v>
          </cell>
          <cell r="N62">
            <v>2.2423122959434028</v>
          </cell>
          <cell r="P62">
            <v>2.239620487880431</v>
          </cell>
          <cell r="Q62">
            <v>2.239620487880431</v>
          </cell>
        </row>
        <row r="63">
          <cell r="B63">
            <v>39325</v>
          </cell>
          <cell r="C63">
            <v>3.822</v>
          </cell>
          <cell r="D63">
            <v>3.358968008870181</v>
          </cell>
          <cell r="E63">
            <v>3.8447150258865257</v>
          </cell>
          <cell r="F63">
            <v>3.6660497732397395</v>
          </cell>
          <cell r="G63">
            <v>3.2545634465159337</v>
          </cell>
          <cell r="H63">
            <v>3.4603066098778363</v>
          </cell>
          <cell r="I63">
            <v>3.8263664517832527</v>
          </cell>
          <cell r="J63">
            <v>3.591157664196783</v>
          </cell>
          <cell r="L63">
            <v>39325</v>
          </cell>
          <cell r="M63">
            <v>2.588053978124999</v>
          </cell>
          <cell r="N63">
            <v>2.2843240873121715</v>
          </cell>
          <cell r="P63">
            <v>2.2816291186135094</v>
          </cell>
          <cell r="Q63">
            <v>2.2816291186135094</v>
          </cell>
        </row>
        <row r="64">
          <cell r="B64">
            <v>39355</v>
          </cell>
          <cell r="C64">
            <v>3.822</v>
          </cell>
          <cell r="D64">
            <v>3.361573087840916</v>
          </cell>
          <cell r="E64">
            <v>3.844672982148724</v>
          </cell>
          <cell r="F64">
            <v>3.6669813821049178</v>
          </cell>
          <cell r="G64">
            <v>3.2577374876793344</v>
          </cell>
          <cell r="H64">
            <v>3.462359434892126</v>
          </cell>
          <cell r="I64">
            <v>3.8264516482313002</v>
          </cell>
          <cell r="J64">
            <v>3.5924974044463918</v>
          </cell>
          <cell r="L64">
            <v>39355</v>
          </cell>
          <cell r="M64">
            <v>2.6173329726249994</v>
          </cell>
          <cell r="N64">
            <v>2.3478818176230853</v>
          </cell>
          <cell r="P64">
            <v>2.653514764086532</v>
          </cell>
          <cell r="Q64">
            <v>2.397779588834861</v>
          </cell>
        </row>
        <row r="65">
          <cell r="B65">
            <v>39386</v>
          </cell>
          <cell r="C65">
            <v>3.847</v>
          </cell>
          <cell r="D65">
            <v>3.3837075009731072</v>
          </cell>
          <cell r="E65">
            <v>3.8697192302603054</v>
          </cell>
          <cell r="F65">
            <v>3.690956612353221</v>
          </cell>
          <cell r="G65">
            <v>3.2792460423995933</v>
          </cell>
          <cell r="H65">
            <v>3.485101327376407</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3.997</v>
          </cell>
          <cell r="D66">
            <v>3.5126063613101555</v>
          </cell>
          <cell r="E66">
            <v>4.020059784536494</v>
          </cell>
          <cell r="F66">
            <v>3.8334105805452743</v>
          </cell>
          <cell r="G66">
            <v>3.4035363089760455</v>
          </cell>
          <cell r="H66">
            <v>3.6184734447606597</v>
          </cell>
          <cell r="I66">
            <v>4.00066784090926</v>
          </cell>
          <cell r="J66">
            <v>3.75517179414999</v>
          </cell>
          <cell r="L66">
            <v>39416</v>
          </cell>
          <cell r="M66">
            <v>2.885026636624999</v>
          </cell>
          <cell r="N66">
            <v>2.5916405264270264</v>
          </cell>
          <cell r="P66">
            <v>2.924422404131796</v>
          </cell>
          <cell r="Q66">
            <v>2.6459706442670012</v>
          </cell>
        </row>
        <row r="67">
          <cell r="B67">
            <v>39447</v>
          </cell>
          <cell r="C67">
            <v>4.147</v>
          </cell>
          <cell r="D67">
            <v>3.6404631900589113</v>
          </cell>
          <cell r="E67">
            <v>4.170417156307805</v>
          </cell>
          <cell r="F67">
            <v>3.9754919051912574</v>
          </cell>
          <cell r="G67">
            <v>3.5265569590871384</v>
          </cell>
          <cell r="H67">
            <v>3.751024432139198</v>
          </cell>
          <cell r="I67">
            <v>4.149943671100856</v>
          </cell>
          <cell r="J67">
            <v>3.8937840020283154</v>
          </cell>
          <cell r="L67">
            <v>39447</v>
          </cell>
          <cell r="M67">
            <v>2.9069858824999986</v>
          </cell>
          <cell r="N67">
            <v>2.610673227561897</v>
          </cell>
          <cell r="P67">
            <v>2.9467746252437714</v>
          </cell>
          <cell r="Q67">
            <v>2.6655452917144897</v>
          </cell>
        </row>
        <row r="68">
          <cell r="B68">
            <v>39478</v>
          </cell>
          <cell r="C68">
            <v>4.197</v>
          </cell>
          <cell r="D68">
            <v>3.5917923799389073</v>
          </cell>
          <cell r="E68">
            <v>4.141221525888833</v>
          </cell>
          <cell r="F68">
            <v>3.942366225034847</v>
          </cell>
          <cell r="G68">
            <v>3.4463368260533587</v>
          </cell>
          <cell r="H68">
            <v>3.6943515255441026</v>
          </cell>
          <cell r="I68">
            <v>4.109809615856889</v>
          </cell>
          <cell r="J68">
            <v>3.875780403213136</v>
          </cell>
          <cell r="L68">
            <v>39478</v>
          </cell>
          <cell r="M68">
            <v>2.793006939624999</v>
          </cell>
          <cell r="N68">
            <v>2.4893654659407884</v>
          </cell>
          <cell r="P68">
            <v>2.603006939624999</v>
          </cell>
          <cell r="Q68">
            <v>2.613006939624999</v>
          </cell>
        </row>
        <row r="69">
          <cell r="B69">
            <v>39507</v>
          </cell>
          <cell r="C69">
            <v>4.097</v>
          </cell>
          <cell r="D69">
            <v>3.712541127649643</v>
          </cell>
          <cell r="E69">
            <v>4.239224331947242</v>
          </cell>
          <cell r="F69">
            <v>4.055395227141779</v>
          </cell>
          <cell r="G69">
            <v>3.6121198199123685</v>
          </cell>
          <cell r="H69">
            <v>3.833757523527074</v>
          </cell>
          <cell r="I69">
            <v>4.254731164897205</v>
          </cell>
          <cell r="J69">
            <v>3.9552246416693846</v>
          </cell>
          <cell r="L69">
            <v>39507</v>
          </cell>
          <cell r="M69">
            <v>2.679027996749999</v>
          </cell>
          <cell r="N69">
            <v>2.337570504324226</v>
          </cell>
          <cell r="P69">
            <v>2.390266131730247</v>
          </cell>
          <cell r="Q69">
            <v>2.395266131730247</v>
          </cell>
        </row>
        <row r="70">
          <cell r="B70">
            <v>39538</v>
          </cell>
          <cell r="C70">
            <v>3.947</v>
          </cell>
          <cell r="D70">
            <v>3.4494507125079457</v>
          </cell>
          <cell r="E70">
            <v>3.9702721054123913</v>
          </cell>
          <cell r="F70">
            <v>3.778705955776123</v>
          </cell>
          <cell r="G70">
            <v>3.337507401100871</v>
          </cell>
          <cell r="H70">
            <v>3.558106678438497</v>
          </cell>
          <cell r="I70">
            <v>3.9502375988466207</v>
          </cell>
          <cell r="J70">
            <v>3.698406105889466</v>
          </cell>
          <cell r="L70">
            <v>39538</v>
          </cell>
          <cell r="M70">
            <v>2.580734229499999</v>
          </cell>
          <cell r="N70">
            <v>2.2756982289143246</v>
          </cell>
          <cell r="P70">
            <v>2.2729916712181315</v>
          </cell>
          <cell r="Q70">
            <v>2.2729916712181315</v>
          </cell>
        </row>
        <row r="71">
          <cell r="B71">
            <v>39568</v>
          </cell>
          <cell r="C71">
            <v>3.797</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v>
          </cell>
          <cell r="N71">
            <v>2.258680033839172</v>
          </cell>
          <cell r="P71">
            <v>2.2559987612285015</v>
          </cell>
          <cell r="Q71">
            <v>2.2559987612285015</v>
          </cell>
        </row>
        <row r="72">
          <cell r="B72">
            <v>39599</v>
          </cell>
          <cell r="C72">
            <v>3.767</v>
          </cell>
          <cell r="D72">
            <v>3.311783245782385</v>
          </cell>
          <cell r="E72">
            <v>3.7895888946731215</v>
          </cell>
          <cell r="F72">
            <v>3.613844599835274</v>
          </cell>
          <cell r="G72">
            <v>3.209085570006136</v>
          </cell>
          <cell r="H72">
            <v>3.411465084920705</v>
          </cell>
          <cell r="I72">
            <v>3.771622041127395</v>
          </cell>
          <cell r="J72">
            <v>3.540176884945609</v>
          </cell>
          <cell r="L72">
            <v>39599</v>
          </cell>
          <cell r="M72">
            <v>2.569231767374999</v>
          </cell>
          <cell r="N72">
            <v>2.267639147099556</v>
          </cell>
          <cell r="P72">
            <v>2.2649631422150365</v>
          </cell>
          <cell r="Q72">
            <v>2.2649631422150365</v>
          </cell>
        </row>
        <row r="73">
          <cell r="B73">
            <v>39629</v>
          </cell>
          <cell r="C73">
            <v>3.797</v>
          </cell>
          <cell r="D73">
            <v>3.339829436554334</v>
          </cell>
          <cell r="E73">
            <v>3.819620427476473</v>
          </cell>
          <cell r="F73">
            <v>3.643145893186391</v>
          </cell>
          <cell r="G73">
            <v>3.236705039133586</v>
          </cell>
          <cell r="H73">
            <v>3.4399254661599885</v>
          </cell>
          <cell r="I73">
            <v>3.80155814379136</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3.849694004017625</v>
          </cell>
          <cell r="F74">
            <v>3.6715155776723285</v>
          </cell>
          <cell r="G74">
            <v>3.2611504670976337</v>
          </cell>
          <cell r="H74">
            <v>3.466333022384981</v>
          </cell>
          <cell r="I74">
            <v>3.8314090500072764</v>
          </cell>
          <cell r="J74">
            <v>3.596827534321587</v>
          </cell>
          <cell r="L74">
            <v>39660</v>
          </cell>
          <cell r="M74">
            <v>2.5838712646249995</v>
          </cell>
          <cell r="N74">
            <v>2.2804975855684027</v>
          </cell>
          <cell r="P74">
            <v>2.277805777505431</v>
          </cell>
          <cell r="Q74">
            <v>2.277805777505431</v>
          </cell>
        </row>
        <row r="75">
          <cell r="B75">
            <v>39691</v>
          </cell>
          <cell r="C75">
            <v>3.857</v>
          </cell>
          <cell r="D75">
            <v>3.393968008870181</v>
          </cell>
          <cell r="E75">
            <v>3.879715025886526</v>
          </cell>
          <cell r="F75">
            <v>3.7010497732397396</v>
          </cell>
          <cell r="G75">
            <v>3.289563446515934</v>
          </cell>
          <cell r="H75">
            <v>3.4953066098778365</v>
          </cell>
          <cell r="I75">
            <v>3.861366451783253</v>
          </cell>
          <cell r="J75">
            <v>3.626157664196783</v>
          </cell>
          <cell r="L75">
            <v>39691</v>
          </cell>
          <cell r="M75">
            <v>2.626874787796874</v>
          </cell>
          <cell r="N75">
            <v>2.3231448969840462</v>
          </cell>
          <cell r="P75">
            <v>2.320449928285384</v>
          </cell>
          <cell r="Q75">
            <v>2.320449928285384</v>
          </cell>
        </row>
        <row r="76">
          <cell r="B76">
            <v>39721</v>
          </cell>
          <cell r="C76">
            <v>3.857</v>
          </cell>
          <cell r="D76">
            <v>3.396573087840916</v>
          </cell>
          <cell r="E76">
            <v>3.8796729821487244</v>
          </cell>
          <cell r="F76">
            <v>3.701981382104918</v>
          </cell>
          <cell r="G76">
            <v>3.2927374876793345</v>
          </cell>
          <cell r="H76">
            <v>3.497359434892126</v>
          </cell>
          <cell r="I76">
            <v>3.8614516482313004</v>
          </cell>
          <cell r="J76">
            <v>3.627497404446392</v>
          </cell>
          <cell r="L76">
            <v>39721</v>
          </cell>
          <cell r="M76">
            <v>2.656592967214374</v>
          </cell>
          <cell r="N76">
            <v>2.38714181221246</v>
          </cell>
          <cell r="P76">
            <v>2.692774758675907</v>
          </cell>
          <cell r="Q76">
            <v>2.437039583424236</v>
          </cell>
        </row>
        <row r="77">
          <cell r="B77">
            <v>39752</v>
          </cell>
          <cell r="C77">
            <v>3.882</v>
          </cell>
          <cell r="D77">
            <v>3.4187075009731074</v>
          </cell>
          <cell r="E77">
            <v>3.9047192302603055</v>
          </cell>
          <cell r="F77">
            <v>3.725956612353221</v>
          </cell>
          <cell r="G77">
            <v>3.3142460423995934</v>
          </cell>
          <cell r="H77">
            <v>3.5201013273764072</v>
          </cell>
          <cell r="I77">
            <v>3.8863579321384476</v>
          </cell>
          <cell r="J77">
            <v>3.651023690171822</v>
          </cell>
          <cell r="L77">
            <v>39752</v>
          </cell>
          <cell r="M77">
            <v>2.789263411042499</v>
          </cell>
          <cell r="N77">
            <v>2.507897038170058</v>
          </cell>
          <cell r="P77">
            <v>2.8270451731117183</v>
          </cell>
          <cell r="Q77">
            <v>2.5600013050832082</v>
          </cell>
        </row>
        <row r="78">
          <cell r="B78">
            <v>39782</v>
          </cell>
          <cell r="C78">
            <v>4.032</v>
          </cell>
          <cell r="D78">
            <v>3.5476063613101556</v>
          </cell>
          <cell r="E78">
            <v>4.055059784536494</v>
          </cell>
          <cell r="F78">
            <v>3.8684105805452744</v>
          </cell>
          <cell r="G78">
            <v>3.4385363089760457</v>
          </cell>
          <cell r="H78">
            <v>3.65347344476066</v>
          </cell>
          <cell r="I78">
            <v>4.035667840909261</v>
          </cell>
          <cell r="J78">
            <v>3.79017179414999</v>
          </cell>
          <cell r="L78">
            <v>39782</v>
          </cell>
          <cell r="M78">
            <v>2.9283020361743737</v>
          </cell>
          <cell r="N78">
            <v>2.6349159259764012</v>
          </cell>
          <cell r="P78">
            <v>2.9676978036811708</v>
          </cell>
          <cell r="Q78">
            <v>2.689246043816376</v>
          </cell>
        </row>
        <row r="79">
          <cell r="B79">
            <v>39813</v>
          </cell>
          <cell r="C79">
            <v>4.182</v>
          </cell>
          <cell r="D79">
            <v>3.6754631900589114</v>
          </cell>
          <cell r="E79">
            <v>4.2054171563078055</v>
          </cell>
          <cell r="F79">
            <v>4.010491905191257</v>
          </cell>
          <cell r="G79">
            <v>3.5615569590871385</v>
          </cell>
          <cell r="H79">
            <v>3.786024432139198</v>
          </cell>
          <cell r="I79">
            <v>4.184943671100856</v>
          </cell>
          <cell r="J79">
            <v>3.9287840020283156</v>
          </cell>
          <cell r="L79">
            <v>39813</v>
          </cell>
          <cell r="M79">
            <v>2.9505906707374985</v>
          </cell>
          <cell r="N79">
            <v>2.654278015799397</v>
          </cell>
          <cell r="P79">
            <v>2.9903794134812713</v>
          </cell>
          <cell r="Q79">
            <v>2.7091500799519896</v>
          </cell>
        </row>
        <row r="80">
          <cell r="B80">
            <v>39844</v>
          </cell>
          <cell r="C80">
            <v>4.28094</v>
          </cell>
          <cell r="D80">
            <v>3.6757323799389074</v>
          </cell>
          <cell r="E80">
            <v>4.225161525888833</v>
          </cell>
          <cell r="F80">
            <v>4.026306225034847</v>
          </cell>
          <cell r="G80">
            <v>3.530276826053359</v>
          </cell>
          <cell r="H80">
            <v>3.7782915255441027</v>
          </cell>
          <cell r="I80">
            <v>4.193749615856889</v>
          </cell>
          <cell r="J80">
            <v>3.959720403213136</v>
          </cell>
          <cell r="L80">
            <v>39844</v>
          </cell>
          <cell r="M80">
            <v>2.8349020437193735</v>
          </cell>
          <cell r="N80">
            <v>2.531260570035163</v>
          </cell>
          <cell r="P80">
            <v>2.6449020437193735</v>
          </cell>
          <cell r="Q80">
            <v>2.6549020437193738</v>
          </cell>
        </row>
        <row r="81">
          <cell r="B81">
            <v>39872</v>
          </cell>
          <cell r="C81">
            <v>4.178940000000001</v>
          </cell>
          <cell r="D81">
            <v>3.7944811276496435</v>
          </cell>
          <cell r="E81">
            <v>4.321164331947243</v>
          </cell>
          <cell r="F81">
            <v>4.137335227141779</v>
          </cell>
          <cell r="G81">
            <v>3.694059819912369</v>
          </cell>
          <cell r="H81">
            <v>3.9156975235270743</v>
          </cell>
          <cell r="I81">
            <v>4.336671164897205</v>
          </cell>
          <cell r="J81">
            <v>4.037164641669385</v>
          </cell>
          <cell r="L81">
            <v>39872</v>
          </cell>
          <cell r="M81">
            <v>2.719213416701249</v>
          </cell>
          <cell r="N81">
            <v>2.3777559242754758</v>
          </cell>
          <cell r="P81">
            <v>2.430451551681497</v>
          </cell>
          <cell r="Q81">
            <v>2.435451551681497</v>
          </cell>
        </row>
        <row r="82">
          <cell r="B82">
            <v>39903</v>
          </cell>
          <cell r="C82">
            <v>4.02594</v>
          </cell>
          <cell r="D82">
            <v>3.528390712507946</v>
          </cell>
          <cell r="E82">
            <v>4.0492121054123915</v>
          </cell>
          <cell r="F82">
            <v>3.8576459557761233</v>
          </cell>
          <cell r="G82">
            <v>3.4164474011008714</v>
          </cell>
          <cell r="H82">
            <v>3.637046678438497</v>
          </cell>
          <cell r="I82">
            <v>4.029177598846621</v>
          </cell>
          <cell r="J82">
            <v>3.777346105889466</v>
          </cell>
          <cell r="L82">
            <v>39903</v>
          </cell>
          <cell r="M82">
            <v>2.619445242942499</v>
          </cell>
          <cell r="N82">
            <v>2.3144092423568243</v>
          </cell>
          <cell r="P82">
            <v>2.3117026846606312</v>
          </cell>
          <cell r="Q82">
            <v>2.3117026846606312</v>
          </cell>
        </row>
        <row r="83">
          <cell r="B83">
            <v>39933</v>
          </cell>
          <cell r="C83">
            <v>3.8729400000000003</v>
          </cell>
          <cell r="D83">
            <v>3.4092567391274975</v>
          </cell>
          <cell r="E83">
            <v>3.895665536820976</v>
          </cell>
          <cell r="F83">
            <v>3.7167568710234447</v>
          </cell>
          <cell r="G83">
            <v>3.3047099362250836</v>
          </cell>
          <cell r="H83">
            <v>3.510733403624264</v>
          </cell>
          <cell r="I83">
            <v>3.8772851526712406</v>
          </cell>
          <cell r="J83">
            <v>3.641762729134381</v>
          </cell>
          <cell r="L83">
            <v>39933</v>
          </cell>
          <cell r="M83">
            <v>2.599279335480624</v>
          </cell>
          <cell r="N83">
            <v>2.2970930289447966</v>
          </cell>
          <cell r="P83">
            <v>2.294411756334126</v>
          </cell>
          <cell r="Q83">
            <v>2.294411756334126</v>
          </cell>
        </row>
        <row r="84">
          <cell r="B84">
            <v>39964</v>
          </cell>
          <cell r="C84">
            <v>3.84234</v>
          </cell>
          <cell r="D84">
            <v>3.387123245782385</v>
          </cell>
          <cell r="E84">
            <v>3.8649288946731217</v>
          </cell>
          <cell r="F84">
            <v>3.6891845998352744</v>
          </cell>
          <cell r="G84">
            <v>3.284425570006136</v>
          </cell>
          <cell r="H84">
            <v>3.486805084920705</v>
          </cell>
          <cell r="I84">
            <v>3.8469620411273953</v>
          </cell>
          <cell r="J84">
            <v>3.615516884945609</v>
          </cell>
          <cell r="L84">
            <v>39964</v>
          </cell>
          <cell r="M84">
            <v>2.6077702438856236</v>
          </cell>
          <cell r="N84">
            <v>2.3061776236101807</v>
          </cell>
          <cell r="P84">
            <v>2.303501618725661</v>
          </cell>
          <cell r="Q84">
            <v>2.303501618725661</v>
          </cell>
        </row>
        <row r="85">
          <cell r="B85">
            <v>39994</v>
          </cell>
          <cell r="C85">
            <v>3.8729400000000003</v>
          </cell>
          <cell r="D85">
            <v>3.415769436554334</v>
          </cell>
          <cell r="E85">
            <v>3.895560427476473</v>
          </cell>
          <cell r="F85">
            <v>3.7190858931863913</v>
          </cell>
          <cell r="G85">
            <v>3.312645039133586</v>
          </cell>
          <cell r="H85">
            <v>3.5158654661599886</v>
          </cell>
          <cell r="I85">
            <v>3.8774981437913603</v>
          </cell>
          <cell r="J85">
            <v>3.645112079758403</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3.926234004017625</v>
          </cell>
          <cell r="F86">
            <v>3.7480555776723286</v>
          </cell>
          <cell r="G86">
            <v>3.3376904670976337</v>
          </cell>
          <cell r="H86">
            <v>3.542873022384981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v>
          </cell>
          <cell r="D87">
            <v>3.471108008870181</v>
          </cell>
          <cell r="E87">
            <v>3.956855025886526</v>
          </cell>
          <cell r="F87">
            <v>3.7781897732397396</v>
          </cell>
          <cell r="G87">
            <v>3.366703446515934</v>
          </cell>
          <cell r="H87">
            <v>3.5724466098778365</v>
          </cell>
          <cell r="I87">
            <v>3.938506451783253</v>
          </cell>
          <cell r="J87">
            <v>3.703297664196783</v>
          </cell>
          <cell r="L87">
            <v>40056</v>
          </cell>
          <cell r="M87">
            <v>2.666277909613827</v>
          </cell>
          <cell r="N87">
            <v>2.3625480188009993</v>
          </cell>
          <cell r="P87">
            <v>2.359853050102337</v>
          </cell>
          <cell r="Q87">
            <v>2.359853050102337</v>
          </cell>
        </row>
        <row r="88">
          <cell r="B88">
            <v>40086</v>
          </cell>
          <cell r="C88">
            <v>3.93414</v>
          </cell>
          <cell r="D88">
            <v>3.473713087840916</v>
          </cell>
          <cell r="E88">
            <v>3.9568129821487243</v>
          </cell>
          <cell r="F88">
            <v>3.779121382104918</v>
          </cell>
          <cell r="G88">
            <v>3.3698774876793345</v>
          </cell>
          <cell r="H88">
            <v>3.574499434892126</v>
          </cell>
          <cell r="I88">
            <v>3.9385916482313004</v>
          </cell>
          <cell r="J88">
            <v>3.704637404446392</v>
          </cell>
          <cell r="L88">
            <v>40086</v>
          </cell>
          <cell r="M88">
            <v>2.6964418617225894</v>
          </cell>
          <cell r="N88">
            <v>2.4269907067206753</v>
          </cell>
          <cell r="P88">
            <v>2.732623653184122</v>
          </cell>
          <cell r="Q88">
            <v>2.476888477932451</v>
          </cell>
        </row>
        <row r="89">
          <cell r="B89">
            <v>40117</v>
          </cell>
          <cell r="C89">
            <v>3.9596400000000003</v>
          </cell>
          <cell r="D89">
            <v>3.4963475009731075</v>
          </cell>
          <cell r="E89">
            <v>3.9823592302603057</v>
          </cell>
          <cell r="F89">
            <v>3.803596612353221</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4.11264</v>
          </cell>
          <cell r="D90">
            <v>3.6282463613101554</v>
          </cell>
          <cell r="E90">
            <v>4.135699784536494</v>
          </cell>
          <cell r="F90">
            <v>3.9490505805452742</v>
          </cell>
          <cell r="G90">
            <v>3.5191763089760455</v>
          </cell>
          <cell r="H90">
            <v>3.7341134447606597</v>
          </cell>
          <cell r="I90">
            <v>4.11630784090926</v>
          </cell>
          <cell r="J90">
            <v>3.87081179414999</v>
          </cell>
          <cell r="L90">
            <v>40147</v>
          </cell>
          <cell r="M90">
            <v>2.972226566716989</v>
          </cell>
          <cell r="N90">
            <v>2.6788404565190165</v>
          </cell>
          <cell r="P90">
            <v>3.011622334223786</v>
          </cell>
          <cell r="Q90">
            <v>2.7331705743589914</v>
          </cell>
        </row>
        <row r="91">
          <cell r="B91">
            <v>40178</v>
          </cell>
          <cell r="C91">
            <v>4.26564</v>
          </cell>
          <cell r="D91">
            <v>3.7591031900589114</v>
          </cell>
          <cell r="E91">
            <v>4.2890571563078055</v>
          </cell>
          <cell r="F91">
            <v>4.094131905191257</v>
          </cell>
          <cell r="G91">
            <v>3.6451969590871385</v>
          </cell>
          <cell r="H91">
            <v>3.869664432139198</v>
          </cell>
          <cell r="I91">
            <v>4.268583671100856</v>
          </cell>
          <cell r="J91">
            <v>4.0124240020283155</v>
          </cell>
          <cell r="L91">
            <v>40178</v>
          </cell>
          <cell r="M91">
            <v>2.9948495307985605</v>
          </cell>
          <cell r="N91">
            <v>2.698536875860459</v>
          </cell>
          <cell r="P91">
            <v>3.0346382735423334</v>
          </cell>
          <cell r="Q91">
            <v>2.7534089400130517</v>
          </cell>
        </row>
        <row r="92">
          <cell r="B92">
            <v>40209</v>
          </cell>
          <cell r="C92">
            <v>4.3665588</v>
          </cell>
          <cell r="D92">
            <v>3.761351179938907</v>
          </cell>
          <cell r="E92">
            <v>4.310780325888833</v>
          </cell>
          <cell r="F92">
            <v>4.1119250250348465</v>
          </cell>
          <cell r="G92">
            <v>3.6158956260533586</v>
          </cell>
          <cell r="H92">
            <v>3.8639103255441025</v>
          </cell>
          <cell r="I92">
            <v>4.279368415856889</v>
          </cell>
          <cell r="J92">
            <v>4.0453392032131354</v>
          </cell>
          <cell r="L92">
            <v>40209</v>
          </cell>
          <cell r="M92">
            <v>2.877425574375164</v>
          </cell>
          <cell r="N92">
            <v>2.5737841006909536</v>
          </cell>
          <cell r="P92">
            <v>2.687425574375164</v>
          </cell>
          <cell r="Q92">
            <v>2.6974255743751643</v>
          </cell>
        </row>
        <row r="93">
          <cell r="B93">
            <v>40237</v>
          </cell>
          <cell r="C93">
            <v>4.2625188000000005</v>
          </cell>
          <cell r="D93">
            <v>3.8780599276496432</v>
          </cell>
          <cell r="E93">
            <v>4.404743131947242</v>
          </cell>
          <cell r="F93">
            <v>4.220914027141779</v>
          </cell>
          <cell r="G93">
            <v>3.7776386199123686</v>
          </cell>
          <cell r="H93">
            <v>3.999276323527074</v>
          </cell>
          <cell r="I93">
            <v>4.420249964897205</v>
          </cell>
          <cell r="J93">
            <v>4.120743441669385</v>
          </cell>
          <cell r="L93">
            <v>40237</v>
          </cell>
          <cell r="M93">
            <v>2.7600016179517675</v>
          </cell>
          <cell r="N93">
            <v>2.4185441255259943</v>
          </cell>
          <cell r="P93">
            <v>2.4712397529320156</v>
          </cell>
          <cell r="Q93">
            <v>2.4762397529320155</v>
          </cell>
        </row>
        <row r="94">
          <cell r="B94">
            <v>40268</v>
          </cell>
          <cell r="C94">
            <v>4.1064588</v>
          </cell>
          <cell r="D94">
            <v>3.608909512507946</v>
          </cell>
          <cell r="E94">
            <v>4.129730905412392</v>
          </cell>
          <cell r="F94">
            <v>3.9381647557761235</v>
          </cell>
          <cell r="G94">
            <v>3.4969662011008715</v>
          </cell>
          <cell r="H94">
            <v>3.7175654784384973</v>
          </cell>
          <cell r="I94">
            <v>4.109696398846621</v>
          </cell>
          <cell r="J94">
            <v>3.8578649058894663</v>
          </cell>
          <cell r="L94">
            <v>40268</v>
          </cell>
          <cell r="M94">
            <v>2.658736921586636</v>
          </cell>
          <cell r="N94">
            <v>2.3537009210009616</v>
          </cell>
          <cell r="P94">
            <v>2.3509943633047685</v>
          </cell>
          <cell r="Q94">
            <v>2.3509943633047685</v>
          </cell>
        </row>
        <row r="95">
          <cell r="B95">
            <v>40298</v>
          </cell>
          <cell r="C95">
            <v>3.9503988000000003</v>
          </cell>
          <cell r="D95">
            <v>3.4867155391274975</v>
          </cell>
          <cell r="E95">
            <v>3.973124336820976</v>
          </cell>
          <cell r="F95">
            <v>3.7942156710234447</v>
          </cell>
          <cell r="G95">
            <v>3.3821687362250836</v>
          </cell>
          <cell r="H95">
            <v>3.588192203624264</v>
          </cell>
          <cell r="I95">
            <v>3.9547439526712407</v>
          </cell>
          <cell r="J95">
            <v>3.719221529134381</v>
          </cell>
          <cell r="L95">
            <v>40298</v>
          </cell>
          <cell r="M95">
            <v>2.638268525512833</v>
          </cell>
          <cell r="N95">
            <v>2.3360822189770056</v>
          </cell>
          <cell r="P95">
            <v>2.333400946366335</v>
          </cell>
          <cell r="Q95">
            <v>2.333400946366335</v>
          </cell>
        </row>
        <row r="96">
          <cell r="B96">
            <v>40329</v>
          </cell>
          <cell r="C96">
            <v>3.9191868000000003</v>
          </cell>
          <cell r="D96">
            <v>3.463970045782385</v>
          </cell>
          <cell r="E96">
            <v>3.941775694673122</v>
          </cell>
          <cell r="F96">
            <v>3.7660313998352746</v>
          </cell>
          <cell r="G96">
            <v>3.3612723700061364</v>
          </cell>
          <cell r="H96">
            <v>3.5636518849207053</v>
          </cell>
          <cell r="I96">
            <v>3.9238088411273955</v>
          </cell>
          <cell r="J96">
            <v>3.6923636849456094</v>
          </cell>
          <cell r="L96">
            <v>40329</v>
          </cell>
          <cell r="M96">
            <v>2.6468867975439077</v>
          </cell>
          <cell r="N96">
            <v>2.345294177268465</v>
          </cell>
          <cell r="P96">
            <v>2.342618172383945</v>
          </cell>
          <cell r="Q96">
            <v>2.342618172383945</v>
          </cell>
        </row>
        <row r="97">
          <cell r="B97">
            <v>40359</v>
          </cell>
          <cell r="C97">
            <v>3.9503988000000003</v>
          </cell>
          <cell r="D97">
            <v>3.493228236554334</v>
          </cell>
          <cell r="E97">
            <v>3.973019227476473</v>
          </cell>
          <cell r="F97">
            <v>3.7965446931863913</v>
          </cell>
          <cell r="G97">
            <v>3.390103839133586</v>
          </cell>
          <cell r="H97">
            <v>3.5933242661599887</v>
          </cell>
          <cell r="I97">
            <v>3.9549569437913603</v>
          </cell>
          <cell r="J97">
            <v>3.722570879758403</v>
          </cell>
          <cell r="L97">
            <v>40359</v>
          </cell>
          <cell r="M97">
            <v>2.6533505015672145</v>
          </cell>
          <cell r="N97">
            <v>2.350926720527233</v>
          </cell>
          <cell r="P97">
            <v>2.3482433408261025</v>
          </cell>
          <cell r="Q97">
            <v>2.3482433408261025</v>
          </cell>
        </row>
        <row r="98">
          <cell r="B98">
            <v>40390</v>
          </cell>
          <cell r="C98">
            <v>3.9816108</v>
          </cell>
          <cell r="D98">
            <v>3.5198813483555482</v>
          </cell>
          <cell r="E98">
            <v>4.004304804017624</v>
          </cell>
          <cell r="F98">
            <v>3.8261263776723284</v>
          </cell>
          <cell r="G98">
            <v>3.4157612670976336</v>
          </cell>
          <cell r="H98">
            <v>3.620943822384981</v>
          </cell>
          <cell r="I98">
            <v>3.9860198500072763</v>
          </cell>
          <cell r="J98">
            <v>3.751438334321587</v>
          </cell>
          <cell r="L98">
            <v>40390</v>
          </cell>
          <cell r="M98">
            <v>2.6619687735982898</v>
          </cell>
          <cell r="N98">
            <v>2.358595094541693</v>
          </cell>
          <cell r="P98">
            <v>2.3559032864787213</v>
          </cell>
          <cell r="Q98">
            <v>2.3559032864787213</v>
          </cell>
        </row>
        <row r="99">
          <cell r="B99">
            <v>40421</v>
          </cell>
          <cell r="C99">
            <v>4.0128228</v>
          </cell>
          <cell r="D99">
            <v>3.5497908088701813</v>
          </cell>
          <cell r="E99">
            <v>4.035537825886526</v>
          </cell>
          <cell r="F99">
            <v>3.8568725732397398</v>
          </cell>
          <cell r="G99">
            <v>3.445386246515934</v>
          </cell>
          <cell r="H99">
            <v>3.6511294098778366</v>
          </cell>
          <cell r="I99">
            <v>4.017189251783253</v>
          </cell>
          <cell r="J99">
            <v>3.781980464196783</v>
          </cell>
          <cell r="L99">
            <v>40421</v>
          </cell>
          <cell r="M99">
            <v>2.706272078258034</v>
          </cell>
          <cell r="N99">
            <v>2.4025421874452064</v>
          </cell>
          <cell r="P99">
            <v>2.3998472187465443</v>
          </cell>
          <cell r="Q99">
            <v>2.3998472187465443</v>
          </cell>
        </row>
        <row r="100">
          <cell r="B100">
            <v>40451</v>
          </cell>
          <cell r="C100">
            <v>4.0128228</v>
          </cell>
          <cell r="D100">
            <v>3.552395887840916</v>
          </cell>
          <cell r="E100">
            <v>4.0354957821487245</v>
          </cell>
          <cell r="F100">
            <v>3.857804182104918</v>
          </cell>
          <cell r="G100">
            <v>3.4485602876793346</v>
          </cell>
          <cell r="H100">
            <v>3.6531822348921263</v>
          </cell>
          <cell r="I100">
            <v>4.0172744482313005</v>
          </cell>
          <cell r="J100">
            <v>3.783320204446392</v>
          </cell>
          <cell r="L100">
            <v>40451</v>
          </cell>
          <cell r="M100">
            <v>2.736888489648428</v>
          </cell>
          <cell r="N100">
            <v>2.467437334646514</v>
          </cell>
          <cell r="P100">
            <v>2.773070281109961</v>
          </cell>
          <cell r="Q100">
            <v>2.51733510585829</v>
          </cell>
        </row>
        <row r="101">
          <cell r="B101">
            <v>40482</v>
          </cell>
          <cell r="C101">
            <v>4.038832800000001</v>
          </cell>
          <cell r="D101">
            <v>3.575540300973108</v>
          </cell>
          <cell r="E101">
            <v>4.061552030260306</v>
          </cell>
          <cell r="F101">
            <v>3.8827894123532216</v>
          </cell>
          <cell r="G101">
            <v>3.471078842399594</v>
          </cell>
          <cell r="H101">
            <v>3.676934127376408</v>
          </cell>
          <cell r="I101">
            <v>4.043190732138448</v>
          </cell>
          <cell r="J101">
            <v>3.8078564901718224</v>
          </cell>
          <cell r="L101">
            <v>40482</v>
          </cell>
          <cell r="M101">
            <v>2.8735688976412583</v>
          </cell>
          <cell r="N101">
            <v>2.592202524768817</v>
          </cell>
          <cell r="P101">
            <v>2.9113506597104775</v>
          </cell>
          <cell r="Q101">
            <v>2.6443067916819674</v>
          </cell>
        </row>
        <row r="102">
          <cell r="B102">
            <v>40512</v>
          </cell>
          <cell r="C102">
            <v>4.1948928</v>
          </cell>
          <cell r="D102">
            <v>3.7104991613101554</v>
          </cell>
          <cell r="E102">
            <v>4.217952584536494</v>
          </cell>
          <cell r="F102">
            <v>4.031303380545274</v>
          </cell>
          <cell r="G102">
            <v>3.6014291089760455</v>
          </cell>
          <cell r="H102">
            <v>3.8163662447606597</v>
          </cell>
          <cell r="I102">
            <v>4.19856064090926</v>
          </cell>
          <cell r="J102">
            <v>3.95306459414999</v>
          </cell>
          <cell r="L102">
            <v>40512</v>
          </cell>
          <cell r="M102">
            <v>3.0168099652177434</v>
          </cell>
          <cell r="N102">
            <v>2.723423855019771</v>
          </cell>
          <cell r="P102">
            <v>3.0562057327245404</v>
          </cell>
          <cell r="Q102">
            <v>2.777753972859746</v>
          </cell>
        </row>
        <row r="103">
          <cell r="B103">
            <v>40543</v>
          </cell>
          <cell r="C103">
            <v>4.350952800000001</v>
          </cell>
          <cell r="D103">
            <v>3.844415990058912</v>
          </cell>
          <cell r="E103">
            <v>4.374369956307806</v>
          </cell>
          <cell r="F103">
            <v>4.1794447051912575</v>
          </cell>
          <cell r="G103">
            <v>3.730509759087139</v>
          </cell>
          <cell r="H103">
            <v>3.9549772321391985</v>
          </cell>
          <cell r="I103">
            <v>4.353896471100857</v>
          </cell>
          <cell r="J103">
            <v>4.097736802028316</v>
          </cell>
          <cell r="L103">
            <v>40543</v>
          </cell>
          <cell r="M103">
            <v>3.039772273760539</v>
          </cell>
          <cell r="N103">
            <v>2.7434596188224374</v>
          </cell>
          <cell r="P103">
            <v>3.0795610165043117</v>
          </cell>
          <cell r="Q103">
            <v>2.79833168297503</v>
          </cell>
        </row>
        <row r="104">
          <cell r="B104">
            <v>40574</v>
          </cell>
          <cell r="C104">
            <v>4.453889976</v>
          </cell>
          <cell r="D104">
            <v>3.8486823559389074</v>
          </cell>
          <cell r="E104">
            <v>4.398111501888833</v>
          </cell>
          <cell r="F104">
            <v>4.199256201034847</v>
          </cell>
          <cell r="G104">
            <v>3.7032268020533587</v>
          </cell>
          <cell r="H104">
            <v>3.9512415015441027</v>
          </cell>
          <cell r="I104">
            <v>4.366699591856889</v>
          </cell>
          <cell r="J104">
            <v>4.132670379213136</v>
          </cell>
          <cell r="L104">
            <v>40574</v>
          </cell>
          <cell r="M104">
            <v>2.9205869579907913</v>
          </cell>
          <cell r="N104">
            <v>2.616945484306581</v>
          </cell>
          <cell r="P104">
            <v>2.7305869579907913</v>
          </cell>
          <cell r="Q104">
            <v>2.7405869579907916</v>
          </cell>
        </row>
        <row r="105">
          <cell r="B105">
            <v>40602</v>
          </cell>
          <cell r="C105">
            <v>4.347769176000001</v>
          </cell>
          <cell r="D105">
            <v>3.9633103036496435</v>
          </cell>
          <cell r="E105">
            <v>4.489993507947243</v>
          </cell>
          <cell r="F105">
            <v>4.306164403141779</v>
          </cell>
          <cell r="G105">
            <v>3.862888995912369</v>
          </cell>
          <cell r="H105">
            <v>4.084526699527074</v>
          </cell>
          <cell r="I105">
            <v>4.505500340897205</v>
          </cell>
          <cell r="J105">
            <v>4.205993817669385</v>
          </cell>
          <cell r="L105">
            <v>40602</v>
          </cell>
          <cell r="M105">
            <v>2.8014016422210437</v>
          </cell>
          <cell r="N105">
            <v>2.4599441497952705</v>
          </cell>
          <cell r="P105">
            <v>2.512639777201292</v>
          </cell>
          <cell r="Q105">
            <v>2.5176397772012917</v>
          </cell>
        </row>
        <row r="106">
          <cell r="B106">
            <v>40633</v>
          </cell>
          <cell r="C106">
            <v>4.188587976000001</v>
          </cell>
          <cell r="D106">
            <v>3.6910386885079465</v>
          </cell>
          <cell r="E106">
            <v>4.211860081412392</v>
          </cell>
          <cell r="F106">
            <v>4.0202939317761235</v>
          </cell>
          <cell r="G106">
            <v>3.579095377100872</v>
          </cell>
          <cell r="H106">
            <v>3.7996946544384977</v>
          </cell>
          <cell r="I106">
            <v>4.1918255748466215</v>
          </cell>
          <cell r="J106">
            <v>3.9399940818894668</v>
          </cell>
          <cell r="L106">
            <v>40633</v>
          </cell>
          <cell r="M106">
            <v>2.6986179754104356</v>
          </cell>
          <cell r="N106">
            <v>2.393581974824761</v>
          </cell>
          <cell r="P106">
            <v>2.390875417128568</v>
          </cell>
          <cell r="Q106">
            <v>2.390875417128568</v>
          </cell>
        </row>
        <row r="107">
          <cell r="B107">
            <v>40663</v>
          </cell>
          <cell r="C107">
            <v>4.029406776</v>
          </cell>
          <cell r="D107">
            <v>3.5657235151274973</v>
          </cell>
          <cell r="E107">
            <v>4.052132312820976</v>
          </cell>
          <cell r="F107">
            <v>3.8732236470234445</v>
          </cell>
          <cell r="G107">
            <v>3.4611767122250834</v>
          </cell>
          <cell r="H107">
            <v>3.6672001796242637</v>
          </cell>
          <cell r="I107">
            <v>4.03375192867124</v>
          </cell>
          <cell r="J107">
            <v>3.7982295051343806</v>
          </cell>
          <cell r="L107">
            <v>40663</v>
          </cell>
          <cell r="M107">
            <v>2.677842553395525</v>
          </cell>
          <cell r="N107">
            <v>2.375656246859698</v>
          </cell>
          <cell r="P107">
            <v>2.3729749742490274</v>
          </cell>
          <cell r="Q107">
            <v>2.3729749742490274</v>
          </cell>
        </row>
        <row r="108">
          <cell r="B108">
            <v>40694</v>
          </cell>
          <cell r="C108">
            <v>3.9975705360000005</v>
          </cell>
          <cell r="D108">
            <v>3.5423537817823854</v>
          </cell>
          <cell r="E108">
            <v>4.020159430673122</v>
          </cell>
          <cell r="F108">
            <v>3.8444151358352747</v>
          </cell>
          <cell r="G108">
            <v>3.4396561060061366</v>
          </cell>
          <cell r="H108">
            <v>3.6420356209207054</v>
          </cell>
          <cell r="I108">
            <v>4.002192577127396</v>
          </cell>
          <cell r="J108">
            <v>3.7707474209456096</v>
          </cell>
          <cell r="L108">
            <v>40694</v>
          </cell>
          <cell r="M108">
            <v>2.686590099507066</v>
          </cell>
          <cell r="N108">
            <v>2.384997479231623</v>
          </cell>
          <cell r="P108">
            <v>2.3823214743471035</v>
          </cell>
          <cell r="Q108">
            <v>2.3823214743471035</v>
          </cell>
        </row>
        <row r="109">
          <cell r="B109">
            <v>40724</v>
          </cell>
          <cell r="C109">
            <v>4.029406776</v>
          </cell>
          <cell r="D109">
            <v>3.572236212554334</v>
          </cell>
          <cell r="E109">
            <v>4.052027203476473</v>
          </cell>
          <cell r="F109">
            <v>3.875552669186391</v>
          </cell>
          <cell r="G109">
            <v>3.469111815133586</v>
          </cell>
          <cell r="H109">
            <v>3.6723322421599884</v>
          </cell>
          <cell r="I109">
            <v>4.03396491979136</v>
          </cell>
          <cell r="J109">
            <v>3.801578855758403</v>
          </cell>
          <cell r="L109">
            <v>40724</v>
          </cell>
          <cell r="M109">
            <v>2.6931507590907224</v>
          </cell>
          <cell r="N109">
            <v>2.3907269780507407</v>
          </cell>
          <cell r="P109">
            <v>2.3880435983496104</v>
          </cell>
          <cell r="Q109">
            <v>2.3880435983496104</v>
          </cell>
        </row>
        <row r="110">
          <cell r="B110">
            <v>40755</v>
          </cell>
          <cell r="C110">
            <v>4.061243016</v>
          </cell>
          <cell r="D110">
            <v>3.599513564355548</v>
          </cell>
          <cell r="E110">
            <v>4.083937020017625</v>
          </cell>
          <cell r="F110">
            <v>3.9057585936723282</v>
          </cell>
          <cell r="G110">
            <v>3.4953934830976334</v>
          </cell>
          <cell r="H110">
            <v>3.700576038384981</v>
          </cell>
          <cell r="I110">
            <v>4.065652066007276</v>
          </cell>
          <cell r="J110">
            <v>3.831070550321587</v>
          </cell>
          <cell r="L110">
            <v>40755</v>
          </cell>
          <cell r="M110">
            <v>2.701898305202264</v>
          </cell>
          <cell r="N110">
            <v>2.398524626145667</v>
          </cell>
          <cell r="P110">
            <v>2.3958328180826953</v>
          </cell>
          <cell r="Q110">
            <v>2.3958328180826953</v>
          </cell>
        </row>
        <row r="111">
          <cell r="B111">
            <v>40786</v>
          </cell>
          <cell r="C111">
            <v>4.093079256</v>
          </cell>
          <cell r="D111">
            <v>3.630047264870181</v>
          </cell>
          <cell r="E111">
            <v>4.115794281886526</v>
          </cell>
          <cell r="F111">
            <v>3.9371290292397396</v>
          </cell>
          <cell r="G111">
            <v>3.525642702515934</v>
          </cell>
          <cell r="H111">
            <v>3.7313858658778365</v>
          </cell>
          <cell r="I111">
            <v>4.097445707783253</v>
          </cell>
          <cell r="J111">
            <v>3.862236920196783</v>
          </cell>
          <cell r="L111">
            <v>40786</v>
          </cell>
          <cell r="M111">
            <v>2.7468661594319044</v>
          </cell>
          <cell r="N111">
            <v>2.4431362686190767</v>
          </cell>
          <cell r="P111">
            <v>2.4404412999204146</v>
          </cell>
          <cell r="Q111">
            <v>2.4404412999204146</v>
          </cell>
        </row>
        <row r="112">
          <cell r="B112">
            <v>40816</v>
          </cell>
          <cell r="C112">
            <v>4.093079256</v>
          </cell>
          <cell r="D112">
            <v>3.632652343840916</v>
          </cell>
          <cell r="E112">
            <v>4.115752238148724</v>
          </cell>
          <cell r="F112">
            <v>3.938060638104918</v>
          </cell>
          <cell r="G112">
            <v>3.5288167436793345</v>
          </cell>
          <cell r="H112">
            <v>3.733438690892126</v>
          </cell>
          <cell r="I112">
            <v>4.0975309042313</v>
          </cell>
          <cell r="J112">
            <v>3.863576660446392</v>
          </cell>
          <cell r="L112">
            <v>40816</v>
          </cell>
          <cell r="M112">
            <v>2.7779418169931542</v>
          </cell>
          <cell r="N112">
            <v>2.50849066199124</v>
          </cell>
          <cell r="P112">
            <v>2.814123608454687</v>
          </cell>
          <cell r="Q112">
            <v>2.558388433203016</v>
          </cell>
        </row>
        <row r="113">
          <cell r="B113">
            <v>40847</v>
          </cell>
          <cell r="C113">
            <v>4.119609456000001</v>
          </cell>
          <cell r="D113">
            <v>3.656316956973108</v>
          </cell>
          <cell r="E113">
            <v>4.142328686260306</v>
          </cell>
          <cell r="F113">
            <v>3.963566068353222</v>
          </cell>
          <cell r="G113">
            <v>3.5518554983995942</v>
          </cell>
          <cell r="H113">
            <v>3.757710783376408</v>
          </cell>
          <cell r="I113">
            <v>4.123967388138448</v>
          </cell>
          <cell r="J113">
            <v>3.8886331461718227</v>
          </cell>
          <cell r="L113">
            <v>40847</v>
          </cell>
          <cell r="M113">
            <v>2.916672431105877</v>
          </cell>
          <cell r="N113">
            <v>2.6353060582334358</v>
          </cell>
          <cell r="P113">
            <v>2.954454193175096</v>
          </cell>
          <cell r="Q113">
            <v>2.687410325146586</v>
          </cell>
        </row>
        <row r="114">
          <cell r="B114">
            <v>40877</v>
          </cell>
          <cell r="C114">
            <v>4.278790656</v>
          </cell>
          <cell r="D114">
            <v>3.7943970173101556</v>
          </cell>
          <cell r="E114">
            <v>4.301850440536494</v>
          </cell>
          <cell r="F114">
            <v>4.115201236545274</v>
          </cell>
          <cell r="G114">
            <v>3.6853269649760456</v>
          </cell>
          <cell r="H114">
            <v>3.9002641007606598</v>
          </cell>
          <cell r="I114">
            <v>4.2824584969092605</v>
          </cell>
          <cell r="J114">
            <v>4.03696245014999</v>
          </cell>
          <cell r="L114">
            <v>40877</v>
          </cell>
          <cell r="M114">
            <v>3.062062114696009</v>
          </cell>
          <cell r="N114">
            <v>2.7686760044980367</v>
          </cell>
          <cell r="P114">
            <v>3.1014578822028063</v>
          </cell>
          <cell r="Q114">
            <v>2.8230061223380116</v>
          </cell>
        </row>
        <row r="115">
          <cell r="B115">
            <v>40908</v>
          </cell>
          <cell r="C115">
            <v>4.437971856000001</v>
          </cell>
          <cell r="D115">
            <v>3.931435046058912</v>
          </cell>
          <cell r="E115">
            <v>4.461389012307806</v>
          </cell>
          <cell r="F115">
            <v>4.2664637611912575</v>
          </cell>
          <cell r="G115">
            <v>3.817528815087139</v>
          </cell>
          <cell r="H115">
            <v>4.041996288139198</v>
          </cell>
          <cell r="I115">
            <v>4.440915527100857</v>
          </cell>
          <cell r="J115">
            <v>4.184755858028316</v>
          </cell>
          <cell r="L115">
            <v>40908</v>
          </cell>
          <cell r="M115">
            <v>3.0853688578669467</v>
          </cell>
          <cell r="N115">
            <v>2.7890562029288453</v>
          </cell>
          <cell r="P115">
            <v>3.1251576006107196</v>
          </cell>
          <cell r="Q115">
            <v>2.843928267081438</v>
          </cell>
        </row>
        <row r="116">
          <cell r="B116">
            <v>40939</v>
          </cell>
          <cell r="C116">
            <v>4.54296777552</v>
          </cell>
          <cell r="D116">
            <v>3.9377601554589075</v>
          </cell>
          <cell r="E116">
            <v>4.487189301408833</v>
          </cell>
          <cell r="F116">
            <v>4.288334000554847</v>
          </cell>
          <cell r="G116">
            <v>3.792304601573359</v>
          </cell>
          <cell r="H116">
            <v>4.040319301064103</v>
          </cell>
          <cell r="I116">
            <v>4.455777391376889</v>
          </cell>
          <cell r="J116">
            <v>4.221748178733136</v>
          </cell>
          <cell r="L116">
            <v>40939</v>
          </cell>
          <cell r="M116">
            <v>2.964395762360653</v>
          </cell>
          <cell r="N116">
            <v>2.6607542886764426</v>
          </cell>
          <cell r="P116">
            <v>2.774395762360653</v>
          </cell>
          <cell r="Q116">
            <v>2.7843957623606532</v>
          </cell>
        </row>
        <row r="117">
          <cell r="B117">
            <v>40968</v>
          </cell>
          <cell r="C117">
            <v>4.434724559520001</v>
          </cell>
          <cell r="D117">
            <v>4.050265687169643</v>
          </cell>
          <cell r="E117">
            <v>4.576948891467243</v>
          </cell>
          <cell r="F117">
            <v>4.39311978666178</v>
          </cell>
          <cell r="G117">
            <v>3.949844379432369</v>
          </cell>
          <cell r="H117">
            <v>4.171482083047074</v>
          </cell>
          <cell r="I117">
            <v>4.5924557244172055</v>
          </cell>
          <cell r="J117">
            <v>4.292949201189385</v>
          </cell>
          <cell r="L117">
            <v>40968</v>
          </cell>
          <cell r="M117">
            <v>2.843422666854359</v>
          </cell>
          <cell r="N117">
            <v>2.501965174428586</v>
          </cell>
          <cell r="P117">
            <v>2.5546608018346073</v>
          </cell>
          <cell r="Q117">
            <v>2.559660801834607</v>
          </cell>
        </row>
        <row r="118">
          <cell r="B118">
            <v>40999</v>
          </cell>
          <cell r="C118">
            <v>4.272359735520001</v>
          </cell>
          <cell r="D118">
            <v>3.7748104480279467</v>
          </cell>
          <cell r="E118">
            <v>4.295631840932392</v>
          </cell>
          <cell r="F118">
            <v>4.104065691296124</v>
          </cell>
          <cell r="G118">
            <v>3.6628671366208723</v>
          </cell>
          <cell r="H118">
            <v>3.883466413958498</v>
          </cell>
          <cell r="I118">
            <v>4.275597334366622</v>
          </cell>
          <cell r="J118">
            <v>4.023765841409467</v>
          </cell>
          <cell r="L118">
            <v>40999</v>
          </cell>
          <cell r="M118">
            <v>2.739097245041592</v>
          </cell>
          <cell r="N118">
            <v>2.4340612444559175</v>
          </cell>
          <cell r="P118">
            <v>2.4313546867597244</v>
          </cell>
          <cell r="Q118">
            <v>2.4313546867597244</v>
          </cell>
        </row>
        <row r="119">
          <cell r="B119">
            <v>41029</v>
          </cell>
          <cell r="C119">
            <v>4.10999491152</v>
          </cell>
          <cell r="D119">
            <v>3.6463116506474975</v>
          </cell>
          <cell r="E119">
            <v>4.132720448340976</v>
          </cell>
          <cell r="F119">
            <v>3.9538117825434447</v>
          </cell>
          <cell r="G119">
            <v>3.5417648477450836</v>
          </cell>
          <cell r="H119">
            <v>3.747788315144264</v>
          </cell>
          <cell r="I119">
            <v>4.11434006419124</v>
          </cell>
          <cell r="J119">
            <v>3.878817640654381</v>
          </cell>
          <cell r="L119">
            <v>41029</v>
          </cell>
          <cell r="M119">
            <v>2.7180101916964574</v>
          </cell>
          <cell r="N119">
            <v>2.41582388516063</v>
          </cell>
          <cell r="P119">
            <v>2.4131426125499598</v>
          </cell>
          <cell r="Q119">
            <v>2.4131426125499598</v>
          </cell>
        </row>
        <row r="120">
          <cell r="B120">
            <v>41060</v>
          </cell>
          <cell r="C120">
            <v>4.07752194672</v>
          </cell>
          <cell r="D120">
            <v>3.622305192502385</v>
          </cell>
          <cell r="E120">
            <v>4.100110841393121</v>
          </cell>
          <cell r="F120">
            <v>3.9243665465552744</v>
          </cell>
          <cell r="G120">
            <v>3.5196075167261363</v>
          </cell>
          <cell r="H120">
            <v>3.721987031640705</v>
          </cell>
          <cell r="I120">
            <v>4.082143987847395</v>
          </cell>
          <cell r="J120">
            <v>3.8506988316656092</v>
          </cell>
          <cell r="L120">
            <v>41060</v>
          </cell>
          <cell r="M120">
            <v>2.7268889509996717</v>
          </cell>
          <cell r="N120">
            <v>2.425296330724229</v>
          </cell>
          <cell r="P120">
            <v>2.422620325839709</v>
          </cell>
          <cell r="Q120">
            <v>2.422620325839709</v>
          </cell>
        </row>
        <row r="121">
          <cell r="B121">
            <v>41090</v>
          </cell>
          <cell r="C121">
            <v>4.10999491152</v>
          </cell>
          <cell r="D121">
            <v>3.652824348074334</v>
          </cell>
          <cell r="E121">
            <v>4.132615338996473</v>
          </cell>
          <cell r="F121">
            <v>3.9561408047063913</v>
          </cell>
          <cell r="G121">
            <v>3.549699950653586</v>
          </cell>
          <cell r="H121">
            <v>3.7529203776799887</v>
          </cell>
          <cell r="I121">
            <v>4.11455305531136</v>
          </cell>
          <cell r="J121">
            <v>3.882166991278403</v>
          </cell>
          <cell r="L121">
            <v>41090</v>
          </cell>
          <cell r="M121">
            <v>2.733548020477083</v>
          </cell>
          <cell r="N121">
            <v>2.4311242394371013</v>
          </cell>
          <cell r="P121">
            <v>2.428440859735971</v>
          </cell>
          <cell r="Q121">
            <v>2.428440859735971</v>
          </cell>
        </row>
        <row r="122">
          <cell r="B122">
            <v>41121</v>
          </cell>
          <cell r="C122">
            <v>4.14246787632</v>
          </cell>
          <cell r="D122">
            <v>3.680738424675548</v>
          </cell>
          <cell r="E122">
            <v>4.1651618803376245</v>
          </cell>
          <cell r="F122">
            <v>3.986983453992328</v>
          </cell>
          <cell r="G122">
            <v>3.5766183434176333</v>
          </cell>
          <cell r="H122">
            <v>3.7818008987049807</v>
          </cell>
          <cell r="I122">
            <v>4.146876926327276</v>
          </cell>
          <cell r="J122">
            <v>3.912295410641587</v>
          </cell>
          <cell r="L122">
            <v>41121</v>
          </cell>
          <cell r="M122">
            <v>2.7424267797802977</v>
          </cell>
          <cell r="N122">
            <v>2.439053100723701</v>
          </cell>
          <cell r="P122">
            <v>2.436361292660729</v>
          </cell>
          <cell r="Q122">
            <v>2.436361292660729</v>
          </cell>
        </row>
        <row r="123">
          <cell r="B123">
            <v>41152</v>
          </cell>
          <cell r="C123">
            <v>4.174940841120001</v>
          </cell>
          <cell r="D123">
            <v>3.7119088499901816</v>
          </cell>
          <cell r="E123">
            <v>4.197655867006526</v>
          </cell>
          <cell r="F123">
            <v>4.01899061435974</v>
          </cell>
          <cell r="G123">
            <v>3.6075042876359342</v>
          </cell>
          <cell r="H123">
            <v>3.813247450997837</v>
          </cell>
          <cell r="I123">
            <v>4.179307292903253</v>
          </cell>
          <cell r="J123">
            <v>3.9440985053167834</v>
          </cell>
          <cell r="L123">
            <v>41152</v>
          </cell>
          <cell r="M123">
            <v>2.788069151823383</v>
          </cell>
          <cell r="N123">
            <v>2.4843392610105552</v>
          </cell>
          <cell r="P123">
            <v>2.481644292311893</v>
          </cell>
          <cell r="Q123">
            <v>2.481644292311893</v>
          </cell>
        </row>
        <row r="124">
          <cell r="B124">
            <v>41182</v>
          </cell>
          <cell r="C124">
            <v>4.174940841120001</v>
          </cell>
          <cell r="D124">
            <v>3.7145139289609164</v>
          </cell>
          <cell r="E124">
            <v>4.197613823268725</v>
          </cell>
          <cell r="F124">
            <v>4.019922223224918</v>
          </cell>
          <cell r="G124">
            <v>3.610678328799335</v>
          </cell>
          <cell r="H124">
            <v>3.8153002760121266</v>
          </cell>
          <cell r="I124">
            <v>4.179392489351301</v>
          </cell>
          <cell r="J124">
            <v>3.9454382455663923</v>
          </cell>
          <cell r="L124">
            <v>41182</v>
          </cell>
          <cell r="M124">
            <v>2.8196109442480513</v>
          </cell>
          <cell r="N124">
            <v>2.550159789246137</v>
          </cell>
          <cell r="P124">
            <v>2.855792735709584</v>
          </cell>
          <cell r="Q124">
            <v>2.600057560457913</v>
          </cell>
        </row>
        <row r="125">
          <cell r="B125">
            <v>41213</v>
          </cell>
          <cell r="C125">
            <v>4.202001645120001</v>
          </cell>
          <cell r="D125">
            <v>3.7387091460931083</v>
          </cell>
          <cell r="E125">
            <v>4.2247208753803065</v>
          </cell>
          <cell r="F125">
            <v>4.045958257473222</v>
          </cell>
          <cell r="G125">
            <v>3.6342476875195944</v>
          </cell>
          <cell r="H125">
            <v>3.840102972496408</v>
          </cell>
          <cell r="I125">
            <v>4.206359577258448</v>
          </cell>
          <cell r="J125">
            <v>3.9710253352918228</v>
          </cell>
          <cell r="L125">
            <v>41213</v>
          </cell>
          <cell r="M125">
            <v>2.9604225175724648</v>
          </cell>
          <cell r="N125">
            <v>2.6790561447000236</v>
          </cell>
          <cell r="P125">
            <v>2.998204279641684</v>
          </cell>
          <cell r="Q125">
            <v>2.731160411613174</v>
          </cell>
        </row>
        <row r="126">
          <cell r="B126">
            <v>41243</v>
          </cell>
          <cell r="C126">
            <v>4.36436646912</v>
          </cell>
          <cell r="D126">
            <v>3.8799728304301557</v>
          </cell>
          <cell r="E126">
            <v>4.3874262536564945</v>
          </cell>
          <cell r="F126">
            <v>4.200777049665274</v>
          </cell>
          <cell r="G126">
            <v>3.770902778096046</v>
          </cell>
          <cell r="H126">
            <v>3.98583991388066</v>
          </cell>
          <cell r="I126">
            <v>4.368034310029261</v>
          </cell>
          <cell r="J126">
            <v>4.12253826326999</v>
          </cell>
          <cell r="L126">
            <v>41243</v>
          </cell>
          <cell r="M126">
            <v>3.107993046416449</v>
          </cell>
          <cell r="N126">
            <v>2.8146069362184765</v>
          </cell>
          <cell r="P126">
            <v>3.147388813923246</v>
          </cell>
          <cell r="Q126">
            <v>2.8689370540584513</v>
          </cell>
        </row>
        <row r="127">
          <cell r="B127">
            <v>41274</v>
          </cell>
          <cell r="C127">
            <v>4.526731293120001</v>
          </cell>
          <cell r="D127">
            <v>4.020194483178912</v>
          </cell>
          <cell r="E127">
            <v>4.550148449427806</v>
          </cell>
          <cell r="F127">
            <v>4.355223198311258</v>
          </cell>
          <cell r="G127">
            <v>3.906288252207139</v>
          </cell>
          <cell r="H127">
            <v>4.130755725259198</v>
          </cell>
          <cell r="I127">
            <v>4.529674964220857</v>
          </cell>
          <cell r="J127">
            <v>4.273515295148316</v>
          </cell>
          <cell r="L127">
            <v>41274</v>
          </cell>
          <cell r="M127">
            <v>3.1316493907349505</v>
          </cell>
          <cell r="N127">
            <v>2.835336735796849</v>
          </cell>
          <cell r="P127">
            <v>3.1714381334787234</v>
          </cell>
          <cell r="Q127">
            <v>2.8902087999494417</v>
          </cell>
        </row>
        <row r="128">
          <cell r="B128">
            <v>41305</v>
          </cell>
          <cell r="C128">
            <v>4.6338271310304</v>
          </cell>
          <cell r="D128">
            <v>4.028619510969307</v>
          </cell>
          <cell r="E128">
            <v>4.578048656919233</v>
          </cell>
          <cell r="F128">
            <v>4.3791933560652465</v>
          </cell>
          <cell r="G128">
            <v>3.8831639570837586</v>
          </cell>
          <cell r="H128">
            <v>4.131178656574503</v>
          </cell>
          <cell r="I128">
            <v>4.546636746887289</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0.0859</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mportData"/>
      <sheetName val="NPC"/>
      <sheetName val="Check Dollars"/>
      <sheetName val="Check MWh"/>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 val="E-W Assignments"/>
      <sheetName val="L&amp;R (Monthly) (2)"/>
    </sheetNames>
    <sheetDataSet>
      <sheetData sheetId="0"/>
      <sheetData sheetId="1"/>
      <sheetData sheetId="2">
        <row r="245">
          <cell r="R245" t="str">
            <v>AMP Resources (Cove Fort)</v>
          </cell>
          <cell r="S245">
            <v>2</v>
          </cell>
        </row>
        <row r="246">
          <cell r="R246" t="str">
            <v>APGI 7X24 return</v>
          </cell>
          <cell r="S246">
            <v>6</v>
          </cell>
        </row>
        <row r="247">
          <cell r="R247" t="str">
            <v>APGI LLH return</v>
          </cell>
          <cell r="S247">
            <v>6</v>
          </cell>
        </row>
        <row r="248">
          <cell r="R248" t="str">
            <v>APS 6X16 at 4C</v>
          </cell>
          <cell r="S248">
            <v>3</v>
          </cell>
        </row>
        <row r="249">
          <cell r="R249" t="str">
            <v>APS 7X16 at 4C</v>
          </cell>
          <cell r="S249">
            <v>3</v>
          </cell>
        </row>
        <row r="250">
          <cell r="R250" t="str">
            <v>APS 7X16 at Mona</v>
          </cell>
          <cell r="S250">
            <v>3</v>
          </cell>
        </row>
        <row r="251">
          <cell r="R251" t="str">
            <v>APS Exchange</v>
          </cell>
          <cell r="S251">
            <v>6</v>
          </cell>
        </row>
        <row r="252">
          <cell r="R252" t="str">
            <v>APS Exchange deliver</v>
          </cell>
          <cell r="S252">
            <v>6</v>
          </cell>
        </row>
        <row r="253">
          <cell r="R253" t="str">
            <v>APS p207861</v>
          </cell>
          <cell r="S253">
            <v>6</v>
          </cell>
        </row>
        <row r="254">
          <cell r="R254" t="str">
            <v>APS s207860</v>
          </cell>
          <cell r="S254">
            <v>6</v>
          </cell>
        </row>
        <row r="255">
          <cell r="R255" t="str">
            <v>APS Supplemental Purchase coal</v>
          </cell>
          <cell r="S255">
            <v>2</v>
          </cell>
        </row>
        <row r="256">
          <cell r="R256" t="str">
            <v>APS Supplemental Purchase other</v>
          </cell>
          <cell r="S256">
            <v>2</v>
          </cell>
        </row>
        <row r="257">
          <cell r="R257" t="str">
            <v>Aquila hydro hedge</v>
          </cell>
          <cell r="S257">
            <v>2</v>
          </cell>
        </row>
        <row r="258">
          <cell r="R258" t="str">
            <v>Biomass (QF)</v>
          </cell>
          <cell r="S258">
            <v>4</v>
          </cell>
        </row>
        <row r="259">
          <cell r="R259" t="str">
            <v>Biomass Non-Generation</v>
          </cell>
          <cell r="S259">
            <v>4</v>
          </cell>
        </row>
        <row r="260">
          <cell r="R260" t="str">
            <v>Black Hills</v>
          </cell>
          <cell r="S260">
            <v>1</v>
          </cell>
        </row>
        <row r="261">
          <cell r="R261" t="str">
            <v>Black Hills Losses</v>
          </cell>
          <cell r="S261">
            <v>1</v>
          </cell>
        </row>
        <row r="262">
          <cell r="R262" t="str">
            <v>Black Hills Reserve (CTs)</v>
          </cell>
          <cell r="S262">
            <v>6</v>
          </cell>
        </row>
        <row r="263">
          <cell r="R263" t="str">
            <v>Blanding</v>
          </cell>
          <cell r="S263">
            <v>1</v>
          </cell>
        </row>
        <row r="264">
          <cell r="R264" t="str">
            <v>Blanding Purchase</v>
          </cell>
          <cell r="S264">
            <v>2</v>
          </cell>
        </row>
        <row r="265">
          <cell r="R265" t="str">
            <v>BPA FC II delivery</v>
          </cell>
          <cell r="S265">
            <v>6</v>
          </cell>
        </row>
        <row r="266">
          <cell r="R266" t="str">
            <v>BPA FC II Generation</v>
          </cell>
          <cell r="S266">
            <v>6</v>
          </cell>
        </row>
        <row r="267">
          <cell r="R267" t="str">
            <v>BPA FC IV delivery</v>
          </cell>
          <cell r="S267">
            <v>6</v>
          </cell>
        </row>
        <row r="268">
          <cell r="R268" t="str">
            <v>BPA FC IV Generation</v>
          </cell>
          <cell r="S268">
            <v>6</v>
          </cell>
        </row>
        <row r="269">
          <cell r="R269" t="str">
            <v>BPA Flathead Sale</v>
          </cell>
          <cell r="S269">
            <v>1</v>
          </cell>
        </row>
        <row r="270">
          <cell r="R270" t="str">
            <v>BPA Hermiston Losses</v>
          </cell>
          <cell r="S270">
            <v>8</v>
          </cell>
        </row>
        <row r="271">
          <cell r="R271" t="str">
            <v>BPA Palisades return</v>
          </cell>
          <cell r="S271">
            <v>6</v>
          </cell>
        </row>
        <row r="272">
          <cell r="R272" t="str">
            <v>BPA Palisades storage</v>
          </cell>
          <cell r="S272">
            <v>6</v>
          </cell>
        </row>
        <row r="273">
          <cell r="R273" t="str">
            <v>BPA Peaking</v>
          </cell>
          <cell r="S273">
            <v>6</v>
          </cell>
        </row>
        <row r="274">
          <cell r="R274" t="str">
            <v>BPA Peaking Replacement</v>
          </cell>
          <cell r="S274">
            <v>6</v>
          </cell>
        </row>
        <row r="275">
          <cell r="R275" t="str">
            <v>BPA So. Idaho Exchange In</v>
          </cell>
          <cell r="S275">
            <v>6</v>
          </cell>
        </row>
        <row r="276">
          <cell r="R276" t="str">
            <v>BPA So. Idaho Exchange Out</v>
          </cell>
          <cell r="S276">
            <v>6</v>
          </cell>
        </row>
        <row r="277">
          <cell r="R277" t="str">
            <v>BPA Spring Energy</v>
          </cell>
          <cell r="S277">
            <v>6</v>
          </cell>
        </row>
        <row r="278">
          <cell r="R278" t="str">
            <v>BPA Spring Energy deliver</v>
          </cell>
          <cell r="S278">
            <v>6</v>
          </cell>
        </row>
        <row r="279">
          <cell r="R279" t="str">
            <v>BPA Summer Storage</v>
          </cell>
          <cell r="S279">
            <v>6</v>
          </cell>
        </row>
        <row r="280">
          <cell r="R280" t="str">
            <v>BPA Summer Storage return</v>
          </cell>
          <cell r="S280">
            <v>6</v>
          </cell>
        </row>
        <row r="281">
          <cell r="R281" t="str">
            <v>BPA Wind Sale</v>
          </cell>
          <cell r="S281">
            <v>1</v>
          </cell>
        </row>
        <row r="282">
          <cell r="R282" t="str">
            <v>Bridger Losses In</v>
          </cell>
          <cell r="S282">
            <v>8</v>
          </cell>
        </row>
        <row r="283">
          <cell r="R283" t="str">
            <v>Bridger Losses Out</v>
          </cell>
          <cell r="S283">
            <v>8</v>
          </cell>
        </row>
        <row r="284">
          <cell r="R284" t="str">
            <v>California QF</v>
          </cell>
          <cell r="S284">
            <v>4</v>
          </cell>
        </row>
        <row r="285">
          <cell r="R285" t="str">
            <v>California Pre-MSP QF</v>
          </cell>
          <cell r="S285">
            <v>4</v>
          </cell>
        </row>
        <row r="286">
          <cell r="R286" t="str">
            <v>Canadian Entitlement CEAEA</v>
          </cell>
          <cell r="S286">
            <v>5</v>
          </cell>
        </row>
        <row r="287">
          <cell r="R287" t="str">
            <v>Cargill p483225</v>
          </cell>
          <cell r="S287">
            <v>6</v>
          </cell>
        </row>
        <row r="288">
          <cell r="R288" t="str">
            <v>Cargill p485290</v>
          </cell>
          <cell r="S288">
            <v>6</v>
          </cell>
        </row>
        <row r="289">
          <cell r="R289" t="str">
            <v>Cargill s483226</v>
          </cell>
          <cell r="S289">
            <v>6</v>
          </cell>
        </row>
        <row r="290">
          <cell r="R290" t="str">
            <v>Cargill s485289</v>
          </cell>
          <cell r="S290">
            <v>6</v>
          </cell>
        </row>
        <row r="291">
          <cell r="R291" t="str">
            <v>Chehalis Station Service</v>
          </cell>
          <cell r="S291">
            <v>2</v>
          </cell>
        </row>
        <row r="292">
          <cell r="R292" t="str">
            <v>Chelan - Rocky Reach</v>
          </cell>
          <cell r="S292">
            <v>5</v>
          </cell>
        </row>
        <row r="293">
          <cell r="R293" t="str">
            <v>Chevron Wind QF</v>
          </cell>
          <cell r="S293">
            <v>4</v>
          </cell>
        </row>
        <row r="294">
          <cell r="R294" t="str">
            <v>Clark Displacement</v>
          </cell>
          <cell r="S294">
            <v>2</v>
          </cell>
        </row>
        <row r="295">
          <cell r="R295" t="str">
            <v>Clark Displacement Buy Back</v>
          </cell>
          <cell r="S295">
            <v>2</v>
          </cell>
        </row>
        <row r="296">
          <cell r="R296" t="str">
            <v>Clark River Road reserve</v>
          </cell>
          <cell r="S296">
            <v>2</v>
          </cell>
        </row>
        <row r="297">
          <cell r="R297" t="str">
            <v>CLARK S&amp;I</v>
          </cell>
          <cell r="S297">
            <v>2</v>
          </cell>
        </row>
        <row r="298">
          <cell r="R298" t="str">
            <v>Clark S&amp;I Base Capacity</v>
          </cell>
          <cell r="S298">
            <v>2</v>
          </cell>
        </row>
        <row r="299">
          <cell r="R299" t="str">
            <v>CLARK Storage &amp; Integration</v>
          </cell>
          <cell r="S299">
            <v>2</v>
          </cell>
        </row>
        <row r="300">
          <cell r="R300" t="str">
            <v>Clay Basin Gas Storage</v>
          </cell>
          <cell r="S300">
            <v>11</v>
          </cell>
        </row>
        <row r="301">
          <cell r="R301" t="str">
            <v>Co-Gen II QF</v>
          </cell>
          <cell r="S301">
            <v>4</v>
          </cell>
        </row>
        <row r="302">
          <cell r="R302" t="str">
            <v>Combine Hills</v>
          </cell>
          <cell r="S302">
            <v>2</v>
          </cell>
        </row>
        <row r="303">
          <cell r="R303" t="str">
            <v>Constellation p257677</v>
          </cell>
          <cell r="S303">
            <v>2</v>
          </cell>
        </row>
        <row r="304">
          <cell r="R304" t="str">
            <v>Constellation p257678</v>
          </cell>
          <cell r="S304">
            <v>2</v>
          </cell>
        </row>
        <row r="305">
          <cell r="R305" t="str">
            <v>Constellation p268849</v>
          </cell>
          <cell r="S305">
            <v>2</v>
          </cell>
        </row>
        <row r="306">
          <cell r="R306" t="str">
            <v>Cowlitz Swift deliver</v>
          </cell>
          <cell r="S306">
            <v>6</v>
          </cell>
        </row>
        <row r="307">
          <cell r="R307" t="str">
            <v>D.R. Johnson (QF)</v>
          </cell>
          <cell r="S307">
            <v>4</v>
          </cell>
        </row>
        <row r="308">
          <cell r="R308" t="str">
            <v>Deseret G&amp;T Expansion</v>
          </cell>
          <cell r="S308">
            <v>2</v>
          </cell>
        </row>
        <row r="309">
          <cell r="R309" t="str">
            <v>Deseret Purchase</v>
          </cell>
          <cell r="S309">
            <v>2</v>
          </cell>
        </row>
        <row r="310">
          <cell r="R310" t="str">
            <v>Douglas - Wells</v>
          </cell>
          <cell r="S310">
            <v>5</v>
          </cell>
        </row>
        <row r="311">
          <cell r="R311" t="str">
            <v>Douglas County Forest Products QF</v>
          </cell>
          <cell r="S311">
            <v>4</v>
          </cell>
        </row>
        <row r="312">
          <cell r="R312" t="str">
            <v>Douglas PUD - Lands Energy Share</v>
          </cell>
          <cell r="S312">
            <v>5</v>
          </cell>
        </row>
        <row r="313">
          <cell r="R313" t="str">
            <v>Douglas PUD Settlement</v>
          </cell>
          <cell r="S313">
            <v>2</v>
          </cell>
        </row>
        <row r="314">
          <cell r="R314" t="str">
            <v>DSM Cool Keeper Reserve</v>
          </cell>
          <cell r="S314">
            <v>8</v>
          </cell>
        </row>
        <row r="315">
          <cell r="R315" t="str">
            <v>DSM Idaho Irrigation</v>
          </cell>
          <cell r="S315">
            <v>8</v>
          </cell>
        </row>
        <row r="316">
          <cell r="R316" t="str">
            <v>DSM Idaho Irrigation Shifted</v>
          </cell>
          <cell r="S316">
            <v>8</v>
          </cell>
        </row>
        <row r="317">
          <cell r="R317" t="str">
            <v>DSM Utah Irrigation</v>
          </cell>
          <cell r="S317">
            <v>8</v>
          </cell>
        </row>
        <row r="318">
          <cell r="R318" t="str">
            <v>DSM Utah Irrigation Shifted</v>
          </cell>
          <cell r="S318">
            <v>8</v>
          </cell>
        </row>
        <row r="319">
          <cell r="R319" t="str">
            <v>Duke HLH</v>
          </cell>
          <cell r="S319">
            <v>2</v>
          </cell>
        </row>
        <row r="320">
          <cell r="R320" t="str">
            <v>Duke p99206</v>
          </cell>
          <cell r="S320">
            <v>2</v>
          </cell>
        </row>
        <row r="321">
          <cell r="R321" t="str">
            <v>Dunlap I Wind</v>
          </cell>
          <cell r="S321">
            <v>9</v>
          </cell>
        </row>
        <row r="322">
          <cell r="R322" t="str">
            <v>East Control Area Sale</v>
          </cell>
          <cell r="S322">
            <v>1</v>
          </cell>
        </row>
        <row r="323">
          <cell r="R323" t="str">
            <v>Electric Swaps - East</v>
          </cell>
          <cell r="S323">
            <v>13</v>
          </cell>
        </row>
        <row r="324">
          <cell r="R324" t="str">
            <v>Electric Swaps - West</v>
          </cell>
          <cell r="S324">
            <v>13</v>
          </cell>
        </row>
        <row r="325">
          <cell r="R325" t="str">
            <v>Evergreen BioPower QF</v>
          </cell>
          <cell r="S325">
            <v>4</v>
          </cell>
        </row>
        <row r="326">
          <cell r="R326" t="str">
            <v>EWEB FC I delivery</v>
          </cell>
          <cell r="S326">
            <v>6</v>
          </cell>
        </row>
        <row r="327">
          <cell r="R327" t="str">
            <v>EWEB FC I Generation</v>
          </cell>
          <cell r="S327">
            <v>6</v>
          </cell>
        </row>
        <row r="328">
          <cell r="R328" t="str">
            <v>EWEB/BPA Wind Sale</v>
          </cell>
          <cell r="S328">
            <v>6</v>
          </cell>
        </row>
        <row r="329">
          <cell r="R329" t="str">
            <v>Excess Gas Sales</v>
          </cell>
          <cell r="S329">
            <v>11</v>
          </cell>
        </row>
        <row r="330">
          <cell r="R330" t="str">
            <v>ExxonMobil QF</v>
          </cell>
          <cell r="S330">
            <v>4</v>
          </cell>
        </row>
        <row r="331">
          <cell r="R331" t="str">
            <v>Flathead &amp; ENI Sale</v>
          </cell>
          <cell r="S331">
            <v>1</v>
          </cell>
        </row>
        <row r="332">
          <cell r="R332" t="str">
            <v>Foote Creek I Generation</v>
          </cell>
          <cell r="S332">
            <v>9</v>
          </cell>
        </row>
        <row r="333">
          <cell r="R333" t="str">
            <v>Fort James (CoGen)</v>
          </cell>
          <cell r="S333">
            <v>2</v>
          </cell>
        </row>
        <row r="334">
          <cell r="R334" t="str">
            <v>Gas Swaps</v>
          </cell>
          <cell r="S334">
            <v>11</v>
          </cell>
        </row>
        <row r="335">
          <cell r="R335" t="str">
            <v>Gas Physical - East</v>
          </cell>
          <cell r="S335">
            <v>11</v>
          </cell>
        </row>
        <row r="336">
          <cell r="R336" t="str">
            <v>Gas Physical - West</v>
          </cell>
          <cell r="S336">
            <v>11</v>
          </cell>
        </row>
        <row r="337">
          <cell r="R337" t="str">
            <v>Gas Swaps - East</v>
          </cell>
          <cell r="S337">
            <v>11</v>
          </cell>
        </row>
        <row r="338">
          <cell r="R338" t="str">
            <v>Gas Swaps - West</v>
          </cell>
          <cell r="S338">
            <v>11</v>
          </cell>
        </row>
        <row r="339">
          <cell r="R339" t="str">
            <v>Gem State (City of Idaho Falls)</v>
          </cell>
          <cell r="S339">
            <v>2</v>
          </cell>
        </row>
        <row r="340">
          <cell r="R340" t="str">
            <v>Gem State Power Cost</v>
          </cell>
          <cell r="S340">
            <v>2</v>
          </cell>
        </row>
        <row r="341">
          <cell r="R341" t="str">
            <v>Glenrock Wind</v>
          </cell>
          <cell r="S341">
            <v>9</v>
          </cell>
        </row>
        <row r="342">
          <cell r="R342" t="str">
            <v>Glenrock III Wind</v>
          </cell>
          <cell r="S342">
            <v>9</v>
          </cell>
        </row>
        <row r="343">
          <cell r="R343" t="str">
            <v>Goodnoe Wind</v>
          </cell>
          <cell r="S343">
            <v>9</v>
          </cell>
        </row>
        <row r="344">
          <cell r="R344" t="str">
            <v>Grant - Priest Rapids</v>
          </cell>
          <cell r="S344">
            <v>5</v>
          </cell>
        </row>
        <row r="345">
          <cell r="R345" t="str">
            <v>Grant - Wanapum</v>
          </cell>
          <cell r="S345">
            <v>5</v>
          </cell>
        </row>
        <row r="346">
          <cell r="R346" t="str">
            <v>Grant County</v>
          </cell>
          <cell r="S346">
            <v>2</v>
          </cell>
        </row>
        <row r="347">
          <cell r="R347" t="str">
            <v>Grant Displacement</v>
          </cell>
          <cell r="S347">
            <v>5</v>
          </cell>
        </row>
        <row r="348">
          <cell r="R348" t="str">
            <v>Grant Meaningful Priority</v>
          </cell>
          <cell r="S348">
            <v>5</v>
          </cell>
        </row>
        <row r="349">
          <cell r="R349" t="str">
            <v>Grant Reasonable</v>
          </cell>
          <cell r="S349">
            <v>5</v>
          </cell>
        </row>
        <row r="350">
          <cell r="R350" t="str">
            <v>Grant Power Auction</v>
          </cell>
          <cell r="S350">
            <v>5</v>
          </cell>
        </row>
        <row r="351">
          <cell r="R351" t="str">
            <v>High Plains Wind</v>
          </cell>
          <cell r="S351">
            <v>9</v>
          </cell>
        </row>
        <row r="352">
          <cell r="R352" t="str">
            <v>Hermiston Purchase</v>
          </cell>
          <cell r="S352">
            <v>2</v>
          </cell>
        </row>
        <row r="353">
          <cell r="R353" t="str">
            <v>Hurricane Purchase</v>
          </cell>
          <cell r="S353">
            <v>2</v>
          </cell>
        </row>
        <row r="354">
          <cell r="R354" t="str">
            <v>Hurricane Sale</v>
          </cell>
          <cell r="S354">
            <v>1</v>
          </cell>
        </row>
        <row r="355">
          <cell r="R355" t="str">
            <v>Idaho Power P278538</v>
          </cell>
          <cell r="S355">
            <v>2</v>
          </cell>
        </row>
        <row r="356">
          <cell r="R356" t="str">
            <v>Idaho Power P278538 HLH</v>
          </cell>
          <cell r="S356">
            <v>2</v>
          </cell>
        </row>
        <row r="357">
          <cell r="R357" t="str">
            <v>Idaho Power P278538 LLH</v>
          </cell>
          <cell r="S357">
            <v>2</v>
          </cell>
        </row>
        <row r="358">
          <cell r="R358" t="str">
            <v>Idaho Power RTSA Purchase</v>
          </cell>
          <cell r="S358">
            <v>2</v>
          </cell>
        </row>
        <row r="359">
          <cell r="R359" t="str">
            <v>Idaho Power RTSA return</v>
          </cell>
          <cell r="S359">
            <v>8</v>
          </cell>
        </row>
        <row r="360">
          <cell r="R360" t="str">
            <v>Idaho QF</v>
          </cell>
          <cell r="S360">
            <v>4</v>
          </cell>
        </row>
        <row r="361">
          <cell r="R361" t="str">
            <v>Idaho Pre-MSP QF</v>
          </cell>
          <cell r="S361">
            <v>4</v>
          </cell>
        </row>
        <row r="362">
          <cell r="R362" t="str">
            <v>IPP Purchase</v>
          </cell>
          <cell r="S362">
            <v>2</v>
          </cell>
        </row>
        <row r="363">
          <cell r="R363" t="str">
            <v>IPP Sale (LADWP)</v>
          </cell>
          <cell r="S363">
            <v>1</v>
          </cell>
        </row>
        <row r="364">
          <cell r="R364" t="str">
            <v>IRP - DSM East Irrigation Ld Control</v>
          </cell>
          <cell r="S364">
            <v>7</v>
          </cell>
        </row>
        <row r="365">
          <cell r="R365" t="str">
            <v>IRP - DSM East Irrigation Ld Control - Return</v>
          </cell>
          <cell r="S365">
            <v>7</v>
          </cell>
        </row>
        <row r="366">
          <cell r="R366" t="str">
            <v>IRP - DSM East Summer Ld Control</v>
          </cell>
          <cell r="S366">
            <v>7</v>
          </cell>
        </row>
        <row r="367">
          <cell r="R367" t="str">
            <v>IRP - DSM East Summer Ld Control - Return</v>
          </cell>
          <cell r="S367">
            <v>7</v>
          </cell>
        </row>
        <row r="368">
          <cell r="R368" t="str">
            <v>IRP - DSM West Irrigation Ld Control</v>
          </cell>
          <cell r="S368">
            <v>7</v>
          </cell>
        </row>
        <row r="369">
          <cell r="R369" t="str">
            <v>IRP - DSM West Irrigation Ld Control - Return</v>
          </cell>
          <cell r="S369">
            <v>7</v>
          </cell>
        </row>
        <row r="370">
          <cell r="R370" t="str">
            <v>IRP - FOT Four Corners</v>
          </cell>
          <cell r="S370">
            <v>7</v>
          </cell>
        </row>
        <row r="371">
          <cell r="R371" t="str">
            <v>IRP - FOT Mid-C</v>
          </cell>
          <cell r="S371">
            <v>7</v>
          </cell>
        </row>
        <row r="372">
          <cell r="R372" t="str">
            <v>IRP - FOT West Main</v>
          </cell>
          <cell r="S372">
            <v>7</v>
          </cell>
        </row>
        <row r="373">
          <cell r="R373" t="str">
            <v>IRP - Wind Mid-C</v>
          </cell>
          <cell r="S373">
            <v>7</v>
          </cell>
        </row>
        <row r="374">
          <cell r="R374" t="str">
            <v>IRP - Wind Walla Walla</v>
          </cell>
          <cell r="S374">
            <v>7</v>
          </cell>
        </row>
        <row r="375">
          <cell r="R375" t="str">
            <v>IRP - Wind Wyoming SE</v>
          </cell>
          <cell r="S375">
            <v>7</v>
          </cell>
        </row>
        <row r="376">
          <cell r="R376" t="str">
            <v>IRP - Wind Wyoming SW</v>
          </cell>
          <cell r="S376">
            <v>7</v>
          </cell>
        </row>
        <row r="377">
          <cell r="R377" t="str">
            <v>IRP - Wind Yakima</v>
          </cell>
          <cell r="S377">
            <v>7</v>
          </cell>
        </row>
        <row r="378">
          <cell r="R378" t="str">
            <v>Kennecott Incentive</v>
          </cell>
          <cell r="S378">
            <v>2</v>
          </cell>
        </row>
        <row r="379">
          <cell r="R379" t="str">
            <v>Kennecott Incentive (Historical)</v>
          </cell>
          <cell r="S379">
            <v>2</v>
          </cell>
        </row>
        <row r="380">
          <cell r="R380" t="str">
            <v>Kennecott QF</v>
          </cell>
          <cell r="S380">
            <v>4</v>
          </cell>
        </row>
        <row r="381">
          <cell r="R381" t="str">
            <v>LADWP s491300</v>
          </cell>
          <cell r="S381">
            <v>1</v>
          </cell>
        </row>
        <row r="382">
          <cell r="R382" t="str">
            <v>LADWP s491301</v>
          </cell>
          <cell r="S382">
            <v>1</v>
          </cell>
        </row>
        <row r="383">
          <cell r="R383" t="str">
            <v>LADWP p491303</v>
          </cell>
          <cell r="S383">
            <v>2</v>
          </cell>
        </row>
        <row r="384">
          <cell r="R384" t="str">
            <v>LADWP s491303</v>
          </cell>
          <cell r="S384">
            <v>2</v>
          </cell>
        </row>
        <row r="385">
          <cell r="R385" t="str">
            <v>LADWP p491304</v>
          </cell>
          <cell r="S385">
            <v>2</v>
          </cell>
        </row>
        <row r="386">
          <cell r="R386" t="str">
            <v>LADWP s491304</v>
          </cell>
          <cell r="S386">
            <v>2</v>
          </cell>
        </row>
        <row r="387">
          <cell r="R387" t="str">
            <v>Leaning Juniper 1</v>
          </cell>
          <cell r="S387">
            <v>9</v>
          </cell>
        </row>
        <row r="388">
          <cell r="R388" t="str">
            <v>Lewis River Loss of Efficiency</v>
          </cell>
          <cell r="S388">
            <v>8</v>
          </cell>
        </row>
        <row r="389">
          <cell r="R389" t="str">
            <v>Lewis River Motoring Loss</v>
          </cell>
          <cell r="S389">
            <v>8</v>
          </cell>
        </row>
        <row r="390">
          <cell r="R390" t="str">
            <v>MagCorp Curtailment</v>
          </cell>
          <cell r="S390">
            <v>8</v>
          </cell>
        </row>
        <row r="391">
          <cell r="R391" t="str">
            <v>MagCorp Curtailment (Historical)</v>
          </cell>
          <cell r="S391">
            <v>8</v>
          </cell>
        </row>
        <row r="392">
          <cell r="R392" t="str">
            <v>MagCorp Curtailment Winter</v>
          </cell>
          <cell r="S392">
            <v>8</v>
          </cell>
        </row>
        <row r="393">
          <cell r="R393" t="str">
            <v>MagCorp Curtailment Winter (Historical)</v>
          </cell>
          <cell r="S393">
            <v>8</v>
          </cell>
        </row>
        <row r="394">
          <cell r="R394" t="str">
            <v>Marengo</v>
          </cell>
          <cell r="S394">
            <v>9</v>
          </cell>
        </row>
        <row r="395">
          <cell r="R395" t="str">
            <v>Marengo I</v>
          </cell>
          <cell r="S395">
            <v>9</v>
          </cell>
        </row>
        <row r="396">
          <cell r="R396" t="str">
            <v>Marengo II</v>
          </cell>
          <cell r="S396">
            <v>9</v>
          </cell>
        </row>
        <row r="397">
          <cell r="R397" t="str">
            <v>McFadden Ridge Wind</v>
          </cell>
          <cell r="S397">
            <v>9</v>
          </cell>
        </row>
        <row r="398">
          <cell r="R398" t="str">
            <v>Monsanto Curtailment</v>
          </cell>
          <cell r="S398">
            <v>2</v>
          </cell>
        </row>
        <row r="399">
          <cell r="R399" t="str">
            <v>Monsanto Curtailment (Historical)</v>
          </cell>
          <cell r="S399">
            <v>2</v>
          </cell>
        </row>
        <row r="400">
          <cell r="R400" t="str">
            <v>Monsanto Excess Demand</v>
          </cell>
          <cell r="S400">
            <v>8</v>
          </cell>
        </row>
        <row r="401">
          <cell r="R401" t="str">
            <v>Morgan Stanley p189046</v>
          </cell>
          <cell r="S401">
            <v>2</v>
          </cell>
        </row>
        <row r="402">
          <cell r="R402" t="str">
            <v>Morgan Stanley p196538</v>
          </cell>
          <cell r="S402">
            <v>3</v>
          </cell>
        </row>
        <row r="403">
          <cell r="R403" t="str">
            <v>Morgan Stanley p206006</v>
          </cell>
          <cell r="S403">
            <v>3</v>
          </cell>
        </row>
        <row r="404">
          <cell r="R404" t="str">
            <v>Morgan Stanley p206008</v>
          </cell>
          <cell r="S404">
            <v>3</v>
          </cell>
        </row>
        <row r="405">
          <cell r="R405" t="str">
            <v>Morgan Stanley p207863</v>
          </cell>
          <cell r="S405">
            <v>6</v>
          </cell>
        </row>
        <row r="406">
          <cell r="R406" t="str">
            <v>Morgan Stanley p244840</v>
          </cell>
          <cell r="S406">
            <v>3</v>
          </cell>
        </row>
        <row r="407">
          <cell r="R407" t="str">
            <v>Morgan Stanley p244841</v>
          </cell>
          <cell r="S407">
            <v>3</v>
          </cell>
        </row>
        <row r="408">
          <cell r="R408" t="str">
            <v>Morgan Stanley p272153</v>
          </cell>
          <cell r="S408">
            <v>2</v>
          </cell>
        </row>
        <row r="409">
          <cell r="R409" t="str">
            <v>Morgan Stanley p272154</v>
          </cell>
          <cell r="S409">
            <v>2</v>
          </cell>
        </row>
        <row r="410">
          <cell r="R410" t="str">
            <v>Morgan Stanley p272156</v>
          </cell>
          <cell r="S410">
            <v>2</v>
          </cell>
        </row>
        <row r="411">
          <cell r="R411" t="str">
            <v>Morgan Stanley p272157</v>
          </cell>
          <cell r="S411">
            <v>2</v>
          </cell>
        </row>
        <row r="412">
          <cell r="R412" t="str">
            <v>Morgan Stanley p272158</v>
          </cell>
          <cell r="S412">
            <v>2</v>
          </cell>
        </row>
        <row r="413">
          <cell r="R413" t="str">
            <v>Morgan Stanley s207862</v>
          </cell>
          <cell r="S413">
            <v>2</v>
          </cell>
        </row>
        <row r="414">
          <cell r="R414" t="str">
            <v>Mountain Wind 1 QF</v>
          </cell>
          <cell r="S414">
            <v>4</v>
          </cell>
        </row>
        <row r="415">
          <cell r="R415" t="str">
            <v>Mountain Wind 2 QF</v>
          </cell>
          <cell r="S415">
            <v>4</v>
          </cell>
        </row>
        <row r="416">
          <cell r="R416" t="str">
            <v>NCPA p309009</v>
          </cell>
          <cell r="S416">
            <v>6</v>
          </cell>
        </row>
        <row r="417">
          <cell r="R417" t="str">
            <v>NCPA s309008</v>
          </cell>
          <cell r="S417">
            <v>6</v>
          </cell>
        </row>
        <row r="418">
          <cell r="R418" t="str">
            <v>Nebo Capacity Payment</v>
          </cell>
          <cell r="S418">
            <v>2</v>
          </cell>
        </row>
        <row r="419">
          <cell r="R419" t="str">
            <v>Non-Owned East - Obligation</v>
          </cell>
          <cell r="S419">
            <v>2</v>
          </cell>
        </row>
        <row r="420">
          <cell r="R420" t="str">
            <v>Non-Owned East - Offset</v>
          </cell>
          <cell r="S420">
            <v>2</v>
          </cell>
        </row>
        <row r="421">
          <cell r="R421" t="str">
            <v>Non-Owned West - Obligation</v>
          </cell>
          <cell r="S421">
            <v>2</v>
          </cell>
        </row>
        <row r="422">
          <cell r="R422" t="str">
            <v>Non-Owned West - Offset</v>
          </cell>
          <cell r="S422">
            <v>2</v>
          </cell>
        </row>
        <row r="423">
          <cell r="R423" t="str">
            <v>NUCOR</v>
          </cell>
          <cell r="S423">
            <v>2</v>
          </cell>
        </row>
        <row r="424">
          <cell r="R424" t="str">
            <v>NUCOR (De-rate)</v>
          </cell>
          <cell r="S424">
            <v>2</v>
          </cell>
        </row>
        <row r="425">
          <cell r="R425" t="str">
            <v>NVE s523485</v>
          </cell>
          <cell r="S425">
            <v>1</v>
          </cell>
        </row>
        <row r="426">
          <cell r="R426" t="str">
            <v>Oregon QF</v>
          </cell>
          <cell r="S426">
            <v>4</v>
          </cell>
        </row>
        <row r="427">
          <cell r="R427" t="str">
            <v>Oregon Pre-MSP QF</v>
          </cell>
          <cell r="S427">
            <v>4</v>
          </cell>
        </row>
        <row r="428">
          <cell r="R428" t="str">
            <v>Oregon Wind Farm QF</v>
          </cell>
          <cell r="S428">
            <v>4</v>
          </cell>
        </row>
        <row r="429">
          <cell r="R429" t="str">
            <v>P4 Production</v>
          </cell>
          <cell r="S429">
            <v>2</v>
          </cell>
        </row>
        <row r="430">
          <cell r="R430" t="str">
            <v>P4 Production (De-rate)</v>
          </cell>
          <cell r="S430">
            <v>1</v>
          </cell>
        </row>
        <row r="431">
          <cell r="R431" t="str">
            <v>Pacific Gas and Electric s512771</v>
          </cell>
          <cell r="S431">
            <v>1</v>
          </cell>
        </row>
        <row r="432">
          <cell r="R432" t="str">
            <v>PGE Cove</v>
          </cell>
          <cell r="S432">
            <v>2</v>
          </cell>
        </row>
        <row r="433">
          <cell r="R433" t="str">
            <v>Pipeline Chehalis - Lateral</v>
          </cell>
          <cell r="S433">
            <v>11</v>
          </cell>
        </row>
        <row r="434">
          <cell r="R434" t="str">
            <v>Pipeline Chehalis - Main</v>
          </cell>
          <cell r="S434">
            <v>11</v>
          </cell>
        </row>
        <row r="435">
          <cell r="R435" t="str">
            <v>Pipeline Currant Creek Lateral</v>
          </cell>
          <cell r="S435">
            <v>11</v>
          </cell>
        </row>
        <row r="436">
          <cell r="R436" t="str">
            <v>Pipeline Kern River Gas</v>
          </cell>
          <cell r="S436">
            <v>11</v>
          </cell>
        </row>
        <row r="437">
          <cell r="R437" t="str">
            <v>Pipeline Lake Side Lateral</v>
          </cell>
          <cell r="S437">
            <v>11</v>
          </cell>
        </row>
        <row r="438">
          <cell r="R438" t="str">
            <v>Pipeline Reservation Fees</v>
          </cell>
          <cell r="S438">
            <v>11</v>
          </cell>
        </row>
        <row r="439">
          <cell r="R439" t="str">
            <v>Pipeline Southern System Expansion</v>
          </cell>
          <cell r="S439">
            <v>11</v>
          </cell>
        </row>
        <row r="440">
          <cell r="R440" t="str">
            <v>PSCo Exchange</v>
          </cell>
          <cell r="S440">
            <v>6</v>
          </cell>
        </row>
        <row r="441">
          <cell r="R441" t="str">
            <v>PSCo Exchange deliver</v>
          </cell>
          <cell r="S441">
            <v>6</v>
          </cell>
        </row>
        <row r="442">
          <cell r="R442" t="str">
            <v>PSCo FC III delivery</v>
          </cell>
          <cell r="S442">
            <v>6</v>
          </cell>
        </row>
        <row r="443">
          <cell r="R443" t="str">
            <v>PSCo FC III Generation</v>
          </cell>
          <cell r="S443">
            <v>6</v>
          </cell>
        </row>
        <row r="444">
          <cell r="R444" t="str">
            <v>PSCo Sale summer</v>
          </cell>
          <cell r="S444">
            <v>1</v>
          </cell>
        </row>
        <row r="445">
          <cell r="R445" t="str">
            <v>PSCo Sale winter</v>
          </cell>
          <cell r="S445">
            <v>1</v>
          </cell>
        </row>
        <row r="446">
          <cell r="R446" t="str">
            <v>Redding Exchange In</v>
          </cell>
          <cell r="S446">
            <v>6</v>
          </cell>
        </row>
        <row r="447">
          <cell r="R447" t="str">
            <v>Redding Exchange Out</v>
          </cell>
          <cell r="S447">
            <v>6</v>
          </cell>
        </row>
        <row r="448">
          <cell r="R448" t="str">
            <v>Rock River I</v>
          </cell>
          <cell r="S448">
            <v>2</v>
          </cell>
        </row>
        <row r="449">
          <cell r="R449" t="str">
            <v>Rolling Hills Wind</v>
          </cell>
          <cell r="S449">
            <v>9</v>
          </cell>
        </row>
        <row r="450">
          <cell r="R450" t="str">
            <v>Roseburg Forest Products</v>
          </cell>
          <cell r="S450">
            <v>2</v>
          </cell>
        </row>
        <row r="451">
          <cell r="R451" t="str">
            <v>Salt River Project</v>
          </cell>
          <cell r="S451">
            <v>1</v>
          </cell>
        </row>
        <row r="452">
          <cell r="R452" t="str">
            <v>SCE Settlement</v>
          </cell>
          <cell r="S452">
            <v>1</v>
          </cell>
        </row>
        <row r="453">
          <cell r="R453" t="str">
            <v>Schwendiman QF</v>
          </cell>
          <cell r="S453">
            <v>4</v>
          </cell>
        </row>
        <row r="454">
          <cell r="R454" t="str">
            <v>SCE s513948</v>
          </cell>
          <cell r="S454">
            <v>1</v>
          </cell>
        </row>
        <row r="455">
          <cell r="R455" t="str">
            <v>SCL State Line delivery</v>
          </cell>
          <cell r="S455">
            <v>6</v>
          </cell>
        </row>
        <row r="456">
          <cell r="R456" t="str">
            <v>SCL State Line delivery LLH</v>
          </cell>
          <cell r="S456">
            <v>6</v>
          </cell>
        </row>
        <row r="457">
          <cell r="R457" t="str">
            <v>SCL State Line generation</v>
          </cell>
          <cell r="S457">
            <v>6</v>
          </cell>
        </row>
        <row r="458">
          <cell r="R458" t="str">
            <v>SCL State Line reserves</v>
          </cell>
          <cell r="S458">
            <v>6</v>
          </cell>
        </row>
        <row r="459">
          <cell r="R459" t="str">
            <v>SDGE s513949</v>
          </cell>
          <cell r="S459">
            <v>1</v>
          </cell>
        </row>
        <row r="460">
          <cell r="R460" t="str">
            <v>Seven Mile Wind</v>
          </cell>
          <cell r="S460">
            <v>9</v>
          </cell>
        </row>
        <row r="461">
          <cell r="R461" t="str">
            <v>Seven Mile II Wind</v>
          </cell>
          <cell r="S461">
            <v>9</v>
          </cell>
        </row>
        <row r="462">
          <cell r="R462" t="str">
            <v>Shell p489963</v>
          </cell>
          <cell r="S462">
            <v>6</v>
          </cell>
        </row>
        <row r="463">
          <cell r="R463" t="str">
            <v>Shell s489962</v>
          </cell>
          <cell r="S463">
            <v>6</v>
          </cell>
        </row>
        <row r="464">
          <cell r="R464" t="str">
            <v>Sierra Pacific II</v>
          </cell>
          <cell r="S464">
            <v>1</v>
          </cell>
        </row>
        <row r="465">
          <cell r="R465" t="str">
            <v>Simplot Phosphates</v>
          </cell>
          <cell r="S465">
            <v>4</v>
          </cell>
        </row>
        <row r="466">
          <cell r="R466" t="str">
            <v>Small Purchases east</v>
          </cell>
          <cell r="S466">
            <v>2</v>
          </cell>
        </row>
        <row r="467">
          <cell r="R467" t="str">
            <v>Small Purchases west</v>
          </cell>
          <cell r="S467">
            <v>2</v>
          </cell>
        </row>
        <row r="468">
          <cell r="R468" t="str">
            <v>SMUD</v>
          </cell>
          <cell r="S468">
            <v>1</v>
          </cell>
        </row>
        <row r="469">
          <cell r="R469" t="str">
            <v>SMUD Provisional</v>
          </cell>
          <cell r="S469">
            <v>1</v>
          </cell>
        </row>
        <row r="470">
          <cell r="R470" t="str">
            <v>SMUD Monthly</v>
          </cell>
          <cell r="S470">
            <v>1</v>
          </cell>
        </row>
        <row r="471">
          <cell r="R471" t="str">
            <v>Spanish Fork Wind 2 QF</v>
          </cell>
          <cell r="S471">
            <v>4</v>
          </cell>
        </row>
        <row r="472">
          <cell r="R472" t="str">
            <v>Station Service East</v>
          </cell>
          <cell r="S472">
            <v>8</v>
          </cell>
        </row>
        <row r="473">
          <cell r="R473" t="str">
            <v>Station Service West</v>
          </cell>
          <cell r="S473">
            <v>8</v>
          </cell>
        </row>
        <row r="474">
          <cell r="R474" t="str">
            <v>STF Index Trades - Buy - East</v>
          </cell>
          <cell r="S474">
            <v>13</v>
          </cell>
        </row>
        <row r="475">
          <cell r="R475" t="str">
            <v>STF Index Trades - Buy - West</v>
          </cell>
          <cell r="S475">
            <v>13</v>
          </cell>
        </row>
        <row r="476">
          <cell r="R476" t="str">
            <v>STF Index Trades - Sell - East</v>
          </cell>
          <cell r="S476">
            <v>12</v>
          </cell>
        </row>
        <row r="477">
          <cell r="R477" t="str">
            <v>STF Index Trades - Sell - West</v>
          </cell>
          <cell r="S477">
            <v>12</v>
          </cell>
        </row>
        <row r="478">
          <cell r="R478" t="str">
            <v>STF Trading Margin</v>
          </cell>
          <cell r="S478">
            <v>13</v>
          </cell>
        </row>
        <row r="479">
          <cell r="R479" t="str">
            <v>Sunnyside (QF) additional</v>
          </cell>
          <cell r="S479">
            <v>4</v>
          </cell>
        </row>
        <row r="480">
          <cell r="R480" t="str">
            <v>Sunnyside (QF) base</v>
          </cell>
          <cell r="S480">
            <v>4</v>
          </cell>
        </row>
        <row r="481">
          <cell r="R481" t="str">
            <v>Tesoro QF</v>
          </cell>
          <cell r="S481">
            <v>4</v>
          </cell>
        </row>
        <row r="482">
          <cell r="R482" t="str">
            <v>Three Buttes Wind</v>
          </cell>
          <cell r="S482">
            <v>2</v>
          </cell>
        </row>
        <row r="483">
          <cell r="R483" t="str">
            <v>Top of the World Wind p575862</v>
          </cell>
          <cell r="S483">
            <v>2</v>
          </cell>
        </row>
        <row r="484">
          <cell r="R484" t="str">
            <v>TransAlta p371343</v>
          </cell>
          <cell r="S484">
            <v>6</v>
          </cell>
        </row>
        <row r="485">
          <cell r="R485" t="str">
            <v>TransAlta Purchase Flat</v>
          </cell>
          <cell r="S485">
            <v>2</v>
          </cell>
        </row>
        <row r="486">
          <cell r="R486" t="str">
            <v>TransAlta Purchase Index</v>
          </cell>
          <cell r="S486">
            <v>2</v>
          </cell>
        </row>
        <row r="487">
          <cell r="R487" t="str">
            <v>TransAlta s371344</v>
          </cell>
          <cell r="S487">
            <v>6</v>
          </cell>
        </row>
        <row r="488">
          <cell r="R488" t="str">
            <v>Transmission East</v>
          </cell>
          <cell r="S488">
            <v>10</v>
          </cell>
        </row>
        <row r="489">
          <cell r="R489" t="str">
            <v>Transmission West</v>
          </cell>
          <cell r="S489">
            <v>10</v>
          </cell>
        </row>
        <row r="490">
          <cell r="R490" t="str">
            <v>Tri-State Exchange</v>
          </cell>
          <cell r="S490">
            <v>6</v>
          </cell>
        </row>
        <row r="491">
          <cell r="R491" t="str">
            <v>Tri-State Exchange return</v>
          </cell>
          <cell r="S491">
            <v>6</v>
          </cell>
        </row>
        <row r="492">
          <cell r="R492" t="str">
            <v>Tri-State Purchase</v>
          </cell>
          <cell r="S492">
            <v>2</v>
          </cell>
        </row>
        <row r="493">
          <cell r="R493" t="str">
            <v>UAMPS s223863</v>
          </cell>
          <cell r="S493">
            <v>1</v>
          </cell>
        </row>
        <row r="494">
          <cell r="R494" t="str">
            <v>UAMPS s404236</v>
          </cell>
          <cell r="S494">
            <v>1</v>
          </cell>
        </row>
        <row r="495">
          <cell r="R495" t="str">
            <v>UBS AG 6X16 at 4C</v>
          </cell>
          <cell r="S495">
            <v>3</v>
          </cell>
        </row>
        <row r="496">
          <cell r="R496" t="str">
            <v>UBS p223199</v>
          </cell>
          <cell r="S496">
            <v>3</v>
          </cell>
        </row>
        <row r="497">
          <cell r="R497" t="str">
            <v>UBS p268848</v>
          </cell>
          <cell r="S497">
            <v>3</v>
          </cell>
        </row>
        <row r="498">
          <cell r="R498" t="str">
            <v>UBS p268850</v>
          </cell>
          <cell r="S498">
            <v>3</v>
          </cell>
        </row>
        <row r="499">
          <cell r="R499" t="str">
            <v>UMPA II</v>
          </cell>
          <cell r="S499">
            <v>1</v>
          </cell>
        </row>
        <row r="500">
          <cell r="R500" t="str">
            <v>US Magnesium QF</v>
          </cell>
          <cell r="S500">
            <v>4</v>
          </cell>
        </row>
        <row r="501">
          <cell r="R501" t="str">
            <v>US Magnesium Reserve</v>
          </cell>
          <cell r="S501">
            <v>2</v>
          </cell>
        </row>
        <row r="502">
          <cell r="R502" t="str">
            <v>Utah QF</v>
          </cell>
          <cell r="S502">
            <v>4</v>
          </cell>
        </row>
        <row r="503">
          <cell r="R503" t="str">
            <v>Utah Pre-MSP QF</v>
          </cell>
          <cell r="S503">
            <v>4</v>
          </cell>
        </row>
        <row r="504">
          <cell r="R504" t="str">
            <v>Washington QF</v>
          </cell>
          <cell r="S504">
            <v>4</v>
          </cell>
        </row>
        <row r="505">
          <cell r="R505" t="str">
            <v>Washington Pre-MSP QF</v>
          </cell>
          <cell r="S505">
            <v>4</v>
          </cell>
        </row>
        <row r="506">
          <cell r="R506" t="str">
            <v>Weyerhaeuser QF</v>
          </cell>
          <cell r="S506">
            <v>4</v>
          </cell>
        </row>
        <row r="507">
          <cell r="R507" t="str">
            <v>Weyerhaeuser Reserve</v>
          </cell>
          <cell r="S507">
            <v>2</v>
          </cell>
        </row>
        <row r="508">
          <cell r="R508" t="str">
            <v>Wolverine Creek</v>
          </cell>
          <cell r="S508">
            <v>2</v>
          </cell>
        </row>
        <row r="509">
          <cell r="R509" t="str">
            <v>Wyoming QF</v>
          </cell>
          <cell r="S509">
            <v>4</v>
          </cell>
        </row>
        <row r="510">
          <cell r="R510" t="str">
            <v>Wyoming Pre-MSP QF</v>
          </cell>
          <cell r="S510">
            <v>4</v>
          </cell>
        </row>
        <row r="511">
          <cell r="R511">
            <v>0</v>
          </cell>
          <cell r="S511">
            <v>0</v>
          </cell>
        </row>
        <row r="512">
          <cell r="R512">
            <v>0</v>
          </cell>
          <cell r="S512">
            <v>0</v>
          </cell>
        </row>
        <row r="513">
          <cell r="R513">
            <v>0</v>
          </cell>
          <cell r="S513">
            <v>0</v>
          </cell>
        </row>
        <row r="514">
          <cell r="R514">
            <v>0</v>
          </cell>
          <cell r="S514">
            <v>0</v>
          </cell>
        </row>
        <row r="515">
          <cell r="R515">
            <v>0</v>
          </cell>
          <cell r="S515">
            <v>0</v>
          </cell>
        </row>
      </sheetData>
      <sheetData sheetId="3">
        <row r="246">
          <cell r="R246" t="str">
            <v>AMP Resources (Cove Fort)</v>
          </cell>
          <cell r="S246">
            <v>2</v>
          </cell>
        </row>
        <row r="247">
          <cell r="R247" t="str">
            <v>APGI 7X24 return</v>
          </cell>
          <cell r="S247">
            <v>6</v>
          </cell>
        </row>
        <row r="248">
          <cell r="R248" t="str">
            <v>APGI LLH return</v>
          </cell>
          <cell r="S248">
            <v>6</v>
          </cell>
        </row>
        <row r="249">
          <cell r="R249" t="str">
            <v>APS 6X16 at 4C</v>
          </cell>
          <cell r="S249">
            <v>3</v>
          </cell>
        </row>
        <row r="250">
          <cell r="R250" t="str">
            <v>APS 7X16 at 4C</v>
          </cell>
          <cell r="S250">
            <v>3</v>
          </cell>
        </row>
        <row r="251">
          <cell r="R251" t="str">
            <v>APS 7X16 at Mona</v>
          </cell>
          <cell r="S251">
            <v>3</v>
          </cell>
        </row>
        <row r="252">
          <cell r="R252" t="str">
            <v>APS Exchange</v>
          </cell>
          <cell r="S252">
            <v>6</v>
          </cell>
        </row>
        <row r="253">
          <cell r="R253" t="str">
            <v>APS Exchange deliver</v>
          </cell>
          <cell r="S253">
            <v>6</v>
          </cell>
        </row>
        <row r="254">
          <cell r="R254" t="str">
            <v>APS p207861</v>
          </cell>
          <cell r="S254">
            <v>6</v>
          </cell>
        </row>
        <row r="255">
          <cell r="R255" t="str">
            <v>APS s207860</v>
          </cell>
          <cell r="S255">
            <v>6</v>
          </cell>
        </row>
        <row r="256">
          <cell r="R256" t="str">
            <v>APS Supplemental Purchase coal</v>
          </cell>
          <cell r="S256">
            <v>2</v>
          </cell>
        </row>
        <row r="257">
          <cell r="R257" t="str">
            <v>APS Supplemental Purchase other</v>
          </cell>
          <cell r="S257">
            <v>2</v>
          </cell>
        </row>
        <row r="258">
          <cell r="R258" t="str">
            <v>Aquila hydro hedge</v>
          </cell>
          <cell r="S258">
            <v>2</v>
          </cell>
        </row>
        <row r="259">
          <cell r="R259" t="str">
            <v>Biomass (QF)</v>
          </cell>
          <cell r="S259">
            <v>4</v>
          </cell>
        </row>
        <row r="260">
          <cell r="R260" t="str">
            <v>Biomass Non-Generation</v>
          </cell>
          <cell r="S260">
            <v>4</v>
          </cell>
        </row>
        <row r="261">
          <cell r="R261" t="str">
            <v>Black Hills</v>
          </cell>
          <cell r="S261">
            <v>1</v>
          </cell>
        </row>
        <row r="262">
          <cell r="R262" t="str">
            <v>Black Hills Losses</v>
          </cell>
          <cell r="S262">
            <v>1</v>
          </cell>
        </row>
        <row r="263">
          <cell r="R263" t="str">
            <v>Black Hills Reserve (CTs)</v>
          </cell>
          <cell r="S263">
            <v>6</v>
          </cell>
        </row>
        <row r="264">
          <cell r="R264" t="str">
            <v>Blanding</v>
          </cell>
          <cell r="S264">
            <v>1</v>
          </cell>
        </row>
        <row r="265">
          <cell r="R265" t="str">
            <v>Blanding Purchase</v>
          </cell>
          <cell r="S265">
            <v>2</v>
          </cell>
        </row>
        <row r="266">
          <cell r="R266" t="str">
            <v>BPA FC II delivery</v>
          </cell>
          <cell r="S266">
            <v>6</v>
          </cell>
        </row>
        <row r="267">
          <cell r="R267" t="str">
            <v>BPA FC II Generation</v>
          </cell>
          <cell r="S267">
            <v>6</v>
          </cell>
        </row>
        <row r="268">
          <cell r="R268" t="str">
            <v>BPA FC IV delivery</v>
          </cell>
          <cell r="S268">
            <v>6</v>
          </cell>
        </row>
        <row r="269">
          <cell r="R269" t="str">
            <v>BPA FC IV Generation</v>
          </cell>
          <cell r="S269">
            <v>6</v>
          </cell>
        </row>
        <row r="270">
          <cell r="R270" t="str">
            <v>BPA Flathead Sale</v>
          </cell>
          <cell r="S270">
            <v>1</v>
          </cell>
        </row>
        <row r="271">
          <cell r="R271" t="str">
            <v>BPA Hermiston Losses</v>
          </cell>
          <cell r="S271">
            <v>8</v>
          </cell>
        </row>
        <row r="272">
          <cell r="R272" t="str">
            <v>BPA Palisades return</v>
          </cell>
          <cell r="S272">
            <v>6</v>
          </cell>
        </row>
        <row r="273">
          <cell r="R273" t="str">
            <v>BPA Palisades storage</v>
          </cell>
          <cell r="S273">
            <v>6</v>
          </cell>
        </row>
        <row r="274">
          <cell r="R274" t="str">
            <v>BPA Peaking</v>
          </cell>
          <cell r="S274">
            <v>6</v>
          </cell>
        </row>
        <row r="275">
          <cell r="R275" t="str">
            <v>BPA Peaking Replacement</v>
          </cell>
          <cell r="S275">
            <v>6</v>
          </cell>
        </row>
        <row r="276">
          <cell r="R276" t="str">
            <v>BPA So. Idaho Exchange In</v>
          </cell>
          <cell r="S276">
            <v>6</v>
          </cell>
        </row>
        <row r="277">
          <cell r="R277" t="str">
            <v>BPA So. Idaho Exchange Out</v>
          </cell>
          <cell r="S277">
            <v>6</v>
          </cell>
        </row>
        <row r="278">
          <cell r="R278" t="str">
            <v>BPA Spring Energy</v>
          </cell>
          <cell r="S278">
            <v>6</v>
          </cell>
        </row>
        <row r="279">
          <cell r="R279" t="str">
            <v>BPA Spring Energy deliver</v>
          </cell>
          <cell r="S279">
            <v>6</v>
          </cell>
        </row>
        <row r="280">
          <cell r="R280" t="str">
            <v>BPA Summer Storage</v>
          </cell>
          <cell r="S280">
            <v>6</v>
          </cell>
        </row>
        <row r="281">
          <cell r="R281" t="str">
            <v>BPA Summer Storage return</v>
          </cell>
          <cell r="S281">
            <v>6</v>
          </cell>
        </row>
        <row r="282">
          <cell r="R282" t="str">
            <v>BPA Wind Sale</v>
          </cell>
          <cell r="S282">
            <v>1</v>
          </cell>
        </row>
        <row r="283">
          <cell r="R283" t="str">
            <v>Bridger Losses In</v>
          </cell>
          <cell r="S283">
            <v>8</v>
          </cell>
        </row>
        <row r="284">
          <cell r="R284" t="str">
            <v>Bridger Losses Out</v>
          </cell>
          <cell r="S284">
            <v>8</v>
          </cell>
        </row>
        <row r="285">
          <cell r="R285" t="str">
            <v>Bridger Losses Out</v>
          </cell>
          <cell r="S285">
            <v>8</v>
          </cell>
        </row>
        <row r="286">
          <cell r="R286" t="str">
            <v>California QF</v>
          </cell>
          <cell r="S286">
            <v>4</v>
          </cell>
        </row>
        <row r="287">
          <cell r="R287" t="str">
            <v>California Pre-MSP QF</v>
          </cell>
          <cell r="S287">
            <v>4</v>
          </cell>
        </row>
        <row r="288">
          <cell r="R288" t="str">
            <v>Canadian Entitlement CEAEA</v>
          </cell>
          <cell r="S288">
            <v>5</v>
          </cell>
        </row>
        <row r="289">
          <cell r="R289" t="str">
            <v>Cargill p483225</v>
          </cell>
          <cell r="S289">
            <v>6</v>
          </cell>
        </row>
        <row r="290">
          <cell r="R290" t="str">
            <v>Cargill p485290</v>
          </cell>
          <cell r="S290">
            <v>6</v>
          </cell>
        </row>
        <row r="291">
          <cell r="R291" t="str">
            <v>Cargill s483226</v>
          </cell>
          <cell r="S291">
            <v>6</v>
          </cell>
        </row>
        <row r="292">
          <cell r="R292" t="str">
            <v>Cargill s485289</v>
          </cell>
          <cell r="S292">
            <v>6</v>
          </cell>
        </row>
        <row r="293">
          <cell r="R293" t="str">
            <v>Chehalis Station Service</v>
          </cell>
          <cell r="S293">
            <v>2</v>
          </cell>
        </row>
        <row r="294">
          <cell r="R294" t="str">
            <v>Chelan - Rocky Reach</v>
          </cell>
          <cell r="S294">
            <v>5</v>
          </cell>
        </row>
        <row r="295">
          <cell r="R295" t="str">
            <v>Chevron Wind QF</v>
          </cell>
          <cell r="S295">
            <v>4</v>
          </cell>
        </row>
        <row r="296">
          <cell r="R296" t="str">
            <v>Clark Displacement</v>
          </cell>
          <cell r="S296">
            <v>2</v>
          </cell>
        </row>
        <row r="297">
          <cell r="R297" t="str">
            <v>Clark Displacement Buy Back</v>
          </cell>
          <cell r="S297">
            <v>2</v>
          </cell>
        </row>
        <row r="298">
          <cell r="R298" t="str">
            <v>Clark River Road reserve</v>
          </cell>
          <cell r="S298">
            <v>2</v>
          </cell>
        </row>
        <row r="299">
          <cell r="R299" t="str">
            <v>CLARK S&amp;I</v>
          </cell>
          <cell r="S299">
            <v>2</v>
          </cell>
        </row>
        <row r="300">
          <cell r="R300" t="str">
            <v>Clark S&amp;I Base Capacity</v>
          </cell>
          <cell r="S300">
            <v>2</v>
          </cell>
        </row>
        <row r="301">
          <cell r="R301" t="str">
            <v>CLARK Storage &amp; Integration</v>
          </cell>
          <cell r="S301">
            <v>2</v>
          </cell>
        </row>
        <row r="302">
          <cell r="R302" t="str">
            <v>Clay Basin Gas Storage</v>
          </cell>
          <cell r="S302">
            <v>11</v>
          </cell>
        </row>
        <row r="303">
          <cell r="R303" t="str">
            <v>Co-Gen II QF</v>
          </cell>
          <cell r="S303">
            <v>4</v>
          </cell>
        </row>
        <row r="304">
          <cell r="R304" t="str">
            <v>Combine Hills</v>
          </cell>
          <cell r="S304">
            <v>2</v>
          </cell>
        </row>
        <row r="305">
          <cell r="R305" t="str">
            <v>Constellation p257677</v>
          </cell>
          <cell r="S305">
            <v>2</v>
          </cell>
        </row>
        <row r="306">
          <cell r="R306" t="str">
            <v>Constellation p257678</v>
          </cell>
          <cell r="S306">
            <v>2</v>
          </cell>
        </row>
        <row r="307">
          <cell r="R307" t="str">
            <v>Constellation p268849</v>
          </cell>
          <cell r="S307">
            <v>2</v>
          </cell>
        </row>
        <row r="308">
          <cell r="R308" t="str">
            <v>Cowlitz Swift deliver</v>
          </cell>
          <cell r="S308">
            <v>6</v>
          </cell>
        </row>
        <row r="309">
          <cell r="R309" t="str">
            <v>D.R. Johnson (QF)</v>
          </cell>
          <cell r="S309">
            <v>4</v>
          </cell>
        </row>
        <row r="310">
          <cell r="R310" t="str">
            <v>Deseret G&amp;T Expansion</v>
          </cell>
          <cell r="S310">
            <v>2</v>
          </cell>
        </row>
        <row r="311">
          <cell r="R311" t="str">
            <v>Deseret Purchase</v>
          </cell>
          <cell r="S311">
            <v>2</v>
          </cell>
        </row>
        <row r="312">
          <cell r="R312" t="str">
            <v>Douglas - Wells</v>
          </cell>
          <cell r="S312">
            <v>5</v>
          </cell>
        </row>
        <row r="313">
          <cell r="R313" t="str">
            <v>Douglas County Forest Products QF</v>
          </cell>
          <cell r="S313">
            <v>4</v>
          </cell>
        </row>
        <row r="314">
          <cell r="R314" t="str">
            <v>Douglas PUD - Lands Energy Share</v>
          </cell>
          <cell r="S314">
            <v>5</v>
          </cell>
        </row>
        <row r="315">
          <cell r="R315" t="str">
            <v>Douglas PUD Settlement</v>
          </cell>
          <cell r="S315">
            <v>2</v>
          </cell>
        </row>
        <row r="316">
          <cell r="R316" t="str">
            <v>DSM Cool Keeper Reserve</v>
          </cell>
          <cell r="S316">
            <v>8</v>
          </cell>
        </row>
        <row r="317">
          <cell r="R317" t="str">
            <v>DSM Idaho Irrigation</v>
          </cell>
          <cell r="S317">
            <v>8</v>
          </cell>
        </row>
        <row r="318">
          <cell r="R318" t="str">
            <v>DSM Idaho Irrigation Shifted</v>
          </cell>
          <cell r="S318">
            <v>8</v>
          </cell>
        </row>
        <row r="319">
          <cell r="R319" t="str">
            <v>DSM Utah Irrigation</v>
          </cell>
          <cell r="S319">
            <v>8</v>
          </cell>
        </row>
        <row r="320">
          <cell r="R320" t="str">
            <v>DSM Utah Irrigation Shifted</v>
          </cell>
          <cell r="S320">
            <v>8</v>
          </cell>
        </row>
        <row r="321">
          <cell r="R321" t="str">
            <v>Duke HLH</v>
          </cell>
          <cell r="S321">
            <v>2</v>
          </cell>
        </row>
        <row r="322">
          <cell r="R322" t="str">
            <v>Duke p99206</v>
          </cell>
          <cell r="S322">
            <v>2</v>
          </cell>
        </row>
        <row r="323">
          <cell r="R323" t="str">
            <v>Dunlap I Wind</v>
          </cell>
          <cell r="S323">
            <v>9</v>
          </cell>
        </row>
        <row r="324">
          <cell r="R324" t="str">
            <v>East Control Area Sale</v>
          </cell>
          <cell r="S324">
            <v>1</v>
          </cell>
        </row>
        <row r="325">
          <cell r="R325" t="str">
            <v>Electric Swaps - East</v>
          </cell>
          <cell r="S325">
            <v>13</v>
          </cell>
        </row>
        <row r="326">
          <cell r="R326" t="str">
            <v>Electric Swaps - West</v>
          </cell>
          <cell r="S326">
            <v>13</v>
          </cell>
        </row>
        <row r="327">
          <cell r="R327" t="str">
            <v>Evergreen BioPower QF</v>
          </cell>
          <cell r="S327">
            <v>4</v>
          </cell>
        </row>
        <row r="328">
          <cell r="R328" t="str">
            <v>EWEB FC I delivery</v>
          </cell>
          <cell r="S328">
            <v>6</v>
          </cell>
        </row>
        <row r="329">
          <cell r="R329" t="str">
            <v>EWEB FC I Generation</v>
          </cell>
          <cell r="S329">
            <v>6</v>
          </cell>
        </row>
        <row r="330">
          <cell r="R330" t="str">
            <v>EWEB/BPA Wind Sale</v>
          </cell>
          <cell r="S330">
            <v>6</v>
          </cell>
        </row>
        <row r="331">
          <cell r="R331" t="str">
            <v>Excess Gas Sales</v>
          </cell>
          <cell r="S331">
            <v>11</v>
          </cell>
        </row>
        <row r="332">
          <cell r="R332" t="str">
            <v>ExxonMobil QF</v>
          </cell>
          <cell r="S332">
            <v>4</v>
          </cell>
        </row>
        <row r="333">
          <cell r="R333" t="str">
            <v>Flathead &amp; ENI Sale</v>
          </cell>
          <cell r="S333">
            <v>1</v>
          </cell>
        </row>
        <row r="334">
          <cell r="R334" t="str">
            <v>Foote Creek I Generation</v>
          </cell>
          <cell r="S334">
            <v>9</v>
          </cell>
        </row>
        <row r="335">
          <cell r="R335" t="str">
            <v>Fort James (CoGen)</v>
          </cell>
          <cell r="S335">
            <v>2</v>
          </cell>
        </row>
        <row r="336">
          <cell r="R336" t="str">
            <v>Gas Swaps</v>
          </cell>
          <cell r="S336">
            <v>11</v>
          </cell>
        </row>
        <row r="337">
          <cell r="R337" t="str">
            <v>Gas Physical - East</v>
          </cell>
          <cell r="S337">
            <v>11</v>
          </cell>
        </row>
        <row r="338">
          <cell r="R338" t="str">
            <v>Gas Physical - West</v>
          </cell>
          <cell r="S338">
            <v>11</v>
          </cell>
        </row>
        <row r="339">
          <cell r="R339" t="str">
            <v>Gas Swaps - East</v>
          </cell>
          <cell r="S339">
            <v>11</v>
          </cell>
        </row>
        <row r="340">
          <cell r="R340" t="str">
            <v>Gas Swaps - West</v>
          </cell>
          <cell r="S340">
            <v>11</v>
          </cell>
        </row>
        <row r="341">
          <cell r="R341" t="str">
            <v>Gem State (City of Idaho Falls)</v>
          </cell>
          <cell r="S341">
            <v>2</v>
          </cell>
        </row>
        <row r="342">
          <cell r="R342" t="str">
            <v>Gem State Power Cost</v>
          </cell>
          <cell r="S342">
            <v>2</v>
          </cell>
        </row>
        <row r="343">
          <cell r="R343" t="str">
            <v>Glenrock Wind</v>
          </cell>
          <cell r="S343">
            <v>9</v>
          </cell>
        </row>
        <row r="344">
          <cell r="R344" t="str">
            <v>Glenrock III Wind</v>
          </cell>
          <cell r="S344">
            <v>9</v>
          </cell>
        </row>
        <row r="345">
          <cell r="R345" t="str">
            <v>Goodnoe Wind</v>
          </cell>
          <cell r="S345">
            <v>9</v>
          </cell>
        </row>
        <row r="346">
          <cell r="R346" t="str">
            <v>Grant - Priest Rapids</v>
          </cell>
          <cell r="S346">
            <v>5</v>
          </cell>
        </row>
        <row r="347">
          <cell r="R347" t="str">
            <v>Grant - Wanapum</v>
          </cell>
          <cell r="S347">
            <v>5</v>
          </cell>
        </row>
        <row r="348">
          <cell r="R348" t="str">
            <v>Grant County</v>
          </cell>
          <cell r="S348">
            <v>2</v>
          </cell>
        </row>
        <row r="349">
          <cell r="R349" t="str">
            <v>Grant Displacement</v>
          </cell>
          <cell r="S349">
            <v>5</v>
          </cell>
        </row>
        <row r="350">
          <cell r="R350" t="str">
            <v>Grant Meaningful Priority</v>
          </cell>
          <cell r="S350">
            <v>5</v>
          </cell>
        </row>
        <row r="351">
          <cell r="R351" t="str">
            <v>Grant Reasonable</v>
          </cell>
          <cell r="S351">
            <v>5</v>
          </cell>
        </row>
        <row r="352">
          <cell r="R352" t="str">
            <v>Grant Power Auction</v>
          </cell>
          <cell r="S352">
            <v>5</v>
          </cell>
        </row>
        <row r="353">
          <cell r="R353" t="str">
            <v>High Plains Wind</v>
          </cell>
          <cell r="S353">
            <v>9</v>
          </cell>
        </row>
        <row r="354">
          <cell r="R354" t="str">
            <v>Hermiston Purchase</v>
          </cell>
          <cell r="S354">
            <v>2</v>
          </cell>
        </row>
        <row r="355">
          <cell r="R355" t="str">
            <v>Hurricane Purchase</v>
          </cell>
          <cell r="S355">
            <v>2</v>
          </cell>
        </row>
        <row r="356">
          <cell r="R356" t="str">
            <v>Hurricane Sale</v>
          </cell>
          <cell r="S356">
            <v>1</v>
          </cell>
        </row>
        <row r="357">
          <cell r="R357" t="str">
            <v>Idaho Power P278538</v>
          </cell>
          <cell r="S357">
            <v>2</v>
          </cell>
        </row>
        <row r="358">
          <cell r="R358" t="str">
            <v>Idaho Power P278538 HLH</v>
          </cell>
          <cell r="S358">
            <v>2</v>
          </cell>
        </row>
        <row r="359">
          <cell r="R359" t="str">
            <v>Idaho Power P278538 LLH</v>
          </cell>
          <cell r="S359">
            <v>2</v>
          </cell>
        </row>
        <row r="360">
          <cell r="R360" t="str">
            <v>Idaho Power RTSA Purchase</v>
          </cell>
          <cell r="S360">
            <v>2</v>
          </cell>
        </row>
        <row r="361">
          <cell r="R361" t="str">
            <v>Idaho Power RTSA return</v>
          </cell>
          <cell r="S361">
            <v>8</v>
          </cell>
        </row>
        <row r="362">
          <cell r="R362" t="str">
            <v>Idaho QF</v>
          </cell>
          <cell r="S362">
            <v>4</v>
          </cell>
        </row>
        <row r="363">
          <cell r="R363" t="str">
            <v>Idaho Pre-MSP QF</v>
          </cell>
          <cell r="S363">
            <v>4</v>
          </cell>
        </row>
        <row r="364">
          <cell r="R364" t="str">
            <v>IPP Purchase</v>
          </cell>
          <cell r="S364">
            <v>2</v>
          </cell>
        </row>
        <row r="365">
          <cell r="R365" t="str">
            <v>IPP Sale (LADWP)</v>
          </cell>
          <cell r="S365">
            <v>1</v>
          </cell>
        </row>
        <row r="366">
          <cell r="R366" t="str">
            <v>IRP - DSM East Irrigation Ld Control</v>
          </cell>
          <cell r="S366">
            <v>7</v>
          </cell>
        </row>
        <row r="367">
          <cell r="R367" t="str">
            <v>IRP - DSM East Irrigation Ld Control - Return</v>
          </cell>
          <cell r="S367">
            <v>7</v>
          </cell>
        </row>
        <row r="368">
          <cell r="R368" t="str">
            <v>IRP - DSM East Summer Ld Control</v>
          </cell>
          <cell r="S368">
            <v>7</v>
          </cell>
        </row>
        <row r="369">
          <cell r="R369" t="str">
            <v>IRP - DSM East Summer Ld Control - Return</v>
          </cell>
          <cell r="S369">
            <v>7</v>
          </cell>
        </row>
        <row r="370">
          <cell r="R370" t="str">
            <v>IRP - DSM West Irrigation Ld Control</v>
          </cell>
          <cell r="S370">
            <v>7</v>
          </cell>
        </row>
        <row r="371">
          <cell r="R371" t="str">
            <v>IRP - DSM West Irrigation Ld Control - Return</v>
          </cell>
          <cell r="S371">
            <v>7</v>
          </cell>
        </row>
        <row r="372">
          <cell r="R372" t="str">
            <v>IRP - FOT Four Corners</v>
          </cell>
          <cell r="S372">
            <v>7</v>
          </cell>
        </row>
        <row r="373">
          <cell r="R373" t="str">
            <v>IRP - FOT Mid-C</v>
          </cell>
          <cell r="S373">
            <v>7</v>
          </cell>
        </row>
        <row r="374">
          <cell r="R374" t="str">
            <v>IRP - FOT West Main</v>
          </cell>
          <cell r="S374">
            <v>7</v>
          </cell>
        </row>
        <row r="375">
          <cell r="R375" t="str">
            <v>IRP - Wind Mid-C</v>
          </cell>
          <cell r="S375">
            <v>7</v>
          </cell>
        </row>
        <row r="376">
          <cell r="R376" t="str">
            <v>IRP - Wind Walla Walla</v>
          </cell>
          <cell r="S376">
            <v>7</v>
          </cell>
        </row>
        <row r="377">
          <cell r="R377" t="str">
            <v>IRP - Wind Wyoming SE</v>
          </cell>
          <cell r="S377">
            <v>7</v>
          </cell>
        </row>
        <row r="378">
          <cell r="R378" t="str">
            <v>IRP - Wind Wyoming SW</v>
          </cell>
          <cell r="S378">
            <v>7</v>
          </cell>
        </row>
        <row r="379">
          <cell r="R379" t="str">
            <v>IRP - Wind Yakima</v>
          </cell>
          <cell r="S379">
            <v>7</v>
          </cell>
        </row>
        <row r="380">
          <cell r="R380" t="str">
            <v>Kennecott Incentive</v>
          </cell>
          <cell r="S380">
            <v>2</v>
          </cell>
        </row>
        <row r="381">
          <cell r="R381" t="str">
            <v>Kennecott Incentive (Historical)</v>
          </cell>
          <cell r="S381">
            <v>2</v>
          </cell>
        </row>
        <row r="382">
          <cell r="R382" t="str">
            <v>Kennecott QF</v>
          </cell>
          <cell r="S382">
            <v>4</v>
          </cell>
        </row>
        <row r="383">
          <cell r="R383" t="str">
            <v>LADWP s491300</v>
          </cell>
          <cell r="S383">
            <v>1</v>
          </cell>
        </row>
        <row r="384">
          <cell r="R384" t="str">
            <v>LADWP s491301</v>
          </cell>
          <cell r="S384">
            <v>1</v>
          </cell>
        </row>
        <row r="385">
          <cell r="R385" t="str">
            <v>LADWP p491303</v>
          </cell>
          <cell r="S385">
            <v>2</v>
          </cell>
        </row>
        <row r="386">
          <cell r="R386" t="str">
            <v>LADWP s491303</v>
          </cell>
          <cell r="S386">
            <v>2</v>
          </cell>
        </row>
        <row r="387">
          <cell r="R387" t="str">
            <v>LADWP p491304</v>
          </cell>
          <cell r="S387">
            <v>2</v>
          </cell>
        </row>
        <row r="388">
          <cell r="R388" t="str">
            <v>LADWP s491304</v>
          </cell>
          <cell r="S388">
            <v>2</v>
          </cell>
        </row>
        <row r="389">
          <cell r="R389" t="str">
            <v>Leaning Juniper 1</v>
          </cell>
          <cell r="S389">
            <v>9</v>
          </cell>
        </row>
        <row r="390">
          <cell r="R390" t="str">
            <v>Lewis River Loss of Efficiency</v>
          </cell>
          <cell r="S390">
            <v>8</v>
          </cell>
        </row>
        <row r="391">
          <cell r="R391" t="str">
            <v>Lewis River Motoring Loss</v>
          </cell>
          <cell r="S391">
            <v>8</v>
          </cell>
        </row>
        <row r="392">
          <cell r="R392" t="str">
            <v>MagCorp Curtailment</v>
          </cell>
          <cell r="S392">
            <v>8</v>
          </cell>
        </row>
        <row r="393">
          <cell r="R393" t="str">
            <v>MagCorp Curtailment (Historical)</v>
          </cell>
          <cell r="S393">
            <v>8</v>
          </cell>
        </row>
        <row r="394">
          <cell r="R394" t="str">
            <v>MagCorp Curtailment Winter</v>
          </cell>
          <cell r="S394">
            <v>8</v>
          </cell>
        </row>
        <row r="395">
          <cell r="R395" t="str">
            <v>MagCorp Curtailment Winter (Historical)</v>
          </cell>
          <cell r="S395">
            <v>8</v>
          </cell>
        </row>
        <row r="396">
          <cell r="R396" t="str">
            <v>Marengo</v>
          </cell>
          <cell r="S396">
            <v>9</v>
          </cell>
        </row>
        <row r="397">
          <cell r="R397" t="str">
            <v>Marengo I</v>
          </cell>
          <cell r="S397">
            <v>9</v>
          </cell>
        </row>
        <row r="398">
          <cell r="R398" t="str">
            <v>Marengo II</v>
          </cell>
          <cell r="S398">
            <v>9</v>
          </cell>
        </row>
        <row r="399">
          <cell r="R399" t="str">
            <v>McFadden Ridge Wind</v>
          </cell>
          <cell r="S399">
            <v>9</v>
          </cell>
        </row>
        <row r="400">
          <cell r="R400" t="str">
            <v>Monsanto Curtailment</v>
          </cell>
          <cell r="S400">
            <v>8</v>
          </cell>
        </row>
        <row r="401">
          <cell r="R401" t="str">
            <v>Monsanto Curtailment (Historical)</v>
          </cell>
          <cell r="S401">
            <v>2</v>
          </cell>
        </row>
        <row r="402">
          <cell r="R402" t="str">
            <v>Monsanto Excess Demand</v>
          </cell>
          <cell r="S402">
            <v>8</v>
          </cell>
        </row>
        <row r="403">
          <cell r="R403" t="str">
            <v>Morgan Stanley p189046</v>
          </cell>
          <cell r="S403">
            <v>2</v>
          </cell>
        </row>
        <row r="404">
          <cell r="R404" t="str">
            <v>Morgan Stanley p196538</v>
          </cell>
          <cell r="S404">
            <v>3</v>
          </cell>
        </row>
        <row r="405">
          <cell r="R405" t="str">
            <v>Morgan Stanley p206006</v>
          </cell>
          <cell r="S405">
            <v>3</v>
          </cell>
        </row>
        <row r="406">
          <cell r="R406" t="str">
            <v>Morgan Stanley p206008</v>
          </cell>
          <cell r="S406">
            <v>3</v>
          </cell>
        </row>
        <row r="407">
          <cell r="R407" t="str">
            <v>Morgan Stanley p207863</v>
          </cell>
          <cell r="S407">
            <v>6</v>
          </cell>
        </row>
        <row r="408">
          <cell r="R408" t="str">
            <v>Morgan Stanley p244840</v>
          </cell>
          <cell r="S408">
            <v>3</v>
          </cell>
        </row>
        <row r="409">
          <cell r="R409" t="str">
            <v>Morgan Stanley p244841</v>
          </cell>
          <cell r="S409">
            <v>3</v>
          </cell>
        </row>
        <row r="410">
          <cell r="R410" t="str">
            <v>Morgan Stanley p272153</v>
          </cell>
          <cell r="S410">
            <v>2</v>
          </cell>
        </row>
        <row r="411">
          <cell r="R411" t="str">
            <v>Morgan Stanley p272154</v>
          </cell>
          <cell r="S411">
            <v>2</v>
          </cell>
        </row>
        <row r="412">
          <cell r="R412" t="str">
            <v>Morgan Stanley p272156</v>
          </cell>
          <cell r="S412">
            <v>2</v>
          </cell>
        </row>
        <row r="413">
          <cell r="R413" t="str">
            <v>Morgan Stanley p272157</v>
          </cell>
          <cell r="S413">
            <v>2</v>
          </cell>
        </row>
        <row r="414">
          <cell r="R414" t="str">
            <v>Morgan Stanley p272158</v>
          </cell>
          <cell r="S414">
            <v>2</v>
          </cell>
        </row>
        <row r="415">
          <cell r="R415" t="str">
            <v>Morgan Stanley s207862</v>
          </cell>
          <cell r="S415">
            <v>2</v>
          </cell>
        </row>
        <row r="416">
          <cell r="R416" t="str">
            <v>Mountain Wind 1 QF</v>
          </cell>
          <cell r="S416">
            <v>4</v>
          </cell>
        </row>
        <row r="417">
          <cell r="R417" t="str">
            <v>Mountain Wind 2 QF</v>
          </cell>
          <cell r="S417">
            <v>4</v>
          </cell>
        </row>
        <row r="418">
          <cell r="R418" t="str">
            <v>NCPA p309009</v>
          </cell>
          <cell r="S418">
            <v>6</v>
          </cell>
        </row>
        <row r="419">
          <cell r="R419" t="str">
            <v>NCPA s309008</v>
          </cell>
          <cell r="S419">
            <v>6</v>
          </cell>
        </row>
        <row r="420">
          <cell r="R420" t="str">
            <v>Nebo Capacity Payment</v>
          </cell>
          <cell r="S420">
            <v>2</v>
          </cell>
        </row>
        <row r="421">
          <cell r="R421" t="str">
            <v>Non-Owned East - Obligation</v>
          </cell>
          <cell r="S421">
            <v>2</v>
          </cell>
        </row>
        <row r="422">
          <cell r="R422" t="str">
            <v>Non-Owned East - Offset</v>
          </cell>
          <cell r="S422">
            <v>2</v>
          </cell>
        </row>
        <row r="423">
          <cell r="R423" t="str">
            <v>Non-Owned West - Obligation</v>
          </cell>
          <cell r="S423">
            <v>2</v>
          </cell>
        </row>
        <row r="424">
          <cell r="R424" t="str">
            <v>Non-Owned West - Offset</v>
          </cell>
          <cell r="S424">
            <v>2</v>
          </cell>
        </row>
        <row r="425">
          <cell r="R425" t="str">
            <v>NUCOR</v>
          </cell>
          <cell r="S425">
            <v>2</v>
          </cell>
        </row>
        <row r="426">
          <cell r="R426" t="str">
            <v>NUCOR (De-rate)</v>
          </cell>
          <cell r="S426">
            <v>2</v>
          </cell>
        </row>
        <row r="427">
          <cell r="R427" t="str">
            <v>NVE s523485</v>
          </cell>
          <cell r="S427">
            <v>1</v>
          </cell>
        </row>
        <row r="428">
          <cell r="R428" t="str">
            <v>Oregon QF</v>
          </cell>
          <cell r="S428">
            <v>4</v>
          </cell>
        </row>
        <row r="429">
          <cell r="R429" t="str">
            <v>Oregon Pre-MSP QF</v>
          </cell>
          <cell r="S429">
            <v>4</v>
          </cell>
        </row>
        <row r="430">
          <cell r="R430" t="str">
            <v>Oregon Wind Farm QF</v>
          </cell>
          <cell r="S430">
            <v>4</v>
          </cell>
        </row>
        <row r="431">
          <cell r="R431" t="str">
            <v>P4 Production</v>
          </cell>
          <cell r="S431">
            <v>2</v>
          </cell>
        </row>
        <row r="432">
          <cell r="R432" t="str">
            <v>P4 Production (De-rate)</v>
          </cell>
          <cell r="S432">
            <v>1</v>
          </cell>
        </row>
        <row r="433">
          <cell r="R433" t="str">
            <v>Pacific Gas and Electric s512771</v>
          </cell>
          <cell r="S433">
            <v>1</v>
          </cell>
        </row>
        <row r="434">
          <cell r="R434" t="str">
            <v>PGE Cove</v>
          </cell>
          <cell r="S434">
            <v>2</v>
          </cell>
        </row>
        <row r="435">
          <cell r="R435" t="str">
            <v>Pipeline Chehalis - Lateral</v>
          </cell>
          <cell r="S435">
            <v>11</v>
          </cell>
        </row>
        <row r="436">
          <cell r="R436" t="str">
            <v>Pipeline Chehalis - Main</v>
          </cell>
          <cell r="S436">
            <v>11</v>
          </cell>
        </row>
        <row r="437">
          <cell r="R437" t="str">
            <v>Pipeline Currant Creek Lateral</v>
          </cell>
          <cell r="S437">
            <v>11</v>
          </cell>
        </row>
        <row r="438">
          <cell r="R438" t="str">
            <v>Pipeline Kern River Gas</v>
          </cell>
          <cell r="S438">
            <v>11</v>
          </cell>
        </row>
        <row r="439">
          <cell r="R439" t="str">
            <v>Pipeline Lake Side Lateral</v>
          </cell>
          <cell r="S439">
            <v>11</v>
          </cell>
        </row>
        <row r="440">
          <cell r="R440" t="str">
            <v>Pipeline Reservation Fees</v>
          </cell>
          <cell r="S440">
            <v>11</v>
          </cell>
        </row>
        <row r="441">
          <cell r="R441" t="str">
            <v>Pipeline Southern System Expansion</v>
          </cell>
          <cell r="S441">
            <v>11</v>
          </cell>
        </row>
        <row r="442">
          <cell r="R442" t="str">
            <v>PSCo Exchange</v>
          </cell>
          <cell r="S442">
            <v>6</v>
          </cell>
        </row>
        <row r="443">
          <cell r="R443" t="str">
            <v>PSCo Exchange deliver</v>
          </cell>
          <cell r="S443">
            <v>6</v>
          </cell>
        </row>
        <row r="444">
          <cell r="R444" t="str">
            <v>PSCo FC III delivery</v>
          </cell>
          <cell r="S444">
            <v>6</v>
          </cell>
        </row>
        <row r="445">
          <cell r="R445" t="str">
            <v>PSCo FC III Generation</v>
          </cell>
          <cell r="S445">
            <v>6</v>
          </cell>
        </row>
        <row r="446">
          <cell r="R446" t="str">
            <v>PSCo Sale summer</v>
          </cell>
          <cell r="S446">
            <v>1</v>
          </cell>
        </row>
        <row r="447">
          <cell r="R447" t="str">
            <v>PSCo Sale winter</v>
          </cell>
          <cell r="S447">
            <v>1</v>
          </cell>
        </row>
        <row r="448">
          <cell r="R448" t="str">
            <v>Redding Exchange In</v>
          </cell>
          <cell r="S448">
            <v>6</v>
          </cell>
        </row>
        <row r="449">
          <cell r="R449" t="str">
            <v>Redding Exchange Out</v>
          </cell>
          <cell r="S449">
            <v>6</v>
          </cell>
        </row>
        <row r="450">
          <cell r="R450" t="str">
            <v>Ramp Loss East</v>
          </cell>
          <cell r="S450">
            <v>8</v>
          </cell>
        </row>
        <row r="451">
          <cell r="R451" t="str">
            <v>Ramp Loss West</v>
          </cell>
          <cell r="S451">
            <v>8</v>
          </cell>
        </row>
        <row r="452">
          <cell r="R452" t="str">
            <v>Rock River I</v>
          </cell>
          <cell r="S452">
            <v>2</v>
          </cell>
        </row>
        <row r="453">
          <cell r="R453" t="str">
            <v>Rolling Hills Wind</v>
          </cell>
          <cell r="S453">
            <v>9</v>
          </cell>
        </row>
        <row r="454">
          <cell r="R454" t="str">
            <v>Roseburg Forest Products</v>
          </cell>
          <cell r="S454">
            <v>2</v>
          </cell>
        </row>
        <row r="455">
          <cell r="R455" t="str">
            <v>Salt River Project</v>
          </cell>
          <cell r="S455">
            <v>1</v>
          </cell>
        </row>
        <row r="456">
          <cell r="R456" t="str">
            <v>SCE Settlement</v>
          </cell>
          <cell r="S456">
            <v>1</v>
          </cell>
        </row>
        <row r="457">
          <cell r="R457" t="str">
            <v>Schwendiman QF</v>
          </cell>
          <cell r="S457">
            <v>4</v>
          </cell>
        </row>
        <row r="458">
          <cell r="R458" t="str">
            <v>SCE s513948</v>
          </cell>
          <cell r="S458">
            <v>1</v>
          </cell>
        </row>
        <row r="459">
          <cell r="R459" t="str">
            <v>SCL State Line delivery</v>
          </cell>
          <cell r="S459">
            <v>6</v>
          </cell>
        </row>
        <row r="460">
          <cell r="R460" t="str">
            <v>SCL State Line delivery LLH</v>
          </cell>
          <cell r="S460">
            <v>6</v>
          </cell>
        </row>
        <row r="461">
          <cell r="R461" t="str">
            <v>SCL State Line generation</v>
          </cell>
          <cell r="S461">
            <v>6</v>
          </cell>
        </row>
        <row r="462">
          <cell r="R462" t="str">
            <v>SCL State Line reserves</v>
          </cell>
          <cell r="S462">
            <v>6</v>
          </cell>
        </row>
        <row r="463">
          <cell r="R463" t="str">
            <v>SDGE s513949</v>
          </cell>
          <cell r="S463">
            <v>1</v>
          </cell>
        </row>
        <row r="464">
          <cell r="R464" t="str">
            <v>Seven Mile Wind</v>
          </cell>
          <cell r="S464">
            <v>9</v>
          </cell>
        </row>
        <row r="465">
          <cell r="R465" t="str">
            <v>Seven Mile II Wind</v>
          </cell>
          <cell r="S465">
            <v>9</v>
          </cell>
        </row>
        <row r="466">
          <cell r="R466" t="str">
            <v>Shell p489963</v>
          </cell>
          <cell r="S466">
            <v>6</v>
          </cell>
        </row>
        <row r="467">
          <cell r="R467" t="str">
            <v>Shell s489962</v>
          </cell>
          <cell r="S467">
            <v>6</v>
          </cell>
        </row>
        <row r="468">
          <cell r="R468" t="str">
            <v>Sierra Pacific II</v>
          </cell>
          <cell r="S468">
            <v>1</v>
          </cell>
        </row>
        <row r="469">
          <cell r="R469" t="str">
            <v>Simplot Phosphates</v>
          </cell>
          <cell r="S469">
            <v>4</v>
          </cell>
        </row>
        <row r="470">
          <cell r="R470" t="str">
            <v>Small Purchases east</v>
          </cell>
          <cell r="S470">
            <v>2</v>
          </cell>
        </row>
        <row r="471">
          <cell r="R471" t="str">
            <v>Small Purchases west</v>
          </cell>
          <cell r="S471">
            <v>2</v>
          </cell>
        </row>
        <row r="472">
          <cell r="R472" t="str">
            <v>SMUD</v>
          </cell>
          <cell r="S472">
            <v>1</v>
          </cell>
        </row>
        <row r="473">
          <cell r="R473" t="str">
            <v>SMUD Provisional</v>
          </cell>
          <cell r="S473">
            <v>1</v>
          </cell>
        </row>
        <row r="474">
          <cell r="R474" t="str">
            <v>SMUD Monthly</v>
          </cell>
          <cell r="S474">
            <v>1</v>
          </cell>
        </row>
        <row r="475">
          <cell r="R475" t="str">
            <v>Spanish Fork Wind 2 QF</v>
          </cell>
          <cell r="S475">
            <v>4</v>
          </cell>
        </row>
        <row r="476">
          <cell r="R476" t="str">
            <v>Station Service East</v>
          </cell>
          <cell r="S476">
            <v>8</v>
          </cell>
        </row>
        <row r="477">
          <cell r="R477" t="str">
            <v>Station Service West</v>
          </cell>
          <cell r="S477">
            <v>8</v>
          </cell>
        </row>
        <row r="478">
          <cell r="R478" t="str">
            <v>STF Index Trades - Buy - East</v>
          </cell>
          <cell r="S478">
            <v>13</v>
          </cell>
        </row>
        <row r="479">
          <cell r="R479" t="str">
            <v>STF Index Trades - Buy - West</v>
          </cell>
          <cell r="S479">
            <v>13</v>
          </cell>
        </row>
        <row r="480">
          <cell r="R480" t="str">
            <v>STF Index Trades - Sell - East</v>
          </cell>
          <cell r="S480">
            <v>12</v>
          </cell>
        </row>
        <row r="481">
          <cell r="R481" t="str">
            <v>STF Index Trades - Sell - West</v>
          </cell>
          <cell r="S481">
            <v>12</v>
          </cell>
        </row>
        <row r="482">
          <cell r="R482" t="str">
            <v>STF Trading Margin</v>
          </cell>
          <cell r="S482">
            <v>13</v>
          </cell>
        </row>
        <row r="483">
          <cell r="R483" t="str">
            <v>Sunnyside (QF) additional</v>
          </cell>
          <cell r="S483">
            <v>4</v>
          </cell>
        </row>
        <row r="484">
          <cell r="R484" t="str">
            <v>Sunnyside (QF) base</v>
          </cell>
          <cell r="S484">
            <v>4</v>
          </cell>
        </row>
        <row r="485">
          <cell r="R485" t="str">
            <v>Tesoro QF</v>
          </cell>
          <cell r="S485">
            <v>4</v>
          </cell>
        </row>
        <row r="486">
          <cell r="R486" t="str">
            <v>Three Buttes Wind</v>
          </cell>
          <cell r="S486">
            <v>2</v>
          </cell>
        </row>
        <row r="487">
          <cell r="R487" t="str">
            <v>Top of the World Wind p575862</v>
          </cell>
          <cell r="S487">
            <v>2</v>
          </cell>
        </row>
        <row r="488">
          <cell r="R488" t="str">
            <v>TransAlta p371343</v>
          </cell>
          <cell r="S488">
            <v>6</v>
          </cell>
        </row>
        <row r="489">
          <cell r="R489" t="str">
            <v>TransAlta Purchase Flat</v>
          </cell>
          <cell r="S489">
            <v>2</v>
          </cell>
        </row>
        <row r="490">
          <cell r="R490" t="str">
            <v>TransAlta Purchase Index</v>
          </cell>
          <cell r="S490">
            <v>2</v>
          </cell>
        </row>
        <row r="491">
          <cell r="R491" t="str">
            <v>TransAlta s371344</v>
          </cell>
          <cell r="S491">
            <v>6</v>
          </cell>
        </row>
        <row r="492">
          <cell r="R492" t="str">
            <v>Transmission East</v>
          </cell>
          <cell r="S492">
            <v>10</v>
          </cell>
        </row>
        <row r="493">
          <cell r="R493" t="str">
            <v>Transmission West</v>
          </cell>
          <cell r="S493">
            <v>10</v>
          </cell>
        </row>
        <row r="494">
          <cell r="R494" t="str">
            <v>Tri-State Exchange</v>
          </cell>
          <cell r="S494">
            <v>6</v>
          </cell>
        </row>
        <row r="495">
          <cell r="R495" t="str">
            <v>Tri-State Exchange return</v>
          </cell>
          <cell r="S495">
            <v>6</v>
          </cell>
        </row>
        <row r="496">
          <cell r="R496" t="str">
            <v>Tri-State Purchase</v>
          </cell>
          <cell r="S496">
            <v>2</v>
          </cell>
        </row>
        <row r="497">
          <cell r="R497" t="str">
            <v>UAMPS s223863</v>
          </cell>
          <cell r="S497">
            <v>1</v>
          </cell>
        </row>
        <row r="498">
          <cell r="R498" t="str">
            <v>UAMPS s404236</v>
          </cell>
          <cell r="S498">
            <v>1</v>
          </cell>
        </row>
        <row r="499">
          <cell r="R499" t="str">
            <v>UBS AG 6X16 at 4C</v>
          </cell>
          <cell r="S499">
            <v>3</v>
          </cell>
        </row>
        <row r="500">
          <cell r="R500" t="str">
            <v>UBS p223199</v>
          </cell>
          <cell r="S500">
            <v>3</v>
          </cell>
        </row>
        <row r="501">
          <cell r="R501" t="str">
            <v>UBS p268848</v>
          </cell>
          <cell r="S501">
            <v>3</v>
          </cell>
        </row>
        <row r="502">
          <cell r="R502" t="str">
            <v>UBS p268850</v>
          </cell>
          <cell r="S502">
            <v>3</v>
          </cell>
        </row>
        <row r="503">
          <cell r="R503" t="str">
            <v>UMPA II</v>
          </cell>
          <cell r="S503">
            <v>1</v>
          </cell>
        </row>
        <row r="504">
          <cell r="R504" t="str">
            <v>US Magnesium QF</v>
          </cell>
          <cell r="S504">
            <v>4</v>
          </cell>
        </row>
        <row r="505">
          <cell r="R505" t="str">
            <v>US Magnesium Reserve</v>
          </cell>
          <cell r="S505">
            <v>2</v>
          </cell>
        </row>
        <row r="506">
          <cell r="R506" t="str">
            <v>Utah QF</v>
          </cell>
          <cell r="S506">
            <v>4</v>
          </cell>
        </row>
        <row r="507">
          <cell r="R507" t="str">
            <v>Utah Pre-MSP QF</v>
          </cell>
          <cell r="S507">
            <v>4</v>
          </cell>
        </row>
        <row r="508">
          <cell r="R508" t="str">
            <v>Washington QF</v>
          </cell>
          <cell r="S508">
            <v>4</v>
          </cell>
        </row>
        <row r="509">
          <cell r="R509" t="str">
            <v>Washington Pre-MSP QF</v>
          </cell>
          <cell r="S509">
            <v>4</v>
          </cell>
        </row>
        <row r="510">
          <cell r="R510" t="str">
            <v>Weyerhaeuser QF</v>
          </cell>
          <cell r="S510">
            <v>4</v>
          </cell>
        </row>
        <row r="511">
          <cell r="R511" t="str">
            <v>Weyerhaeuser Reserve</v>
          </cell>
          <cell r="S511">
            <v>2</v>
          </cell>
        </row>
        <row r="512">
          <cell r="R512" t="str">
            <v>Wolverine Creek</v>
          </cell>
          <cell r="S512">
            <v>2</v>
          </cell>
        </row>
        <row r="513">
          <cell r="R513" t="str">
            <v>Wyoming QF</v>
          </cell>
          <cell r="S513">
            <v>4</v>
          </cell>
        </row>
        <row r="514">
          <cell r="R514" t="str">
            <v>Wyoming Pre-MSP QF</v>
          </cell>
          <cell r="S514">
            <v>4</v>
          </cell>
        </row>
      </sheetData>
      <sheetData sheetId="4">
        <row r="41">
          <cell r="A41">
            <v>37196</v>
          </cell>
          <cell r="B41">
            <v>0.44227329059218473</v>
          </cell>
          <cell r="C41">
            <v>0.6138746059984612</v>
          </cell>
          <cell r="D41">
            <v>839142.3644669118</v>
          </cell>
          <cell r="E41">
            <v>3610901.013787103</v>
          </cell>
        </row>
        <row r="42">
          <cell r="A42">
            <v>37561</v>
          </cell>
          <cell r="B42">
            <v>0.46217558866883307</v>
          </cell>
          <cell r="C42">
            <v>0.6476377093283765</v>
          </cell>
          <cell r="D42">
            <v>839142.3644669118</v>
          </cell>
          <cell r="E42">
            <v>3632563.1613721373</v>
          </cell>
        </row>
        <row r="43">
          <cell r="A43">
            <v>37926</v>
          </cell>
          <cell r="B43">
            <v>0.48297349015893043</v>
          </cell>
          <cell r="C43">
            <v>0.6832577833414373</v>
          </cell>
          <cell r="D43">
            <v>839142.3644669118</v>
          </cell>
          <cell r="E43">
            <v>3655200.105598497</v>
          </cell>
        </row>
        <row r="44">
          <cell r="A44">
            <v>38292</v>
          </cell>
          <cell r="B44">
            <v>0.5047072972160823</v>
          </cell>
          <cell r="C44">
            <v>0.7208369614252161</v>
          </cell>
          <cell r="D44">
            <v>839142.3644669118</v>
          </cell>
          <cell r="E44">
            <v>3678855.7123150434</v>
          </cell>
        </row>
        <row r="45">
          <cell r="A45">
            <v>38657</v>
          </cell>
          <cell r="B45">
            <v>0.527419125590806</v>
          </cell>
          <cell r="C45">
            <v>0.7604829943036031</v>
          </cell>
          <cell r="D45">
            <v>839142.3644669118</v>
          </cell>
          <cell r="E45">
            <v>3703575.821333834</v>
          </cell>
        </row>
        <row r="46">
          <cell r="A46">
            <v>39022</v>
          </cell>
          <cell r="B46">
            <v>0.5511529862423922</v>
          </cell>
          <cell r="C46">
            <v>0.8023095589903012</v>
          </cell>
          <cell r="D46">
            <v>839142.3644669118</v>
          </cell>
          <cell r="E46">
            <v>3729408.335258471</v>
          </cell>
        </row>
        <row r="47">
          <cell r="A47">
            <v>39387</v>
          </cell>
          <cell r="B47">
            <v>0.5759548706232998</v>
          </cell>
          <cell r="C47">
            <v>0.8464365847347678</v>
          </cell>
          <cell r="D47">
            <v>839142.3644669118</v>
          </cell>
          <cell r="E47">
            <v>3756403.312309716</v>
          </cell>
        </row>
        <row r="48">
          <cell r="A48">
            <v>39753</v>
          </cell>
          <cell r="B48">
            <v>0.6018728398013482</v>
          </cell>
          <cell r="C48">
            <v>0.8929905968951799</v>
          </cell>
          <cell r="D48">
            <v>839142.3644669118</v>
          </cell>
          <cell r="E48">
            <v>3784613.063328267</v>
          </cell>
        </row>
        <row r="49">
          <cell r="A49">
            <v>40118</v>
          </cell>
          <cell r="B49">
            <v>0.6289571175924087</v>
          </cell>
          <cell r="C49">
            <v>0.9421050797244148</v>
          </cell>
          <cell r="D49">
            <v>839142.3644669118</v>
          </cell>
          <cell r="E49">
            <v>3814092.253142652</v>
          </cell>
        </row>
        <row r="50">
          <cell r="A50">
            <v>40483</v>
          </cell>
          <cell r="B50">
            <v>0.657260187884067</v>
          </cell>
          <cell r="C50">
            <v>0.9939208591092575</v>
          </cell>
          <cell r="D50">
            <v>839142.3644669118</v>
          </cell>
          <cell r="E50">
            <v>3844898.006498686</v>
          </cell>
        </row>
        <row r="51">
          <cell r="A51">
            <v>40848</v>
          </cell>
          <cell r="B51">
            <v>0.6868368963388499</v>
          </cell>
          <cell r="C51">
            <v>1.0485865063602666</v>
          </cell>
          <cell r="D51">
            <v>839142.3644669118</v>
          </cell>
          <cell r="E51">
            <v>3877090.0187557405</v>
          </cell>
        </row>
        <row r="52">
          <cell r="A52">
            <v>41214</v>
          </cell>
          <cell r="B52">
            <v>0.7177445566740982</v>
          </cell>
          <cell r="C52">
            <v>1.1062587642100812</v>
          </cell>
          <cell r="D52">
            <v>839142.3644669118</v>
          </cell>
          <cell r="E52">
            <v>3910730.671564363</v>
          </cell>
        </row>
        <row r="53">
          <cell r="A53">
            <v>41579</v>
          </cell>
          <cell r="B53">
            <v>0.7500430617244324</v>
          </cell>
          <cell r="C53">
            <v>1.1671029962416357</v>
          </cell>
          <cell r="D53">
            <v>839142.3644669118</v>
          </cell>
          <cell r="E53">
            <v>3945885.153749373</v>
          </cell>
        </row>
        <row r="54">
          <cell r="A54">
            <v>41944</v>
          </cell>
          <cell r="B54">
            <v>0.7837949995020319</v>
          </cell>
          <cell r="C54">
            <v>1.2312936610349257</v>
          </cell>
          <cell r="D54">
            <v>839142.3644669118</v>
          </cell>
          <cell r="E54">
            <v>3982621.5876327083</v>
          </cell>
        </row>
        <row r="55">
          <cell r="A55">
            <v>42309</v>
          </cell>
          <cell r="B55">
            <v>0.819065774479623</v>
          </cell>
          <cell r="C55">
            <v>1.2990148123918466</v>
          </cell>
          <cell r="D55">
            <v>839142.3644669118</v>
          </cell>
          <cell r="E55">
            <v>4021011.161040794</v>
          </cell>
        </row>
        <row r="56">
          <cell r="A56">
            <v>42675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over Sheet"/>
      <sheetName val="Historical Lead Sheet"/>
      <sheetName val="Historical backup"/>
      <sheetName val="Internal"/>
      <sheetName val="3.5.1 - internal"/>
      <sheetName val="9-24-10 REC Rev"/>
      <sheetName val="LIVE 9-24-10 REC Rev"/>
      <sheetName val="Low-impact hydro"/>
      <sheetName val="301944-5"/>
      <sheetName val="BW-Actuals"/>
      <sheetName val="glpca"/>
      <sheetName val="Factor"/>
      <sheetName val="Assumptions"/>
      <sheetName val="Issue Card"/>
      <sheetName val="BU Approval"/>
    </sheetNames>
    <sheetDataSet>
      <sheetData sheetId="0">
        <row r="7">
          <cell r="B7">
            <v>3.4</v>
          </cell>
        </row>
      </sheetData>
      <sheetData sheetId="1"/>
      <sheetData sheetId="2"/>
      <sheetData sheetId="3" refreshError="1"/>
      <sheetData sheetId="4">
        <row r="16">
          <cell r="D16">
            <v>98525363</v>
          </cell>
        </row>
      </sheetData>
      <sheetData sheetId="5">
        <row r="68">
          <cell r="Y68">
            <v>11597647.25</v>
          </cell>
        </row>
      </sheetData>
      <sheetData sheetId="6" refreshError="1"/>
      <sheetData sheetId="7" refreshError="1"/>
      <sheetData sheetId="8">
        <row r="19">
          <cell r="D19">
            <v>98525363</v>
          </cell>
        </row>
      </sheetData>
      <sheetData sheetId="9" refreshError="1"/>
      <sheetData sheetId="10"/>
      <sheetData sheetId="11" refreshError="1"/>
      <sheetData sheetId="12" refreshError="1"/>
      <sheetData sheetId="13" refreshError="1"/>
      <sheetData sheetId="14"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ImportData"/>
      <sheetName val="NPC"/>
      <sheetName val="Check MWh"/>
      <sheetName val="Check Dollars"/>
      <sheetName val="Other Costs"/>
      <sheetName val="OtherCostTable"/>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refreshError="1">
        <row r="7">
          <cell r="D7" t="str">
            <v>\</v>
          </cell>
        </row>
        <row r="14">
          <cell r="H14">
            <v>38078</v>
          </cell>
          <cell r="I14">
            <v>38412</v>
          </cell>
        </row>
        <row r="15">
          <cell r="H15">
            <v>38078</v>
          </cell>
          <cell r="I15">
            <v>38412</v>
          </cell>
        </row>
        <row r="16">
          <cell r="H16">
            <v>38078</v>
          </cell>
          <cell r="I16">
            <v>38412</v>
          </cell>
        </row>
        <row r="17">
          <cell r="H17">
            <v>38078</v>
          </cell>
          <cell r="I17">
            <v>38412</v>
          </cell>
        </row>
        <row r="18">
          <cell r="H18">
            <v>38078</v>
          </cell>
          <cell r="I18">
            <v>38412</v>
          </cell>
        </row>
        <row r="19">
          <cell r="H19">
            <v>38078</v>
          </cell>
          <cell r="I19">
            <v>38412</v>
          </cell>
        </row>
        <row r="20">
          <cell r="H20">
            <v>38078</v>
          </cell>
          <cell r="I20">
            <v>38412</v>
          </cell>
        </row>
        <row r="21">
          <cell r="H21">
            <v>38078</v>
          </cell>
          <cell r="I21">
            <v>38412</v>
          </cell>
        </row>
        <row r="22">
          <cell r="H22">
            <v>38078</v>
          </cell>
          <cell r="I22">
            <v>38412</v>
          </cell>
        </row>
        <row r="23">
          <cell r="H23">
            <v>38078</v>
          </cell>
          <cell r="I23">
            <v>38412</v>
          </cell>
        </row>
        <row r="24">
          <cell r="H24">
            <v>38078</v>
          </cell>
          <cell r="I24">
            <v>38412</v>
          </cell>
        </row>
        <row r="25">
          <cell r="H25">
            <v>38078</v>
          </cell>
          <cell r="I25">
            <v>38412</v>
          </cell>
        </row>
        <row r="26">
          <cell r="H26">
            <v>38078</v>
          </cell>
          <cell r="I26">
            <v>38412</v>
          </cell>
        </row>
        <row r="27">
          <cell r="H27">
            <v>38078</v>
          </cell>
          <cell r="I27">
            <v>38412</v>
          </cell>
        </row>
        <row r="28">
          <cell r="H28">
            <v>38078</v>
          </cell>
          <cell r="I28">
            <v>38412</v>
          </cell>
        </row>
        <row r="29">
          <cell r="H29">
            <v>38078</v>
          </cell>
          <cell r="I29">
            <v>38412</v>
          </cell>
        </row>
        <row r="30">
          <cell r="H30">
            <v>38078</v>
          </cell>
          <cell r="I30">
            <v>38412</v>
          </cell>
        </row>
        <row r="31">
          <cell r="H31">
            <v>38078</v>
          </cell>
          <cell r="I31">
            <v>38412</v>
          </cell>
        </row>
        <row r="32">
          <cell r="H32">
            <v>38078</v>
          </cell>
          <cell r="I32">
            <v>38412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3">
          <cell r="C3">
            <v>31</v>
          </cell>
          <cell r="D3">
            <v>29</v>
          </cell>
          <cell r="E3">
            <v>31</v>
          </cell>
          <cell r="F3">
            <v>30</v>
          </cell>
          <cell r="G3">
            <v>31</v>
          </cell>
          <cell r="H3">
            <v>30</v>
          </cell>
          <cell r="I3">
            <v>31</v>
          </cell>
          <cell r="J3">
            <v>31</v>
          </cell>
          <cell r="K3">
            <v>30</v>
          </cell>
          <cell r="L3">
            <v>31</v>
          </cell>
          <cell r="M3">
            <v>30</v>
          </cell>
          <cell r="N3">
            <v>31</v>
          </cell>
          <cell r="O3">
            <v>31</v>
          </cell>
          <cell r="P3">
            <v>28</v>
          </cell>
          <cell r="Q3">
            <v>31</v>
          </cell>
          <cell r="R3">
            <v>30</v>
          </cell>
          <cell r="S3">
            <v>31</v>
          </cell>
          <cell r="T3">
            <v>30</v>
          </cell>
          <cell r="U3">
            <v>31</v>
          </cell>
          <cell r="V3">
            <v>31</v>
          </cell>
          <cell r="W3">
            <v>30</v>
          </cell>
          <cell r="X3">
            <v>31</v>
          </cell>
          <cell r="Y3">
            <v>30</v>
          </cell>
          <cell r="Z3">
            <v>31</v>
          </cell>
        </row>
        <row r="5">
          <cell r="C5">
            <v>5</v>
          </cell>
          <cell r="D5">
            <v>4</v>
          </cell>
          <cell r="E5">
            <v>4</v>
          </cell>
          <cell r="F5">
            <v>4</v>
          </cell>
          <cell r="G5">
            <v>5</v>
          </cell>
          <cell r="H5">
            <v>4</v>
          </cell>
          <cell r="I5">
            <v>5</v>
          </cell>
          <cell r="J5">
            <v>4</v>
          </cell>
          <cell r="K5">
            <v>4</v>
          </cell>
          <cell r="L5">
            <v>5</v>
          </cell>
          <cell r="M5">
            <v>4</v>
          </cell>
          <cell r="N5">
            <v>4</v>
          </cell>
          <cell r="O5">
            <v>5</v>
          </cell>
          <cell r="P5">
            <v>4</v>
          </cell>
          <cell r="Q5">
            <v>4</v>
          </cell>
          <cell r="R5">
            <v>5</v>
          </cell>
          <cell r="S5">
            <v>4</v>
          </cell>
          <cell r="T5">
            <v>4</v>
          </cell>
          <cell r="U5">
            <v>5</v>
          </cell>
          <cell r="V5">
            <v>4</v>
          </cell>
          <cell r="W5">
            <v>4</v>
          </cell>
          <cell r="X5">
            <v>5</v>
          </cell>
          <cell r="Y5">
            <v>4</v>
          </cell>
          <cell r="Z5">
            <v>5</v>
          </cell>
        </row>
        <row r="6">
          <cell r="C6">
            <v>4</v>
          </cell>
          <cell r="D6">
            <v>5</v>
          </cell>
          <cell r="E6">
            <v>4</v>
          </cell>
          <cell r="F6">
            <v>4</v>
          </cell>
          <cell r="G6">
            <v>5</v>
          </cell>
          <cell r="H6">
            <v>4</v>
          </cell>
          <cell r="I6">
            <v>4</v>
          </cell>
          <cell r="J6">
            <v>5</v>
          </cell>
          <cell r="K6">
            <v>4</v>
          </cell>
          <cell r="L6">
            <v>5</v>
          </cell>
          <cell r="M6">
            <v>4</v>
          </cell>
          <cell r="N6">
            <v>4</v>
          </cell>
          <cell r="O6">
            <v>5</v>
          </cell>
          <cell r="P6">
            <v>4</v>
          </cell>
          <cell r="Q6">
            <v>4</v>
          </cell>
          <cell r="R6">
            <v>4</v>
          </cell>
          <cell r="S6">
            <v>5</v>
          </cell>
          <cell r="T6">
            <v>4</v>
          </cell>
          <cell r="U6">
            <v>5</v>
          </cell>
          <cell r="V6">
            <v>4</v>
          </cell>
          <cell r="W6">
            <v>4</v>
          </cell>
          <cell r="X6">
            <v>5</v>
          </cell>
          <cell r="Y6">
            <v>4</v>
          </cell>
          <cell r="Z6">
            <v>4</v>
          </cell>
        </row>
        <row r="7">
          <cell r="C7">
            <v>1</v>
          </cell>
          <cell r="G7">
            <v>1</v>
          </cell>
          <cell r="I7">
            <v>1</v>
          </cell>
          <cell r="K7">
            <v>1</v>
          </cell>
          <cell r="M7">
            <v>1</v>
          </cell>
          <cell r="N7">
            <v>1</v>
          </cell>
          <cell r="O7">
            <v>1</v>
          </cell>
          <cell r="S7">
            <v>1</v>
          </cell>
          <cell r="U7">
            <v>1</v>
          </cell>
          <cell r="W7">
            <v>1</v>
          </cell>
          <cell r="Y7">
            <v>1</v>
          </cell>
          <cell r="Z7">
            <v>1</v>
          </cell>
        </row>
        <row r="10">
          <cell r="C10">
            <v>432</v>
          </cell>
          <cell r="D10">
            <v>384</v>
          </cell>
          <cell r="E10">
            <v>432</v>
          </cell>
          <cell r="F10">
            <v>416</v>
          </cell>
          <cell r="G10">
            <v>416</v>
          </cell>
          <cell r="H10">
            <v>416</v>
          </cell>
          <cell r="I10">
            <v>432</v>
          </cell>
          <cell r="J10">
            <v>416</v>
          </cell>
          <cell r="K10">
            <v>416</v>
          </cell>
          <cell r="L10">
            <v>416</v>
          </cell>
          <cell r="M10">
            <v>416</v>
          </cell>
          <cell r="N10">
            <v>432</v>
          </cell>
          <cell r="O10">
            <v>416</v>
          </cell>
          <cell r="P10">
            <v>384</v>
          </cell>
          <cell r="Q10">
            <v>432</v>
          </cell>
          <cell r="R10">
            <v>416</v>
          </cell>
          <cell r="S10">
            <v>416</v>
          </cell>
          <cell r="T10">
            <v>416</v>
          </cell>
          <cell r="U10">
            <v>416</v>
          </cell>
          <cell r="V10">
            <v>432</v>
          </cell>
          <cell r="W10">
            <v>416</v>
          </cell>
          <cell r="X10">
            <v>416</v>
          </cell>
          <cell r="Y10">
            <v>416</v>
          </cell>
          <cell r="Z10">
            <v>432</v>
          </cell>
        </row>
        <row r="11">
          <cell r="C11">
            <v>312</v>
          </cell>
          <cell r="D11">
            <v>312</v>
          </cell>
          <cell r="E11">
            <v>312</v>
          </cell>
          <cell r="F11">
            <v>304</v>
          </cell>
          <cell r="G11">
            <v>328</v>
          </cell>
          <cell r="H11">
            <v>304</v>
          </cell>
          <cell r="I11">
            <v>312</v>
          </cell>
          <cell r="J11">
            <v>328</v>
          </cell>
          <cell r="K11">
            <v>304</v>
          </cell>
          <cell r="L11">
            <v>328</v>
          </cell>
          <cell r="M11">
            <v>304</v>
          </cell>
          <cell r="N11">
            <v>312</v>
          </cell>
          <cell r="O11">
            <v>328</v>
          </cell>
          <cell r="P11">
            <v>288</v>
          </cell>
          <cell r="Q11">
            <v>312</v>
          </cell>
          <cell r="R11">
            <v>304</v>
          </cell>
          <cell r="S11">
            <v>328</v>
          </cell>
          <cell r="T11">
            <v>304</v>
          </cell>
          <cell r="U11">
            <v>328</v>
          </cell>
          <cell r="V11">
            <v>312</v>
          </cell>
          <cell r="W11">
            <v>304</v>
          </cell>
          <cell r="X11">
            <v>328</v>
          </cell>
          <cell r="Y11">
            <v>304</v>
          </cell>
          <cell r="Z11">
            <v>312</v>
          </cell>
        </row>
        <row r="12">
          <cell r="C12">
            <v>744</v>
          </cell>
          <cell r="D12">
            <v>696</v>
          </cell>
          <cell r="E12">
            <v>744</v>
          </cell>
          <cell r="F12">
            <v>720</v>
          </cell>
          <cell r="G12">
            <v>744</v>
          </cell>
          <cell r="H12">
            <v>720</v>
          </cell>
          <cell r="I12">
            <v>744</v>
          </cell>
          <cell r="J12">
            <v>744</v>
          </cell>
          <cell r="K12">
            <v>720</v>
          </cell>
          <cell r="L12">
            <v>744</v>
          </cell>
          <cell r="M12">
            <v>720</v>
          </cell>
          <cell r="N12">
            <v>744</v>
          </cell>
          <cell r="O12">
            <v>744</v>
          </cell>
          <cell r="P12">
            <v>672</v>
          </cell>
          <cell r="Q12">
            <v>744</v>
          </cell>
          <cell r="R12">
            <v>720</v>
          </cell>
          <cell r="S12">
            <v>744</v>
          </cell>
          <cell r="T12">
            <v>720</v>
          </cell>
          <cell r="U12">
            <v>744</v>
          </cell>
          <cell r="V12">
            <v>744</v>
          </cell>
          <cell r="W12">
            <v>720</v>
          </cell>
          <cell r="X12">
            <v>744</v>
          </cell>
          <cell r="Y12">
            <v>720</v>
          </cell>
          <cell r="Z12">
            <v>744</v>
          </cell>
        </row>
        <row r="13">
          <cell r="C13">
            <v>312</v>
          </cell>
          <cell r="D13">
            <v>312</v>
          </cell>
          <cell r="E13">
            <v>312</v>
          </cell>
          <cell r="F13">
            <v>303</v>
          </cell>
          <cell r="G13">
            <v>328</v>
          </cell>
          <cell r="H13">
            <v>304</v>
          </cell>
          <cell r="I13">
            <v>312</v>
          </cell>
          <cell r="J13">
            <v>328</v>
          </cell>
          <cell r="K13">
            <v>304</v>
          </cell>
          <cell r="L13">
            <v>329</v>
          </cell>
          <cell r="M13">
            <v>304</v>
          </cell>
          <cell r="N13">
            <v>312</v>
          </cell>
          <cell r="O13">
            <v>328</v>
          </cell>
          <cell r="P13">
            <v>288</v>
          </cell>
          <cell r="Q13">
            <v>312</v>
          </cell>
          <cell r="R13">
            <v>303</v>
          </cell>
          <cell r="S13">
            <v>328</v>
          </cell>
          <cell r="T13">
            <v>304</v>
          </cell>
          <cell r="U13">
            <v>328</v>
          </cell>
          <cell r="V13">
            <v>312</v>
          </cell>
          <cell r="W13">
            <v>304</v>
          </cell>
          <cell r="X13">
            <v>329</v>
          </cell>
          <cell r="Y13">
            <v>304</v>
          </cell>
          <cell r="Z13">
            <v>312</v>
          </cell>
        </row>
        <row r="15">
          <cell r="C15">
            <v>37987</v>
          </cell>
          <cell r="D15">
            <v>38018</v>
          </cell>
          <cell r="E15">
            <v>38047</v>
          </cell>
          <cell r="F15">
            <v>38078</v>
          </cell>
          <cell r="G15">
            <v>38108</v>
          </cell>
          <cell r="H15">
            <v>38139</v>
          </cell>
          <cell r="I15">
            <v>38169</v>
          </cell>
          <cell r="J15">
            <v>38200</v>
          </cell>
          <cell r="K15">
            <v>38231</v>
          </cell>
          <cell r="L15">
            <v>38261</v>
          </cell>
          <cell r="M15">
            <v>38292</v>
          </cell>
          <cell r="N15">
            <v>38322</v>
          </cell>
          <cell r="O15">
            <v>38353</v>
          </cell>
          <cell r="P15">
            <v>38384</v>
          </cell>
          <cell r="Q15">
            <v>38412</v>
          </cell>
          <cell r="R15">
            <v>38443</v>
          </cell>
          <cell r="S15">
            <v>38473</v>
          </cell>
          <cell r="T15">
            <v>38504</v>
          </cell>
          <cell r="U15">
            <v>38534</v>
          </cell>
          <cell r="V15">
            <v>38565</v>
          </cell>
          <cell r="W15">
            <v>38596</v>
          </cell>
          <cell r="X15">
            <v>38626</v>
          </cell>
          <cell r="Y15">
            <v>38657</v>
          </cell>
          <cell r="Z15">
            <v>38687</v>
          </cell>
        </row>
        <row r="16">
          <cell r="C16">
            <v>416</v>
          </cell>
          <cell r="D16">
            <v>384</v>
          </cell>
          <cell r="E16">
            <v>432</v>
          </cell>
          <cell r="F16">
            <v>416</v>
          </cell>
          <cell r="G16">
            <v>400</v>
          </cell>
          <cell r="H16">
            <v>416</v>
          </cell>
          <cell r="I16">
            <v>416</v>
          </cell>
          <cell r="J16">
            <v>416</v>
          </cell>
          <cell r="K16">
            <v>400</v>
          </cell>
          <cell r="L16">
            <v>416</v>
          </cell>
          <cell r="M16">
            <v>400</v>
          </cell>
          <cell r="N16">
            <v>416</v>
          </cell>
          <cell r="O16">
            <v>400</v>
          </cell>
          <cell r="P16">
            <v>384</v>
          </cell>
          <cell r="Q16">
            <v>432</v>
          </cell>
          <cell r="R16">
            <v>416</v>
          </cell>
          <cell r="S16">
            <v>400</v>
          </cell>
          <cell r="T16">
            <v>416</v>
          </cell>
          <cell r="U16">
            <v>400</v>
          </cell>
          <cell r="V16">
            <v>432</v>
          </cell>
          <cell r="W16">
            <v>400</v>
          </cell>
          <cell r="X16">
            <v>416</v>
          </cell>
          <cell r="Y16">
            <v>400</v>
          </cell>
          <cell r="Z16">
            <v>416</v>
          </cell>
        </row>
        <row r="17">
          <cell r="C17">
            <v>328</v>
          </cell>
          <cell r="D17">
            <v>312</v>
          </cell>
          <cell r="E17">
            <v>312</v>
          </cell>
          <cell r="F17">
            <v>304</v>
          </cell>
          <cell r="G17">
            <v>344</v>
          </cell>
          <cell r="H17">
            <v>304</v>
          </cell>
          <cell r="I17">
            <v>328</v>
          </cell>
          <cell r="J17">
            <v>328</v>
          </cell>
          <cell r="K17">
            <v>320</v>
          </cell>
          <cell r="L17">
            <v>328</v>
          </cell>
          <cell r="M17">
            <v>320</v>
          </cell>
          <cell r="N17">
            <v>328</v>
          </cell>
          <cell r="O17">
            <v>344</v>
          </cell>
          <cell r="P17">
            <v>288</v>
          </cell>
          <cell r="Q17">
            <v>312</v>
          </cell>
          <cell r="R17">
            <v>304</v>
          </cell>
          <cell r="S17">
            <v>344</v>
          </cell>
          <cell r="T17">
            <v>304</v>
          </cell>
          <cell r="U17">
            <v>344</v>
          </cell>
          <cell r="V17">
            <v>312</v>
          </cell>
          <cell r="W17">
            <v>320</v>
          </cell>
          <cell r="X17">
            <v>328</v>
          </cell>
          <cell r="Y17">
            <v>320</v>
          </cell>
          <cell r="Z17">
            <v>328</v>
          </cell>
        </row>
        <row r="18">
          <cell r="C18">
            <v>744</v>
          </cell>
          <cell r="D18">
            <v>696</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328</v>
          </cell>
          <cell r="D19">
            <v>312</v>
          </cell>
          <cell r="E19">
            <v>312</v>
          </cell>
          <cell r="F19">
            <v>303</v>
          </cell>
          <cell r="G19">
            <v>344</v>
          </cell>
          <cell r="H19">
            <v>304</v>
          </cell>
          <cell r="I19">
            <v>328</v>
          </cell>
          <cell r="J19">
            <v>328</v>
          </cell>
          <cell r="K19">
            <v>320</v>
          </cell>
          <cell r="L19">
            <v>329</v>
          </cell>
          <cell r="M19">
            <v>320</v>
          </cell>
          <cell r="N19">
            <v>328</v>
          </cell>
          <cell r="O19">
            <v>344</v>
          </cell>
          <cell r="P19">
            <v>288</v>
          </cell>
          <cell r="Q19">
            <v>312</v>
          </cell>
          <cell r="R19">
            <v>303</v>
          </cell>
          <cell r="S19">
            <v>344</v>
          </cell>
          <cell r="T19">
            <v>304</v>
          </cell>
          <cell r="U19">
            <v>344</v>
          </cell>
          <cell r="V19">
            <v>312</v>
          </cell>
          <cell r="W19">
            <v>320</v>
          </cell>
          <cell r="X19">
            <v>329</v>
          </cell>
          <cell r="Y19">
            <v>320</v>
          </cell>
          <cell r="Z19">
            <v>328</v>
          </cell>
        </row>
        <row r="20">
          <cell r="C20">
            <v>744</v>
          </cell>
          <cell r="D20">
            <v>696</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row r="21">
          <cell r="C21">
            <v>37987</v>
          </cell>
          <cell r="G21">
            <v>38138</v>
          </cell>
          <cell r="I21">
            <v>38173</v>
          </cell>
          <cell r="K21">
            <v>38236</v>
          </cell>
          <cell r="M21">
            <v>38316</v>
          </cell>
          <cell r="N21">
            <v>38346</v>
          </cell>
          <cell r="O21">
            <v>38353</v>
          </cell>
          <cell r="S21">
            <v>38502</v>
          </cell>
          <cell r="U21">
            <v>38537</v>
          </cell>
          <cell r="W21">
            <v>38600</v>
          </cell>
          <cell r="Y21">
            <v>38680</v>
          </cell>
          <cell r="Z21">
            <v>38712</v>
          </cell>
        </row>
        <row r="26">
          <cell r="C26">
            <v>336</v>
          </cell>
          <cell r="D26">
            <v>320</v>
          </cell>
          <cell r="E26">
            <v>368</v>
          </cell>
          <cell r="F26">
            <v>352</v>
          </cell>
          <cell r="G26">
            <v>320</v>
          </cell>
          <cell r="H26">
            <v>352</v>
          </cell>
          <cell r="I26">
            <v>336</v>
          </cell>
          <cell r="J26">
            <v>352</v>
          </cell>
          <cell r="K26">
            <v>336</v>
          </cell>
          <cell r="L26">
            <v>336</v>
          </cell>
          <cell r="M26">
            <v>336</v>
          </cell>
          <cell r="N26">
            <v>352</v>
          </cell>
          <cell r="O26">
            <v>320</v>
          </cell>
          <cell r="P26">
            <v>320</v>
          </cell>
          <cell r="Q26">
            <v>368</v>
          </cell>
          <cell r="R26">
            <v>336</v>
          </cell>
          <cell r="S26">
            <v>336</v>
          </cell>
          <cell r="T26">
            <v>352</v>
          </cell>
          <cell r="U26">
            <v>320</v>
          </cell>
          <cell r="V26">
            <v>368</v>
          </cell>
          <cell r="W26">
            <v>336</v>
          </cell>
          <cell r="X26">
            <v>336</v>
          </cell>
          <cell r="Y26">
            <v>336</v>
          </cell>
          <cell r="Z26">
            <v>336</v>
          </cell>
        </row>
        <row r="27">
          <cell r="C27">
            <v>408</v>
          </cell>
          <cell r="D27">
            <v>376</v>
          </cell>
          <cell r="E27">
            <v>376</v>
          </cell>
          <cell r="F27">
            <v>368</v>
          </cell>
          <cell r="G27">
            <v>424</v>
          </cell>
          <cell r="H27">
            <v>368</v>
          </cell>
          <cell r="I27">
            <v>408</v>
          </cell>
          <cell r="J27">
            <v>392</v>
          </cell>
          <cell r="K27">
            <v>384</v>
          </cell>
          <cell r="L27">
            <v>408</v>
          </cell>
          <cell r="M27">
            <v>384</v>
          </cell>
          <cell r="N27">
            <v>392</v>
          </cell>
          <cell r="O27">
            <v>424</v>
          </cell>
          <cell r="P27">
            <v>352</v>
          </cell>
          <cell r="Q27">
            <v>376</v>
          </cell>
          <cell r="R27">
            <v>384</v>
          </cell>
          <cell r="S27">
            <v>408</v>
          </cell>
          <cell r="T27">
            <v>368</v>
          </cell>
          <cell r="U27">
            <v>424</v>
          </cell>
          <cell r="V27">
            <v>376</v>
          </cell>
          <cell r="W27">
            <v>384</v>
          </cell>
          <cell r="X27">
            <v>408</v>
          </cell>
          <cell r="Y27">
            <v>384</v>
          </cell>
          <cell r="Z27">
            <v>408</v>
          </cell>
        </row>
        <row r="28">
          <cell r="C28">
            <v>744</v>
          </cell>
          <cell r="D28">
            <v>696</v>
          </cell>
          <cell r="E28">
            <v>744</v>
          </cell>
          <cell r="F28">
            <v>720</v>
          </cell>
          <cell r="G28">
            <v>744</v>
          </cell>
          <cell r="H28">
            <v>720</v>
          </cell>
          <cell r="I28">
            <v>744</v>
          </cell>
          <cell r="J28">
            <v>744</v>
          </cell>
          <cell r="K28">
            <v>720</v>
          </cell>
          <cell r="L28">
            <v>744</v>
          </cell>
          <cell r="M28">
            <v>720</v>
          </cell>
          <cell r="N28">
            <v>744</v>
          </cell>
          <cell r="O28">
            <v>744</v>
          </cell>
          <cell r="P28">
            <v>672</v>
          </cell>
          <cell r="Q28">
            <v>744</v>
          </cell>
          <cell r="R28">
            <v>720</v>
          </cell>
          <cell r="S28">
            <v>744</v>
          </cell>
          <cell r="T28">
            <v>720</v>
          </cell>
          <cell r="U28">
            <v>744</v>
          </cell>
          <cell r="V28">
            <v>744</v>
          </cell>
          <cell r="W28">
            <v>720</v>
          </cell>
          <cell r="X28">
            <v>744</v>
          </cell>
          <cell r="Y28">
            <v>720</v>
          </cell>
          <cell r="Z28">
            <v>744</v>
          </cell>
        </row>
        <row r="29">
          <cell r="C29">
            <v>408</v>
          </cell>
          <cell r="D29">
            <v>376</v>
          </cell>
          <cell r="E29">
            <v>376</v>
          </cell>
          <cell r="F29">
            <v>367</v>
          </cell>
          <cell r="G29">
            <v>424</v>
          </cell>
          <cell r="H29">
            <v>368</v>
          </cell>
          <cell r="I29">
            <v>408</v>
          </cell>
          <cell r="J29">
            <v>392</v>
          </cell>
          <cell r="K29">
            <v>384</v>
          </cell>
          <cell r="L29">
            <v>409</v>
          </cell>
          <cell r="M29">
            <v>384</v>
          </cell>
          <cell r="N29">
            <v>392</v>
          </cell>
          <cell r="O29">
            <v>424</v>
          </cell>
          <cell r="P29">
            <v>352</v>
          </cell>
          <cell r="Q29">
            <v>376</v>
          </cell>
          <cell r="R29">
            <v>383</v>
          </cell>
          <cell r="S29">
            <v>408</v>
          </cell>
          <cell r="T29">
            <v>368</v>
          </cell>
          <cell r="U29">
            <v>424</v>
          </cell>
          <cell r="V29">
            <v>376</v>
          </cell>
          <cell r="W29">
            <v>384</v>
          </cell>
          <cell r="X29">
            <v>409</v>
          </cell>
          <cell r="Y29">
            <v>384</v>
          </cell>
          <cell r="Z29">
            <v>408</v>
          </cell>
        </row>
      </sheetData>
      <sheetData sheetId="27" refreshError="1"/>
      <sheetData sheetId="28" refreshError="1"/>
      <sheetData sheetId="29"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ImportData"/>
      <sheetName val="NPC"/>
      <sheetName val="Check Dollars"/>
      <sheetName val="Check MWh"/>
      <sheetName val="Hermiston"/>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refreshError="1">
        <row r="14">
          <cell r="B14" t="str">
            <v>Y</v>
          </cell>
          <cell r="C14" t="str">
            <v>Emergency Purchase ($)</v>
          </cell>
          <cell r="D14" t="str">
            <v>Imbalance.csv</v>
          </cell>
          <cell r="E14" t="str">
            <v>Bubble</v>
          </cell>
          <cell r="F14" t="str">
            <v>Imbalance CostSum</v>
          </cell>
          <cell r="G14">
            <v>38877.83405092593</v>
          </cell>
          <cell r="H14">
            <v>38808</v>
          </cell>
          <cell r="I14">
            <v>39142</v>
          </cell>
        </row>
        <row r="15">
          <cell r="B15" t="str">
            <v>Y</v>
          </cell>
          <cell r="C15" t="str">
            <v>Emergency Purchase (MWh)</v>
          </cell>
          <cell r="D15" t="str">
            <v>Imbalance.csv</v>
          </cell>
          <cell r="E15" t="str">
            <v>Bubble</v>
          </cell>
          <cell r="F15" t="str">
            <v>ImbalanceSum</v>
          </cell>
          <cell r="G15">
            <v>38877.8340625</v>
          </cell>
          <cell r="H15">
            <v>38808</v>
          </cell>
          <cell r="I15">
            <v>39142</v>
          </cell>
        </row>
        <row r="16">
          <cell r="B16" t="str">
            <v>Y</v>
          </cell>
          <cell r="C16" t="str">
            <v>Fuel Price ($MMBtu)</v>
          </cell>
          <cell r="D16" t="str">
            <v>Fuel Price.csv</v>
          </cell>
          <cell r="E16" t="str">
            <v>Resource</v>
          </cell>
          <cell r="F16" t="str">
            <v>Fuel Price</v>
          </cell>
          <cell r="G16">
            <v>38877.8340625</v>
          </cell>
          <cell r="H16">
            <v>38808</v>
          </cell>
          <cell r="I16">
            <v>39142</v>
          </cell>
        </row>
        <row r="17">
          <cell r="B17" t="str">
            <v>Y</v>
          </cell>
          <cell r="C17" t="str">
            <v>Fuel Used (MMBtu)</v>
          </cell>
          <cell r="D17" t="str">
            <v>Thermal MMBTU.csv</v>
          </cell>
          <cell r="E17" t="str">
            <v>Facility</v>
          </cell>
          <cell r="F17" t="str">
            <v>MMBTUSum</v>
          </cell>
          <cell r="G17">
            <v>38877.834074074075</v>
          </cell>
          <cell r="H17">
            <v>38808</v>
          </cell>
          <cell r="I17">
            <v>39142</v>
          </cell>
        </row>
        <row r="18">
          <cell r="B18" t="str">
            <v>Y</v>
          </cell>
          <cell r="C18" t="str">
            <v>Hydro Generation (MWH)</v>
          </cell>
          <cell r="D18" t="str">
            <v>Hydro Dispatch.csv</v>
          </cell>
          <cell r="E18" t="str">
            <v>Unit</v>
          </cell>
          <cell r="F18" t="str">
            <v>DispatchSum</v>
          </cell>
          <cell r="G18">
            <v>38877.834074074075</v>
          </cell>
          <cell r="H18">
            <v>38808</v>
          </cell>
          <cell r="I18">
            <v>39142</v>
          </cell>
        </row>
        <row r="19">
          <cell r="B19" t="str">
            <v>Y</v>
          </cell>
          <cell r="C19" t="str">
            <v>Load (MWH)</v>
          </cell>
          <cell r="D19" t="str">
            <v>Adjusted Load by Jurisdiction.csv</v>
          </cell>
          <cell r="E19" t="str">
            <v>State</v>
          </cell>
          <cell r="F19" t="str">
            <v>Adjusted LoadSum</v>
          </cell>
          <cell r="G19">
            <v>38877.834085648145</v>
          </cell>
          <cell r="H19">
            <v>38808</v>
          </cell>
          <cell r="I19">
            <v>39142</v>
          </cell>
        </row>
        <row r="20">
          <cell r="B20" t="str">
            <v>Y</v>
          </cell>
          <cell r="C20" t="str">
            <v>LTC ($)</v>
          </cell>
          <cell r="D20" t="str">
            <v>LTC Cost.csv</v>
          </cell>
          <cell r="E20" t="str">
            <v>Contract</v>
          </cell>
          <cell r="F20" t="str">
            <v>LTC Total Variable Cost</v>
          </cell>
          <cell r="G20">
            <v>38877.834085648145</v>
          </cell>
          <cell r="H20">
            <v>38808</v>
          </cell>
          <cell r="I20">
            <v>39142</v>
          </cell>
        </row>
        <row r="21">
          <cell r="B21" t="str">
            <v>Y</v>
          </cell>
          <cell r="C21" t="str">
            <v>LTC (MWH)</v>
          </cell>
          <cell r="D21" t="str">
            <v>LTC Dispatch.csv</v>
          </cell>
          <cell r="E21" t="str">
            <v>Contract</v>
          </cell>
          <cell r="F21" t="str">
            <v>DispatchSum</v>
          </cell>
          <cell r="G21">
            <v>38877.83409722222</v>
          </cell>
          <cell r="H21">
            <v>38808</v>
          </cell>
          <cell r="I21">
            <v>39142</v>
          </cell>
        </row>
        <row r="22">
          <cell r="B22" t="str">
            <v>Y</v>
          </cell>
          <cell r="C22" t="str">
            <v>Nameplate (MW)</v>
          </cell>
          <cell r="D22" t="str">
            <v>Nameplate.csv</v>
          </cell>
          <cell r="E22" t="str">
            <v>Plant</v>
          </cell>
          <cell r="F22" t="str">
            <v>Nameplate CapacityMax</v>
          </cell>
          <cell r="G22">
            <v>38877.8341087963</v>
          </cell>
          <cell r="H22">
            <v>38808</v>
          </cell>
          <cell r="I22">
            <v>39142</v>
          </cell>
        </row>
        <row r="23">
          <cell r="B23" t="str">
            <v>Y</v>
          </cell>
          <cell r="C23" t="str">
            <v>Purchases ($)</v>
          </cell>
          <cell r="D23" t="str">
            <v>Purchases.csv</v>
          </cell>
          <cell r="E23" t="str">
            <v>Bubble</v>
          </cell>
          <cell r="F23" t="str">
            <v>Purchases CostSum</v>
          </cell>
          <cell r="G23">
            <v>38877.83412037037</v>
          </cell>
          <cell r="H23">
            <v>38808</v>
          </cell>
          <cell r="I23">
            <v>39142</v>
          </cell>
        </row>
        <row r="24">
          <cell r="B24" t="str">
            <v>Y</v>
          </cell>
          <cell r="C24" t="str">
            <v>Purchases (MWH)</v>
          </cell>
          <cell r="D24" t="str">
            <v>Purchases.csv</v>
          </cell>
          <cell r="E24" t="str">
            <v>Bubble</v>
          </cell>
          <cell r="F24" t="str">
            <v>Purchases AmountSum</v>
          </cell>
          <cell r="G24">
            <v>38877.83412037037</v>
          </cell>
          <cell r="H24">
            <v>38808</v>
          </cell>
          <cell r="I24">
            <v>39142</v>
          </cell>
        </row>
        <row r="25">
          <cell r="B25" t="str">
            <v>Y</v>
          </cell>
          <cell r="C25" t="str">
            <v>Sales ($)</v>
          </cell>
          <cell r="D25" t="str">
            <v>Sales.csv</v>
          </cell>
          <cell r="E25" t="str">
            <v>Bubble</v>
          </cell>
          <cell r="F25" t="str">
            <v>Sales CostSum</v>
          </cell>
          <cell r="G25">
            <v>38877.834131944444</v>
          </cell>
          <cell r="H25">
            <v>38808</v>
          </cell>
          <cell r="I25">
            <v>39142</v>
          </cell>
        </row>
        <row r="26">
          <cell r="B26" t="str">
            <v>Y</v>
          </cell>
          <cell r="C26" t="str">
            <v>Sales (MWH)</v>
          </cell>
          <cell r="D26" t="str">
            <v>Sales.csv</v>
          </cell>
          <cell r="E26" t="str">
            <v>Bubble</v>
          </cell>
          <cell r="F26" t="str">
            <v>Sales AmountSum</v>
          </cell>
          <cell r="G26">
            <v>38877.83414351852</v>
          </cell>
          <cell r="H26">
            <v>38808</v>
          </cell>
          <cell r="I26">
            <v>39142</v>
          </cell>
        </row>
        <row r="27">
          <cell r="B27" t="str">
            <v>Y</v>
          </cell>
          <cell r="C27" t="str">
            <v>ST Firm Purchases ($)</v>
          </cell>
          <cell r="D27" t="str">
            <v>Short Term Firm.csv</v>
          </cell>
          <cell r="E27" t="str">
            <v>Bubble</v>
          </cell>
          <cell r="F27" t="str">
            <v>ST Firm Purchases ValueSum</v>
          </cell>
          <cell r="G27">
            <v>38877.83414351852</v>
          </cell>
          <cell r="H27">
            <v>38808</v>
          </cell>
          <cell r="I27">
            <v>39142</v>
          </cell>
        </row>
        <row r="28">
          <cell r="B28" t="str">
            <v>Y</v>
          </cell>
          <cell r="C28" t="str">
            <v>ST Firm Purchases (MWH)</v>
          </cell>
          <cell r="D28" t="str">
            <v>Short Term Firm.csv</v>
          </cell>
          <cell r="E28" t="str">
            <v>Bubble</v>
          </cell>
          <cell r="F28" t="str">
            <v>ST Firm PurchasesSum</v>
          </cell>
          <cell r="G28">
            <v>38877.83414351852</v>
          </cell>
          <cell r="H28">
            <v>38808</v>
          </cell>
          <cell r="I28">
            <v>39142</v>
          </cell>
        </row>
        <row r="29">
          <cell r="B29" t="str">
            <v>Y</v>
          </cell>
          <cell r="C29" t="str">
            <v>ST Firm Sales ($)</v>
          </cell>
          <cell r="D29" t="str">
            <v>Short Term Firm.csv</v>
          </cell>
          <cell r="E29" t="str">
            <v>Bubble</v>
          </cell>
          <cell r="F29" t="str">
            <v>ST Firm Sales ValueSum</v>
          </cell>
          <cell r="G29">
            <v>38877.83415509259</v>
          </cell>
          <cell r="H29">
            <v>38808</v>
          </cell>
          <cell r="I29">
            <v>39142</v>
          </cell>
        </row>
        <row r="30">
          <cell r="B30" t="str">
            <v>Y</v>
          </cell>
          <cell r="C30" t="str">
            <v>ST Firm Sales (MWH)</v>
          </cell>
          <cell r="D30" t="str">
            <v>Short Term Firm.csv</v>
          </cell>
          <cell r="E30" t="str">
            <v>Bubble</v>
          </cell>
          <cell r="F30" t="str">
            <v>ST Firm SalesSum</v>
          </cell>
          <cell r="G30">
            <v>38877.83415509259</v>
          </cell>
          <cell r="H30">
            <v>38808</v>
          </cell>
          <cell r="I30">
            <v>39142</v>
          </cell>
        </row>
        <row r="31">
          <cell r="B31" t="str">
            <v>Y</v>
          </cell>
          <cell r="C31" t="str">
            <v>Thermal Fuel Burn ($)</v>
          </cell>
          <cell r="D31" t="str">
            <v>Thermal Fuel Cost.csv</v>
          </cell>
          <cell r="E31" t="str">
            <v>Plant</v>
          </cell>
          <cell r="F31" t="str">
            <v>Fuel CostSum</v>
          </cell>
          <cell r="G31">
            <v>38877.83415509259</v>
          </cell>
          <cell r="H31">
            <v>38808</v>
          </cell>
          <cell r="I31">
            <v>39142</v>
          </cell>
        </row>
        <row r="32">
          <cell r="B32" t="str">
            <v>Y</v>
          </cell>
          <cell r="C32" t="str">
            <v>Thermal Generation (MWH)</v>
          </cell>
          <cell r="D32" t="str">
            <v>Thermal Dispatch.csv</v>
          </cell>
          <cell r="E32" t="str">
            <v>Facility</v>
          </cell>
          <cell r="F32" t="str">
            <v>DispatchSum</v>
          </cell>
          <cell r="G32">
            <v>38877.83416666667</v>
          </cell>
          <cell r="H32">
            <v>38808</v>
          </cell>
          <cell r="I32">
            <v>39142</v>
          </cell>
        </row>
        <row r="33">
          <cell r="B33" t="str">
            <v>Y</v>
          </cell>
          <cell r="C33" t="str">
            <v>Transmission Costs ($)</v>
          </cell>
          <cell r="D33" t="str">
            <v>Transmission.csv</v>
          </cell>
          <cell r="E33" t="str">
            <v>Link</v>
          </cell>
          <cell r="F33" t="str">
            <v>Transmission CostSum</v>
          </cell>
          <cell r="G33">
            <v>38877.83416666667</v>
          </cell>
          <cell r="H33">
            <v>38808</v>
          </cell>
          <cell r="I33">
            <v>39142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8">
          <cell r="D28" t="str">
            <v>Taxes Other Than Income</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PrePost"/>
      <sheetName val="NPC"/>
      <sheetName val="FuelAllocation"/>
      <sheetName val="lookup"/>
    </sheetNames>
    <sheetDataSet>
      <sheetData sheetId="0" refreshError="1"/>
      <sheetData sheetId="1" refreshError="1"/>
      <sheetData sheetId="2" refreshError="1"/>
      <sheetData sheetId="3" refreshError="1">
        <row r="3">
          <cell r="C3" t="str">
            <v>Black Hills</v>
          </cell>
          <cell r="D3" t="str">
            <v>Pacific Pre Merger</v>
          </cell>
        </row>
        <row r="4">
          <cell r="C4" t="str">
            <v>Blanding</v>
          </cell>
          <cell r="D4" t="str">
            <v>Post Merger</v>
          </cell>
        </row>
        <row r="5">
          <cell r="C5" t="str">
            <v>BPA Flathead Sale</v>
          </cell>
          <cell r="D5" t="str">
            <v>Post Merger</v>
          </cell>
        </row>
        <row r="6">
          <cell r="C6" t="str">
            <v>BPA Wind</v>
          </cell>
          <cell r="D6" t="str">
            <v>Post Merger</v>
          </cell>
        </row>
        <row r="7">
          <cell r="C7" t="str">
            <v>Cowlitz</v>
          </cell>
          <cell r="D7" t="str">
            <v>Post Merger</v>
          </cell>
        </row>
        <row r="8">
          <cell r="C8" t="str">
            <v>Flathead</v>
          </cell>
          <cell r="D8" t="str">
            <v>Post Merger</v>
          </cell>
        </row>
        <row r="9">
          <cell r="C9" t="str">
            <v>Hurricane Sale</v>
          </cell>
          <cell r="D9" t="str">
            <v>Post Merger</v>
          </cell>
        </row>
        <row r="10">
          <cell r="C10" t="str">
            <v>LADWP (IPP Layoff)</v>
          </cell>
          <cell r="D10" t="str">
            <v>Utah Pre Merger</v>
          </cell>
        </row>
        <row r="11">
          <cell r="C11" t="str">
            <v>PG&amp;E</v>
          </cell>
          <cell r="D11" t="str">
            <v>Post Merger</v>
          </cell>
        </row>
        <row r="12">
          <cell r="C12" t="str">
            <v>PSCO</v>
          </cell>
          <cell r="D12" t="str">
            <v>Post Merger</v>
          </cell>
        </row>
        <row r="13">
          <cell r="C13" t="str">
            <v>Salt River Project</v>
          </cell>
          <cell r="D13" t="str">
            <v>Post Merger</v>
          </cell>
        </row>
        <row r="14">
          <cell r="C14" t="str">
            <v>SCE</v>
          </cell>
          <cell r="D14" t="str">
            <v>Pacific Pre Merger</v>
          </cell>
        </row>
        <row r="15">
          <cell r="C15" t="str">
            <v>Sierra Pac 2</v>
          </cell>
          <cell r="D15" t="str">
            <v>Post Merger</v>
          </cell>
        </row>
        <row r="16">
          <cell r="C16" t="str">
            <v>SMUD</v>
          </cell>
          <cell r="D16" t="str">
            <v>Pacific Pre Merger</v>
          </cell>
        </row>
        <row r="17">
          <cell r="C17" t="str">
            <v>UAMPS s223863</v>
          </cell>
          <cell r="D17" t="str">
            <v>Post Merger</v>
          </cell>
        </row>
        <row r="18">
          <cell r="C18" t="str">
            <v>UMPA</v>
          </cell>
          <cell r="D18" t="str">
            <v>Post Merger</v>
          </cell>
        </row>
        <row r="19">
          <cell r="C19" t="str">
            <v>UMPA II</v>
          </cell>
          <cell r="D19" t="str">
            <v>Post Merger</v>
          </cell>
        </row>
        <row r="21">
          <cell r="C21" t="str">
            <v>APS p167566</v>
          </cell>
          <cell r="D21" t="str">
            <v>Post Merger</v>
          </cell>
        </row>
        <row r="22">
          <cell r="C22" t="str">
            <v>APS p172318</v>
          </cell>
          <cell r="D22" t="str">
            <v>Post Merger</v>
          </cell>
        </row>
        <row r="23">
          <cell r="C23" t="str">
            <v>APS p205692</v>
          </cell>
          <cell r="D23" t="str">
            <v>Post Merger</v>
          </cell>
        </row>
        <row r="24">
          <cell r="C24" t="str">
            <v>APS Supplemental</v>
          </cell>
          <cell r="D24" t="str">
            <v>Post Merger</v>
          </cell>
        </row>
        <row r="25">
          <cell r="C25" t="str">
            <v>Aquila hydro hedge</v>
          </cell>
          <cell r="D25" t="str">
            <v>Post Merger</v>
          </cell>
        </row>
        <row r="26">
          <cell r="C26" t="str">
            <v>Avoided Cost Resource</v>
          </cell>
          <cell r="D26" t="str">
            <v>Post Merger</v>
          </cell>
        </row>
        <row r="27">
          <cell r="C27" t="str">
            <v>Clark S&amp;I Agreement (Net)</v>
          </cell>
          <cell r="D27" t="str">
            <v>Post Merger</v>
          </cell>
        </row>
        <row r="28">
          <cell r="C28" t="str">
            <v>Combine Hills</v>
          </cell>
          <cell r="D28" t="str">
            <v>Post Merger</v>
          </cell>
        </row>
        <row r="29">
          <cell r="C29" t="str">
            <v>Constellation p177669</v>
          </cell>
          <cell r="D29" t="str">
            <v>Post Merger</v>
          </cell>
        </row>
        <row r="30">
          <cell r="C30" t="str">
            <v>Constellation p223699</v>
          </cell>
          <cell r="D30" t="str">
            <v>Post Merger</v>
          </cell>
        </row>
        <row r="31">
          <cell r="C31" t="str">
            <v>Constellation p257677</v>
          </cell>
          <cell r="D31" t="str">
            <v>Post Merger</v>
          </cell>
        </row>
        <row r="32">
          <cell r="C32" t="str">
            <v>Constellation p257678</v>
          </cell>
          <cell r="D32" t="str">
            <v>Post Merger</v>
          </cell>
        </row>
        <row r="33">
          <cell r="C33" t="str">
            <v>Constellation p268849</v>
          </cell>
          <cell r="D33" t="str">
            <v>Post Merger</v>
          </cell>
        </row>
        <row r="34">
          <cell r="C34" t="str">
            <v>Deseret Purchase</v>
          </cell>
          <cell r="D34" t="str">
            <v>Post Merger</v>
          </cell>
        </row>
        <row r="35">
          <cell r="C35" t="str">
            <v>Douglas PUD Settlement</v>
          </cell>
          <cell r="D35" t="str">
            <v>Mid Columbia</v>
          </cell>
        </row>
        <row r="36">
          <cell r="C36" t="str">
            <v>Duke HLH</v>
          </cell>
          <cell r="D36" t="str">
            <v>Post Merger</v>
          </cell>
        </row>
        <row r="37">
          <cell r="C37" t="str">
            <v>Duke p99206</v>
          </cell>
          <cell r="D37" t="str">
            <v>Post Merger</v>
          </cell>
        </row>
        <row r="38">
          <cell r="C38" t="str">
            <v>Gemstate</v>
          </cell>
          <cell r="D38" t="str">
            <v>Gemstate</v>
          </cell>
        </row>
        <row r="39">
          <cell r="C39" t="str">
            <v>Georgia-Pacific Camas</v>
          </cell>
          <cell r="D39" t="str">
            <v>Post Merger</v>
          </cell>
        </row>
        <row r="40">
          <cell r="C40" t="str">
            <v>Grant County 10 aMW purchase</v>
          </cell>
          <cell r="D40" t="str">
            <v>Misc/Pacific</v>
          </cell>
        </row>
        <row r="41">
          <cell r="C41" t="str">
            <v>Hermiston Purchase</v>
          </cell>
          <cell r="D41" t="str">
            <v>Post Merger</v>
          </cell>
        </row>
        <row r="42">
          <cell r="C42" t="str">
            <v>Hurricane Purchase</v>
          </cell>
          <cell r="D42" t="str">
            <v>Post Merger</v>
          </cell>
        </row>
        <row r="43">
          <cell r="C43" t="str">
            <v>Idaho Power RTSA Purchase</v>
          </cell>
          <cell r="D43" t="str">
            <v>Post Merger</v>
          </cell>
        </row>
        <row r="44">
          <cell r="C44" t="str">
            <v>IPP Purchase</v>
          </cell>
          <cell r="D44" t="str">
            <v>IPP Layoff</v>
          </cell>
        </row>
        <row r="45">
          <cell r="C45" t="str">
            <v>Kennecott Generation Incentive</v>
          </cell>
          <cell r="D45" t="str">
            <v>Post Merger</v>
          </cell>
        </row>
        <row r="46">
          <cell r="C46" t="str">
            <v>Magcorp</v>
          </cell>
          <cell r="D46" t="str">
            <v>Post Merger</v>
          </cell>
        </row>
        <row r="47">
          <cell r="C47" t="str">
            <v>MagCorp Reserves</v>
          </cell>
          <cell r="D47" t="str">
            <v>Post Merger</v>
          </cell>
        </row>
        <row r="48">
          <cell r="C48" t="str">
            <v>Morgan Stanley p189046</v>
          </cell>
          <cell r="D48" t="str">
            <v>Post Merger</v>
          </cell>
        </row>
        <row r="49">
          <cell r="C49" t="str">
            <v>Morgan Stanley p189047</v>
          </cell>
          <cell r="D49" t="str">
            <v>Post Merger</v>
          </cell>
        </row>
        <row r="50">
          <cell r="C50" t="str">
            <v>Morgan Stanley p196538</v>
          </cell>
          <cell r="D50" t="str">
            <v>Post Merger</v>
          </cell>
        </row>
        <row r="51">
          <cell r="C51" t="str">
            <v>Morgan Stanley p206006</v>
          </cell>
          <cell r="D51" t="str">
            <v>Post Merger</v>
          </cell>
        </row>
        <row r="52">
          <cell r="C52" t="str">
            <v>Morgan Stanley p206008</v>
          </cell>
          <cell r="D52" t="str">
            <v>Post Merger</v>
          </cell>
        </row>
        <row r="53">
          <cell r="C53" t="str">
            <v>Morgan Stanley p244840</v>
          </cell>
          <cell r="D53" t="str">
            <v>Post Merger</v>
          </cell>
        </row>
        <row r="54">
          <cell r="C54" t="str">
            <v>Morgan Stanley p244841</v>
          </cell>
          <cell r="D54" t="str">
            <v>Post Merger</v>
          </cell>
        </row>
        <row r="55">
          <cell r="C55" t="str">
            <v>Morgan Stanley p272153-6-8</v>
          </cell>
          <cell r="D55" t="str">
            <v>Post Merger</v>
          </cell>
        </row>
        <row r="56">
          <cell r="C56" t="str">
            <v>Morgan Stanley p272154-7</v>
          </cell>
          <cell r="D56" t="str">
            <v>Post Merger</v>
          </cell>
        </row>
        <row r="57">
          <cell r="C57" t="str">
            <v>Nebo Heat Rate Option</v>
          </cell>
          <cell r="D57" t="str">
            <v>Post Merger</v>
          </cell>
        </row>
        <row r="58">
          <cell r="C58" t="str">
            <v>NuCor</v>
          </cell>
          <cell r="D58" t="str">
            <v>Post Merger</v>
          </cell>
        </row>
        <row r="59">
          <cell r="C59" t="str">
            <v>P4 Production</v>
          </cell>
          <cell r="D59" t="str">
            <v>Post Merger</v>
          </cell>
        </row>
        <row r="60">
          <cell r="C60" t="str">
            <v>PGE Cove</v>
          </cell>
          <cell r="D60" t="str">
            <v>Misc/Pacific</v>
          </cell>
        </row>
        <row r="61">
          <cell r="C61" t="str">
            <v>Pinnacle West</v>
          </cell>
          <cell r="D61" t="str">
            <v>Post Merger</v>
          </cell>
        </row>
        <row r="62">
          <cell r="C62" t="str">
            <v>PowerEx p181986</v>
          </cell>
          <cell r="D62" t="str">
            <v>Post Merger</v>
          </cell>
        </row>
        <row r="63">
          <cell r="C63" t="str">
            <v>Public Service NM</v>
          </cell>
          <cell r="D63" t="str">
            <v>Post Merger</v>
          </cell>
        </row>
        <row r="64">
          <cell r="C64" t="str">
            <v>Rock River</v>
          </cell>
          <cell r="D64" t="str">
            <v>Post Merger</v>
          </cell>
        </row>
        <row r="65">
          <cell r="C65" t="str">
            <v>Roseburg Forest Products</v>
          </cell>
          <cell r="D65" t="str">
            <v>Post Merger</v>
          </cell>
        </row>
        <row r="66">
          <cell r="C66" t="str">
            <v>Small Purchases east</v>
          </cell>
          <cell r="D66" t="str">
            <v>QF UPL Pre Merger</v>
          </cell>
        </row>
        <row r="67">
          <cell r="C67" t="str">
            <v>Small Purchases west</v>
          </cell>
          <cell r="D67" t="str">
            <v>QF PPL Post Merger</v>
          </cell>
        </row>
        <row r="68">
          <cell r="C68" t="str">
            <v>TransAlta Purchase</v>
          </cell>
          <cell r="D68" t="str">
            <v>Post Merger</v>
          </cell>
        </row>
        <row r="69">
          <cell r="C69" t="str">
            <v>Tri-State Purchase</v>
          </cell>
          <cell r="D69" t="str">
            <v>Post Merger</v>
          </cell>
        </row>
        <row r="70">
          <cell r="C70" t="str">
            <v>UBS p223199</v>
          </cell>
          <cell r="D70" t="str">
            <v>Post Merger</v>
          </cell>
        </row>
        <row r="71">
          <cell r="C71" t="str">
            <v>UBS p268848</v>
          </cell>
          <cell r="D71" t="str">
            <v>Post Merger</v>
          </cell>
        </row>
        <row r="72">
          <cell r="C72" t="str">
            <v>UBS p268850</v>
          </cell>
          <cell r="D72" t="str">
            <v>Post Merger</v>
          </cell>
        </row>
        <row r="73">
          <cell r="C73" t="str">
            <v>UBS Summer Purchase</v>
          </cell>
          <cell r="D73" t="str">
            <v>Post Merger</v>
          </cell>
        </row>
        <row r="74">
          <cell r="C74" t="str">
            <v>Weyerhaeuser Reserve</v>
          </cell>
          <cell r="D74" t="str">
            <v>Post Merger</v>
          </cell>
        </row>
        <row r="75">
          <cell r="C75" t="str">
            <v>Wolverine Creek</v>
          </cell>
          <cell r="D75" t="str">
            <v>Post Merger</v>
          </cell>
        </row>
        <row r="76">
          <cell r="C76" t="str">
            <v>Place Holder</v>
          </cell>
          <cell r="D76" t="str">
            <v>Post Merger</v>
          </cell>
        </row>
        <row r="77">
          <cell r="C77" t="str">
            <v>BPA Conservation Rate Credit</v>
          </cell>
          <cell r="D77" t="str">
            <v>Post Merger</v>
          </cell>
        </row>
        <row r="78">
          <cell r="C78" t="str">
            <v>AMP Resources (Cove Fort)</v>
          </cell>
          <cell r="D78" t="str">
            <v>Post Merger</v>
          </cell>
        </row>
        <row r="79">
          <cell r="C79" t="str">
            <v>BPA Hermiston Loss Settlement</v>
          </cell>
          <cell r="D79" t="str">
            <v>Post Merger</v>
          </cell>
        </row>
        <row r="80">
          <cell r="C80" t="str">
            <v>Roseburg Forest Products CA</v>
          </cell>
          <cell r="D80" t="str">
            <v>Post Merger</v>
          </cell>
        </row>
        <row r="81">
          <cell r="C81" t="str">
            <v>DSM (Load Curtailment)</v>
          </cell>
          <cell r="D81" t="str">
            <v>Post Merger</v>
          </cell>
        </row>
        <row r="83">
          <cell r="C83" t="str">
            <v>QF California</v>
          </cell>
          <cell r="D83" t="str">
            <v>QF by State PPL</v>
          </cell>
        </row>
        <row r="84">
          <cell r="C84" t="str">
            <v>QF Idaho</v>
          </cell>
          <cell r="D84" t="str">
            <v>QF by State UPL</v>
          </cell>
        </row>
        <row r="85">
          <cell r="C85" t="str">
            <v>QF Oregon</v>
          </cell>
          <cell r="D85" t="str">
            <v>QF by State PPL</v>
          </cell>
        </row>
        <row r="86">
          <cell r="C86" t="str">
            <v>QF Utah</v>
          </cell>
          <cell r="D86" t="str">
            <v>QF by State UPL</v>
          </cell>
        </row>
        <row r="87">
          <cell r="C87" t="str">
            <v>QF Washington</v>
          </cell>
          <cell r="D87" t="str">
            <v>QF by State PPL</v>
          </cell>
        </row>
        <row r="88">
          <cell r="C88" t="str">
            <v>QF Wyoming</v>
          </cell>
          <cell r="D88" t="str">
            <v>QF by State UPL</v>
          </cell>
        </row>
        <row r="89">
          <cell r="C89" t="str">
            <v>Biomass</v>
          </cell>
          <cell r="D89" t="str">
            <v>QF PPL Pre Merger</v>
          </cell>
        </row>
        <row r="90">
          <cell r="C90" t="str">
            <v>Desert Power QF</v>
          </cell>
          <cell r="D90" t="str">
            <v>QF UPL Post Merger</v>
          </cell>
        </row>
        <row r="91">
          <cell r="C91" t="str">
            <v>Douglas County Forest Products QF</v>
          </cell>
          <cell r="D91" t="str">
            <v>QF PPL Post Merger</v>
          </cell>
        </row>
        <row r="92">
          <cell r="C92" t="str">
            <v>D.R. Johnson</v>
          </cell>
          <cell r="D92" t="str">
            <v>QF PPL Post Merger</v>
          </cell>
        </row>
        <row r="93">
          <cell r="C93" t="str">
            <v>ExxonMobil QF</v>
          </cell>
          <cell r="D93" t="str">
            <v>QF UPL Post Merger</v>
          </cell>
        </row>
        <row r="94">
          <cell r="C94" t="str">
            <v>Kennecott QF</v>
          </cell>
          <cell r="D94" t="str">
            <v>QF UPL Post Merger</v>
          </cell>
        </row>
        <row r="95">
          <cell r="C95" t="str">
            <v>Mountain Wind QF</v>
          </cell>
          <cell r="D95" t="str">
            <v>QF UPL Post Merger</v>
          </cell>
        </row>
        <row r="96">
          <cell r="C96" t="str">
            <v>Pioneer Ridge QF</v>
          </cell>
          <cell r="D96" t="str">
            <v>QF UPL Post Merger</v>
          </cell>
        </row>
        <row r="97">
          <cell r="C97" t="str">
            <v>Schwendiman QF</v>
          </cell>
          <cell r="D97" t="str">
            <v>QF UPL Post Merger</v>
          </cell>
        </row>
        <row r="98">
          <cell r="C98" t="str">
            <v>Simplot Phosphates</v>
          </cell>
          <cell r="D98" t="str">
            <v>QF UPL Post Merger</v>
          </cell>
        </row>
        <row r="99">
          <cell r="C99" t="str">
            <v>Spanish Fork Wind 2 QF</v>
          </cell>
          <cell r="D99" t="str">
            <v>QF UPL Post Merger</v>
          </cell>
        </row>
        <row r="100">
          <cell r="C100" t="str">
            <v>Sunnyside</v>
          </cell>
          <cell r="D100" t="str">
            <v>QF UPL Pre Merger</v>
          </cell>
        </row>
        <row r="101">
          <cell r="C101" t="str">
            <v>Tesoro QF</v>
          </cell>
          <cell r="D101" t="str">
            <v>QF UPL Post Merger</v>
          </cell>
        </row>
        <row r="102">
          <cell r="C102" t="str">
            <v>Evergreen BioPower QF</v>
          </cell>
          <cell r="D102" t="str">
            <v>QF PPL Post Merger</v>
          </cell>
        </row>
        <row r="103">
          <cell r="C103" t="str">
            <v>Mountain Wind 1 QF</v>
          </cell>
          <cell r="D103" t="str">
            <v>QF UPL Post Merger</v>
          </cell>
        </row>
        <row r="104">
          <cell r="C104" t="str">
            <v>Mountain Wind 2 QF</v>
          </cell>
          <cell r="D104" t="str">
            <v>QF UPL Post Merger</v>
          </cell>
        </row>
        <row r="105">
          <cell r="C105" t="str">
            <v>Weyerhaeuser QF</v>
          </cell>
          <cell r="D105" t="str">
            <v>QF PPL Post Merger</v>
          </cell>
        </row>
        <row r="106">
          <cell r="C106" t="str">
            <v>US Magnesium QF</v>
          </cell>
          <cell r="D106" t="str">
            <v>QF UPL Post Merger</v>
          </cell>
        </row>
        <row r="108">
          <cell r="C108" t="str">
            <v>Canadian Entitlement</v>
          </cell>
          <cell r="D108" t="str">
            <v>Post Merger</v>
          </cell>
        </row>
        <row r="109">
          <cell r="C109" t="str">
            <v>Chelan - Rocky Reach</v>
          </cell>
          <cell r="D109" t="str">
            <v>Mid Columbia</v>
          </cell>
        </row>
        <row r="110">
          <cell r="C110" t="str">
            <v>Douglas - Wells</v>
          </cell>
          <cell r="D110" t="str">
            <v>Mid Columbia</v>
          </cell>
        </row>
        <row r="111">
          <cell r="C111" t="str">
            <v>Grant Displacement</v>
          </cell>
          <cell r="D111" t="str">
            <v>Mid Columbia</v>
          </cell>
        </row>
        <row r="112">
          <cell r="C112" t="str">
            <v>Grant Reasonable</v>
          </cell>
          <cell r="D112" t="str">
            <v>Mid Columbia</v>
          </cell>
        </row>
        <row r="113">
          <cell r="C113" t="str">
            <v>Grant Meaningful Priority</v>
          </cell>
          <cell r="D113" t="str">
            <v>Mid Columbia</v>
          </cell>
        </row>
        <row r="114">
          <cell r="C114" t="str">
            <v>Grant Surplus</v>
          </cell>
          <cell r="D114" t="str">
            <v>Mid Columbia</v>
          </cell>
        </row>
        <row r="115">
          <cell r="C115" t="str">
            <v>Grant - Priest Rapids</v>
          </cell>
          <cell r="D115" t="str">
            <v>Mid Columbia</v>
          </cell>
        </row>
        <row r="116">
          <cell r="C116" t="str">
            <v>Grant - Wanapum</v>
          </cell>
          <cell r="D116" t="str">
            <v>Mid Columbia</v>
          </cell>
        </row>
        <row r="118">
          <cell r="C118" t="str">
            <v>APGI/Colockum Capacity Exchange</v>
          </cell>
          <cell r="D118" t="str">
            <v>Post Merger</v>
          </cell>
        </row>
        <row r="119">
          <cell r="C119" t="str">
            <v>APS Exchange</v>
          </cell>
          <cell r="D119" t="str">
            <v>Post Merger</v>
          </cell>
        </row>
        <row r="120">
          <cell r="C120" t="str">
            <v>APS s207860/p207861</v>
          </cell>
          <cell r="D120" t="str">
            <v>Post Merger</v>
          </cell>
        </row>
        <row r="121">
          <cell r="C121" t="str">
            <v>Black Hills CTs</v>
          </cell>
          <cell r="D121" t="str">
            <v>Pacific Capacity</v>
          </cell>
        </row>
        <row r="122">
          <cell r="C122" t="str">
            <v>BPA Exchange</v>
          </cell>
          <cell r="D122" t="str">
            <v>Pacific Pre Merger</v>
          </cell>
        </row>
        <row r="123">
          <cell r="C123" t="str">
            <v>BPA FC II Storage Agreement</v>
          </cell>
          <cell r="D123" t="str">
            <v>Post Merger</v>
          </cell>
        </row>
        <row r="124">
          <cell r="C124" t="str">
            <v>BPA FC IV Storage Agreement</v>
          </cell>
          <cell r="D124" t="str">
            <v>Post Merger</v>
          </cell>
        </row>
        <row r="125">
          <cell r="C125" t="str">
            <v>BPA Peaking</v>
          </cell>
          <cell r="D125" t="str">
            <v>BPA Peak Purchase</v>
          </cell>
        </row>
        <row r="126">
          <cell r="C126" t="str">
            <v>BPA So. Idaho Exchange</v>
          </cell>
          <cell r="D126" t="str">
            <v>Post Merger</v>
          </cell>
        </row>
        <row r="127">
          <cell r="C127" t="str">
            <v>Cowlitz Swift</v>
          </cell>
          <cell r="D127" t="str">
            <v>Pacific Pre Merger</v>
          </cell>
        </row>
        <row r="128">
          <cell r="C128" t="str">
            <v>CPU Shaping Capacity</v>
          </cell>
          <cell r="D128" t="str">
            <v>Post Merger</v>
          </cell>
        </row>
        <row r="129">
          <cell r="C129" t="str">
            <v>EWEB FC I Storage Agreement</v>
          </cell>
          <cell r="D129" t="str">
            <v>Post Merger</v>
          </cell>
        </row>
        <row r="130">
          <cell r="C130" t="str">
            <v>Morgan Stanley 207862/3</v>
          </cell>
          <cell r="D130" t="str">
            <v>Post Merger</v>
          </cell>
        </row>
        <row r="131">
          <cell r="C131" t="str">
            <v>NCPA 309008/9</v>
          </cell>
          <cell r="D131" t="str">
            <v>Post Merger</v>
          </cell>
        </row>
        <row r="132">
          <cell r="C132" t="str">
            <v>PSCo Exchange</v>
          </cell>
          <cell r="D132" t="str">
            <v>Post Merger</v>
          </cell>
        </row>
        <row r="133">
          <cell r="C133" t="str">
            <v>PSCO FC III Storage Agreement</v>
          </cell>
          <cell r="D133" t="str">
            <v>Post Merger</v>
          </cell>
        </row>
        <row r="134">
          <cell r="C134" t="str">
            <v>Redding Exchange</v>
          </cell>
          <cell r="D134" t="str">
            <v>Post Merger</v>
          </cell>
        </row>
        <row r="135">
          <cell r="C135" t="str">
            <v>SCL State Line Storage Agreement</v>
          </cell>
          <cell r="D135" t="str">
            <v>Post Merger</v>
          </cell>
        </row>
        <row r="136">
          <cell r="C136" t="str">
            <v>Tri-State Exchange</v>
          </cell>
          <cell r="D136" t="str">
            <v>Post Merger</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0</v>
          </cell>
        </row>
      </sheetData>
      <sheetData sheetId="6"/>
      <sheetData sheetId="7"/>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ummary Table - Earned"/>
      <sheetName val="Summary Table - Target"/>
      <sheetName val="Unit Costs -  Earned"/>
      <sheetName val="Unit Costs - Target"/>
      <sheetName val="Sheet1"/>
      <sheetName val="Sheet2"/>
      <sheetName val="Sheet3"/>
    </sheetNames>
    <sheetDataSet>
      <sheetData sheetId="0"/>
      <sheetData sheetId="1"/>
      <sheetData sheetId="2"/>
      <sheetData sheetId="3"/>
      <sheetData sheetId="4"/>
      <sheetData sheetId="5"/>
      <sheetData sheetId="6"/>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2" t="str">
            <v>ADVN</v>
          </cell>
          <cell r="AB2">
            <v>0</v>
          </cell>
        </row>
        <row r="15">
          <cell r="AB15">
            <v>4570000</v>
          </cell>
          <cell r="AE15" t="str">
            <v>Unassigned</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Allocation"/>
      <sheetName val="2003 Plan"/>
      <sheetName val="Sheet1"/>
      <sheetName val="MGTSND FEB 03"/>
      <sheetName val="MGTFEE RECRS FEB 03"/>
      <sheetName val="Powercor"/>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v>
          </cell>
          <cell r="E15">
            <v>20466.656409999992</v>
          </cell>
          <cell r="F15">
            <v>13169.252369999998</v>
          </cell>
          <cell r="G15">
            <v>9.931611440000001</v>
          </cell>
          <cell r="H15">
            <v>9554.55</v>
          </cell>
          <cell r="I15">
            <v>10204.283743488439</v>
          </cell>
          <cell r="J15">
            <v>9791.869922132832</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45403.32787000001</v>
          </cell>
          <cell r="E18">
            <v>44288.20015999998</v>
          </cell>
          <cell r="F18">
            <v>33509.593870000004</v>
          </cell>
          <cell r="G18">
            <v>11448.850963</v>
          </cell>
          <cell r="H18">
            <v>17999.157</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133326.61135</v>
          </cell>
          <cell r="E21">
            <v>118190.50362</v>
          </cell>
          <cell r="F21">
            <v>80792.632</v>
          </cell>
          <cell r="G21">
            <v>17741.29023</v>
          </cell>
          <cell r="H21">
            <v>38187.253</v>
          </cell>
          <cell r="I21">
            <v>46566</v>
          </cell>
          <cell r="J21">
            <v>44684</v>
          </cell>
          <cell r="K21">
            <v>46912</v>
          </cell>
          <cell r="L21">
            <v>48246</v>
          </cell>
          <cell r="M21">
            <v>678427.7043999999</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Line (1) x Demand Factor   30.83%</v>
          </cell>
        </row>
        <row r="26">
          <cell r="A26">
            <v>12</v>
          </cell>
        </row>
        <row r="27">
          <cell r="A27">
            <v>13</v>
          </cell>
          <cell r="B27" t="str">
            <v>Bulk Power Lines - Energy Related</v>
          </cell>
          <cell r="C27">
            <v>13801.24855</v>
          </cell>
          <cell r="D27">
            <v>32920.20036</v>
          </cell>
          <cell r="E27">
            <v>14156.656409999992</v>
          </cell>
          <cell r="F27">
            <v>9109.252369999998</v>
          </cell>
          <cell r="G27">
            <v>6.931611440000001</v>
          </cell>
          <cell r="H27">
            <v>6608.549999999999</v>
          </cell>
          <cell r="I27">
            <v>7058.283743488439</v>
          </cell>
          <cell r="J27">
            <v>6772.869922132832</v>
          </cell>
          <cell r="K27">
            <v>7111.104775469861</v>
          </cell>
          <cell r="L27">
            <v>7313.43210686645</v>
          </cell>
          <cell r="M27">
            <v>104858.5298493976</v>
          </cell>
        </row>
        <row r="28">
          <cell r="A28">
            <v>14</v>
          </cell>
          <cell r="B28" t="str">
            <v>  Line (1) - Line (4)</v>
          </cell>
        </row>
        <row r="29">
          <cell r="A29">
            <v>15</v>
          </cell>
        </row>
        <row r="30">
          <cell r="A30">
            <v>16</v>
          </cell>
          <cell r="B30" t="str">
            <v>Total Growth Demand Related</v>
          </cell>
          <cell r="C30">
            <v>35333.67827999999</v>
          </cell>
          <cell r="D30">
            <v>60076.32787000001</v>
          </cell>
          <cell r="E30">
            <v>50598.20015999998</v>
          </cell>
          <cell r="F30">
            <v>37569.593870000004</v>
          </cell>
          <cell r="G30">
            <v>11451.850963</v>
          </cell>
          <cell r="H30">
            <v>20945.157</v>
          </cell>
          <cell r="I30">
            <v>21664.323394755436</v>
          </cell>
          <cell r="J30">
            <v>20788.891392244383</v>
          </cell>
          <cell r="K30">
            <v>21824.920351646415</v>
          </cell>
          <cell r="L30">
            <v>22445.424225902392</v>
          </cell>
          <cell r="M30">
            <v>302698.36750754865</v>
          </cell>
        </row>
        <row r="31">
          <cell r="A31">
            <v>17</v>
          </cell>
          <cell r="B31" t="str">
            <v>  Line (2) + Line(4)</v>
          </cell>
        </row>
        <row r="32">
          <cell r="A32">
            <v>18</v>
          </cell>
        </row>
        <row r="33">
          <cell r="A33">
            <v>19</v>
          </cell>
          <cell r="B33" t="str">
            <v>Price Adjustment Factor</v>
          </cell>
          <cell r="C33">
            <v>0.7854288840173103</v>
          </cell>
          <cell r="D33">
            <v>0.8397081444620376</v>
          </cell>
          <cell r="E33">
            <v>0.8518534617107997</v>
          </cell>
          <cell r="F33">
            <v>0.9088466851777635</v>
          </cell>
          <cell r="G33">
            <v>0.931982887218074</v>
          </cell>
          <cell r="H33">
            <v>0.9439931717642331</v>
          </cell>
          <cell r="I33">
            <v>0.9709977692839937</v>
          </cell>
          <cell r="J33">
            <v>0.9791396583507029</v>
          </cell>
          <cell r="K33">
            <v>0.9587174193326287</v>
          </cell>
          <cell r="L33">
            <v>0.9762888543201345</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Lines 1 - 7</v>
          </cell>
          <cell r="B45" t="str">
            <v>Actual &amp; Forecast Demand Related Investments</v>
          </cell>
        </row>
        <row r="46">
          <cell r="A46" t="str">
            <v>   Line   10</v>
          </cell>
          <cell r="B46" t="str">
            <v>Demand Portion of Transmission  = 8.33 / (8.33+18.69) =</v>
          </cell>
          <cell r="D46">
            <v>0.3083</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v>
          </cell>
          <cell r="E9">
            <v>0.9334689395193548</v>
          </cell>
          <cell r="F9">
            <v>0.96418569997</v>
          </cell>
          <cell r="G9">
            <v>0.9613388584866664</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ImportData"/>
      <sheetName val="NPC"/>
      <sheetName val="Check Dollars"/>
      <sheetName val="Check MWh"/>
      <sheetName val="Check Other"/>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row r="4">
          <cell r="I4">
            <v>40725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vT1"/>
      <sheetName val="RevT2"/>
      <sheetName val="Inputs"/>
      <sheetName val="Spec Conts"/>
      <sheetName val="Table 1"/>
      <sheetName val="Table 2"/>
      <sheetName val="Table 3"/>
      <sheetName val="Actual"/>
      <sheetName val="Unbilled"/>
      <sheetName val="Weather"/>
      <sheetName val="Weather Present"/>
      <sheetName val="Blocking"/>
      <sheetName val="TableA"/>
      <sheetName val="Franchise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UAE Lead Sheet"/>
      <sheetName val="Gas Summary"/>
      <sheetName val="NG Physical"/>
      <sheetName val="LTC Other Cost"/>
      <sheetName val="LTC Attributes"/>
      <sheetName val="Gas SWAP WP"/>
      <sheetName val="Electricity Summary"/>
      <sheetName val="Sheet2"/>
    </sheetNames>
    <sheetDataSet>
      <sheetData sheetId="0"/>
      <sheetData sheetId="1"/>
      <sheetData sheetId="2"/>
      <sheetData sheetId="3"/>
      <sheetData sheetId="4"/>
      <sheetData sheetId="5">
        <row r="6">
          <cell r="E6" t="str">
            <v>fixed-receive</v>
          </cell>
        </row>
        <row r="7">
          <cell r="E7" t="str">
            <v>fixed-pay</v>
          </cell>
        </row>
        <row r="8">
          <cell r="E8" t="str">
            <v>basis-receive</v>
          </cell>
        </row>
        <row r="9">
          <cell r="E9" t="str">
            <v>basis-pay</v>
          </cell>
        </row>
        <row r="13">
          <cell r="E13" t="str">
            <v>fixed-receive</v>
          </cell>
        </row>
        <row r="14">
          <cell r="E14" t="str">
            <v>fixed-pay</v>
          </cell>
        </row>
        <row r="15">
          <cell r="E15" t="str">
            <v>basis-receive</v>
          </cell>
        </row>
        <row r="16">
          <cell r="E16" t="str">
            <v>basis-pay</v>
          </cell>
        </row>
      </sheetData>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E12"/>
  <sheetViews>
    <sheetView workbookViewId="0" topLeftCell="A1">
      <selection activeCell="A3" sqref="A3"/>
    </sheetView>
  </sheetViews>
  <sheetFormatPr defaultColWidth="8.83203125" defaultRowHeight="12.75"/>
  <cols>
    <col min="1" max="1" width="6.83203125" style="0" customWidth="1"/>
    <col min="2" max="2" width="55.83203125" style="0" customWidth="1"/>
    <col min="3" max="3" width="2.83203125" style="0" customWidth="1"/>
    <col min="4" max="4" width="14.5" style="0" bestFit="1" customWidth="1"/>
    <col min="5" max="5" width="39.16015625" style="0" customWidth="1"/>
  </cols>
  <sheetData>
    <row r="1" spans="1:5" ht="15">
      <c r="A1" s="643" t="s">
        <v>477</v>
      </c>
      <c r="B1" s="643"/>
      <c r="C1" s="643"/>
      <c r="D1" s="643"/>
      <c r="E1" s="643"/>
    </row>
    <row r="2" spans="1:5" ht="15">
      <c r="A2" s="643" t="s">
        <v>478</v>
      </c>
      <c r="B2" s="643"/>
      <c r="C2" s="643"/>
      <c r="D2" s="643"/>
      <c r="E2" s="643"/>
    </row>
    <row r="4" ht="12.75">
      <c r="A4" s="5" t="s">
        <v>485</v>
      </c>
    </row>
    <row r="5" spans="1:5" ht="12.75">
      <c r="A5" s="6" t="s">
        <v>486</v>
      </c>
      <c r="B5" s="8" t="s">
        <v>488</v>
      </c>
      <c r="C5" s="7"/>
      <c r="D5" s="6" t="s">
        <v>487</v>
      </c>
      <c r="E5" s="9" t="s">
        <v>483</v>
      </c>
    </row>
    <row r="6" spans="1:5" ht="12.75">
      <c r="A6" s="5">
        <v>1</v>
      </c>
      <c r="B6" t="s">
        <v>479</v>
      </c>
      <c r="D6" s="1">
        <v>1931033452.1261516</v>
      </c>
      <c r="E6" s="3" t="s">
        <v>482</v>
      </c>
    </row>
    <row r="7" spans="1:5" ht="12.75">
      <c r="A7" s="5">
        <v>2</v>
      </c>
      <c r="B7" t="s">
        <v>480</v>
      </c>
      <c r="D7" s="2">
        <f>+D8-D6</f>
        <v>3620687.722736597</v>
      </c>
      <c r="E7" s="4" t="s">
        <v>489</v>
      </c>
    </row>
    <row r="8" spans="1:5" ht="12.75">
      <c r="A8" s="5">
        <v>3</v>
      </c>
      <c r="B8" t="s">
        <v>481</v>
      </c>
      <c r="D8" s="1">
        <v>1934654139.8488882</v>
      </c>
      <c r="E8" s="3" t="s">
        <v>484</v>
      </c>
    </row>
    <row r="9" ht="12.75">
      <c r="A9" s="7"/>
    </row>
    <row r="10" spans="1:5" ht="12.75">
      <c r="A10" s="5">
        <v>4</v>
      </c>
      <c r="B10" t="s">
        <v>490</v>
      </c>
      <c r="D10" s="1">
        <v>1919640912.286706</v>
      </c>
      <c r="E10" s="3" t="s">
        <v>491</v>
      </c>
    </row>
    <row r="11" ht="13" thickBot="1">
      <c r="A11" s="7"/>
    </row>
    <row r="12" spans="1:5" ht="13" thickBot="1">
      <c r="A12" s="5">
        <v>5</v>
      </c>
      <c r="B12" t="s">
        <v>493</v>
      </c>
      <c r="D12" s="10">
        <f>+D10-D8</f>
        <v>-15013227.562182188</v>
      </c>
      <c r="E12" s="4" t="s">
        <v>492</v>
      </c>
    </row>
  </sheetData>
  <mergeCells count="2">
    <mergeCell ref="A1:E1"/>
    <mergeCell ref="A2:E2"/>
  </mergeCells>
  <printOptions/>
  <pageMargins left="1" right="1" top="1.75" bottom="0.75" header="0.75" footer="0.5"/>
  <pageSetup fitToHeight="1" fitToWidth="1" orientation="portrait" paperSize="9"/>
  <headerFooter scaleWithDoc="0" alignWithMargins="0">
    <oddHeader>&amp;R&amp;"Times New Roman,Bold"&amp;8Utah Association of Energy Users 
UAE Exhibit RR 1.1
Docket No. 10-035-124
Witness:  Kevin C. Higgins
Page 1 of 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I330"/>
  <sheetViews>
    <sheetView zoomScale="85" zoomScaleNormal="85" zoomScaleSheetLayoutView="85" zoomScalePageLayoutView="85" workbookViewId="0" topLeftCell="A1">
      <selection activeCell="F10" sqref="F10:F31"/>
    </sheetView>
  </sheetViews>
  <sheetFormatPr defaultColWidth="11.66015625" defaultRowHeight="12.75"/>
  <cols>
    <col min="1" max="1" width="3" style="112" customWidth="1"/>
    <col min="2" max="2" width="8.33203125" style="112" customWidth="1"/>
    <col min="3" max="3" width="40" style="112" customWidth="1"/>
    <col min="4" max="4" width="11.33203125" style="112" customWidth="1"/>
    <col min="5" max="6" width="16.83203125" style="112" customWidth="1"/>
    <col min="7" max="7" width="15.66015625" style="112" customWidth="1"/>
    <col min="8" max="16384" width="11.66015625" style="112" customWidth="1"/>
  </cols>
  <sheetData>
    <row r="1" spans="1:7" ht="13">
      <c r="A1" s="109" t="s">
        <v>422</v>
      </c>
      <c r="B1" s="110"/>
      <c r="C1" s="110"/>
      <c r="D1" s="131"/>
      <c r="E1" s="131"/>
      <c r="F1" s="131"/>
      <c r="G1" s="131"/>
    </row>
    <row r="2" spans="1:7" ht="13">
      <c r="A2" s="109" t="s">
        <v>474</v>
      </c>
      <c r="B2" s="110"/>
      <c r="C2" s="110"/>
      <c r="D2" s="131"/>
      <c r="E2" s="131"/>
      <c r="F2" s="131"/>
      <c r="G2" s="131"/>
    </row>
    <row r="3" spans="1:7" ht="13">
      <c r="A3" s="109" t="s">
        <v>318</v>
      </c>
      <c r="B3" s="110"/>
      <c r="C3" s="110"/>
      <c r="D3" s="131"/>
      <c r="E3" s="131"/>
      <c r="F3" s="131"/>
      <c r="G3" s="131"/>
    </row>
    <row r="4" spans="1:9" ht="12" customHeight="1">
      <c r="A4" s="110"/>
      <c r="B4" s="110"/>
      <c r="C4" s="110"/>
      <c r="D4" s="111"/>
      <c r="E4" s="111"/>
      <c r="F4" s="111"/>
      <c r="G4" s="111"/>
      <c r="H4" s="110"/>
      <c r="I4" s="110"/>
    </row>
    <row r="5" spans="1:9" ht="12" customHeight="1">
      <c r="A5" s="110"/>
      <c r="B5" s="110"/>
      <c r="C5" s="110"/>
      <c r="D5" s="113"/>
      <c r="E5" s="113" t="s">
        <v>370</v>
      </c>
      <c r="F5" s="113" t="s">
        <v>475</v>
      </c>
      <c r="G5" s="113"/>
      <c r="H5" s="110"/>
      <c r="I5" s="110"/>
    </row>
    <row r="6" spans="1:9" ht="12" customHeight="1">
      <c r="A6" s="110"/>
      <c r="B6" s="110"/>
      <c r="C6" s="110"/>
      <c r="D6" s="113"/>
      <c r="E6" s="113" t="s">
        <v>425</v>
      </c>
      <c r="F6" s="113" t="s">
        <v>425</v>
      </c>
      <c r="G6" s="113" t="s">
        <v>475</v>
      </c>
      <c r="H6" s="110"/>
      <c r="I6" s="110"/>
    </row>
    <row r="7" spans="1:9" ht="15" customHeight="1">
      <c r="A7" s="110"/>
      <c r="B7" s="110"/>
      <c r="C7" s="110"/>
      <c r="D7" s="115" t="s">
        <v>426</v>
      </c>
      <c r="E7" s="115" t="s">
        <v>371</v>
      </c>
      <c r="F7" s="115" t="s">
        <v>372</v>
      </c>
      <c r="G7" s="115" t="s">
        <v>351</v>
      </c>
      <c r="H7" s="110"/>
      <c r="I7" s="110"/>
    </row>
    <row r="8" spans="1:9" ht="12" customHeight="1">
      <c r="A8" s="116" t="s">
        <v>352</v>
      </c>
      <c r="B8" s="110"/>
      <c r="C8" s="117"/>
      <c r="D8" s="118"/>
      <c r="E8" s="118"/>
      <c r="F8" s="118"/>
      <c r="G8" s="118"/>
      <c r="H8" s="110"/>
      <c r="I8" s="110"/>
    </row>
    <row r="9" spans="1:9" ht="15" customHeight="1">
      <c r="A9" s="117"/>
      <c r="B9" s="116"/>
      <c r="C9" s="117"/>
      <c r="D9" s="118"/>
      <c r="E9" s="118"/>
      <c r="F9" s="118"/>
      <c r="G9" s="118"/>
      <c r="H9" s="110"/>
      <c r="I9" s="110"/>
    </row>
    <row r="10" spans="1:9" ht="15" customHeight="1">
      <c r="A10" s="117"/>
      <c r="B10" s="120" t="s">
        <v>353</v>
      </c>
      <c r="C10" s="117"/>
      <c r="D10" s="118">
        <v>456</v>
      </c>
      <c r="E10" s="119">
        <v>-98525363</v>
      </c>
      <c r="F10" s="119">
        <v>-98525363</v>
      </c>
      <c r="G10" s="119">
        <f>F10-E10</f>
        <v>0</v>
      </c>
      <c r="H10" s="110"/>
      <c r="I10" s="110"/>
    </row>
    <row r="11" spans="1:9" ht="15" customHeight="1">
      <c r="A11" s="117"/>
      <c r="B11" s="120" t="s">
        <v>355</v>
      </c>
      <c r="C11" s="117"/>
      <c r="D11" s="118">
        <v>456</v>
      </c>
      <c r="E11" s="119">
        <v>55714224.546192445</v>
      </c>
      <c r="F11" s="121">
        <v>110456561.71718453</v>
      </c>
      <c r="G11" s="119">
        <f>F11-E11</f>
        <v>54742337.170992084</v>
      </c>
      <c r="H11" s="110"/>
      <c r="I11" s="110"/>
    </row>
    <row r="12" spans="1:9" ht="15" customHeight="1">
      <c r="A12" s="117"/>
      <c r="B12" s="116"/>
      <c r="C12" s="117"/>
      <c r="D12" s="118"/>
      <c r="E12" s="122"/>
      <c r="F12" s="122"/>
      <c r="G12" s="122"/>
      <c r="H12" s="110"/>
      <c r="I12" s="110"/>
    </row>
    <row r="13" spans="1:9" ht="15" customHeight="1">
      <c r="A13" s="123" t="s">
        <v>356</v>
      </c>
      <c r="B13" s="116"/>
      <c r="C13" s="117"/>
      <c r="D13" s="118"/>
      <c r="E13" s="118"/>
      <c r="F13" s="119"/>
      <c r="G13" s="119"/>
      <c r="H13" s="110"/>
      <c r="I13" s="110"/>
    </row>
    <row r="14" spans="1:9" ht="15" customHeight="1">
      <c r="A14" s="117"/>
      <c r="B14" s="110" t="s">
        <v>357</v>
      </c>
      <c r="C14" s="117"/>
      <c r="D14" s="118">
        <v>456</v>
      </c>
      <c r="E14" s="127">
        <v>9243265.456528477</v>
      </c>
      <c r="F14" s="141">
        <v>13488434.341534372</v>
      </c>
      <c r="G14" s="119">
        <f aca="true" t="shared" si="0" ref="G14:G17">F14-E14</f>
        <v>4245168.885005895</v>
      </c>
      <c r="H14" s="110"/>
      <c r="I14" s="110"/>
    </row>
    <row r="15" spans="1:9" ht="15" customHeight="1">
      <c r="A15" s="117"/>
      <c r="B15" s="110" t="s">
        <v>358</v>
      </c>
      <c r="C15" s="110"/>
      <c r="D15" s="118">
        <v>456</v>
      </c>
      <c r="E15" s="127">
        <v>-434931.6348944101</v>
      </c>
      <c r="F15" s="141">
        <v>-634683.3624891659</v>
      </c>
      <c r="G15" s="119">
        <f t="shared" si="0"/>
        <v>-199751.72759475576</v>
      </c>
      <c r="H15" s="110"/>
      <c r="I15" s="110"/>
    </row>
    <row r="16" spans="1:9" ht="15" customHeight="1">
      <c r="A16" s="117"/>
      <c r="B16" s="110" t="s">
        <v>360</v>
      </c>
      <c r="C16" s="110"/>
      <c r="D16" s="118">
        <v>456</v>
      </c>
      <c r="E16" s="127">
        <v>-6736183.083785649</v>
      </c>
      <c r="F16" s="141">
        <v>-9829920.352879494</v>
      </c>
      <c r="G16" s="119">
        <f t="shared" si="0"/>
        <v>-3093737.269093845</v>
      </c>
      <c r="H16" s="110"/>
      <c r="I16" s="110"/>
    </row>
    <row r="17" spans="1:9" ht="15" customHeight="1">
      <c r="A17" s="117"/>
      <c r="B17" s="110" t="s">
        <v>362</v>
      </c>
      <c r="C17" s="117"/>
      <c r="D17" s="118">
        <v>456</v>
      </c>
      <c r="E17" s="127">
        <v>-2072150.7378484167</v>
      </c>
      <c r="F17" s="141">
        <v>-3023830.626165708</v>
      </c>
      <c r="G17" s="119">
        <f t="shared" si="0"/>
        <v>-951679.8883172914</v>
      </c>
      <c r="H17" s="110"/>
      <c r="I17" s="110"/>
    </row>
    <row r="18" spans="1:9" ht="15" customHeight="1">
      <c r="A18" s="117"/>
      <c r="B18" s="124"/>
      <c r="C18" s="117"/>
      <c r="D18" s="118"/>
      <c r="E18" s="125">
        <v>0</v>
      </c>
      <c r="F18" s="125">
        <v>0</v>
      </c>
      <c r="G18" s="125">
        <v>0</v>
      </c>
      <c r="H18" s="110"/>
      <c r="I18" s="110"/>
    </row>
    <row r="19" spans="1:9" ht="15" customHeight="1">
      <c r="A19" s="110"/>
      <c r="B19" s="110"/>
      <c r="C19" s="110"/>
      <c r="D19" s="110"/>
      <c r="E19" s="110"/>
      <c r="F19" s="119"/>
      <c r="G19" s="119"/>
      <c r="H19" s="110"/>
      <c r="I19" s="110"/>
    </row>
    <row r="20" spans="1:9" ht="15" customHeight="1">
      <c r="A20" s="123" t="s">
        <v>365</v>
      </c>
      <c r="B20" s="116"/>
      <c r="C20" s="117"/>
      <c r="D20" s="118"/>
      <c r="E20" s="118"/>
      <c r="F20" s="119"/>
      <c r="G20" s="119"/>
      <c r="H20" s="110"/>
      <c r="I20" s="110"/>
    </row>
    <row r="21" spans="1:9" ht="15" customHeight="1">
      <c r="A21" s="117"/>
      <c r="B21" s="110" t="s">
        <v>357</v>
      </c>
      <c r="C21" s="117"/>
      <c r="D21" s="118">
        <v>456</v>
      </c>
      <c r="E21" s="127">
        <v>10998690.848482076</v>
      </c>
      <c r="F21" s="141">
        <v>26943484.356854007</v>
      </c>
      <c r="G21" s="119">
        <f aca="true" t="shared" si="1" ref="G21:G23">F21-E21</f>
        <v>15944793.50837193</v>
      </c>
      <c r="H21" s="110"/>
      <c r="I21" s="110"/>
    </row>
    <row r="22" spans="1:9" ht="15" customHeight="1">
      <c r="A22" s="117"/>
      <c r="B22" s="110" t="s">
        <v>358</v>
      </c>
      <c r="C22" s="110"/>
      <c r="D22" s="118">
        <v>456</v>
      </c>
      <c r="E22" s="127">
        <v>-667076.0098102287</v>
      </c>
      <c r="F22" s="141">
        <v>-1634135.5787479912</v>
      </c>
      <c r="G22" s="119">
        <f t="shared" si="1"/>
        <v>-967059.5689377625</v>
      </c>
      <c r="H22" s="110"/>
      <c r="I22" s="110"/>
    </row>
    <row r="23" spans="1:9" ht="15" customHeight="1">
      <c r="A23" s="117"/>
      <c r="B23" s="110" t="s">
        <v>360</v>
      </c>
      <c r="C23" s="110"/>
      <c r="D23" s="118">
        <v>456</v>
      </c>
      <c r="E23" s="127">
        <v>-10331614.838671846</v>
      </c>
      <c r="F23" s="141">
        <v>-25309348.77810602</v>
      </c>
      <c r="G23" s="119">
        <f t="shared" si="1"/>
        <v>-14977733.939434173</v>
      </c>
      <c r="H23" s="110"/>
      <c r="I23" s="110"/>
    </row>
    <row r="24" spans="1:9" ht="15" customHeight="1">
      <c r="A24" s="117"/>
      <c r="B24" s="110"/>
      <c r="C24" s="110"/>
      <c r="D24" s="118"/>
      <c r="E24" s="125">
        <v>0</v>
      </c>
      <c r="F24" s="125">
        <v>0</v>
      </c>
      <c r="G24" s="125">
        <f>SUM(G21:G23)</f>
        <v>0</v>
      </c>
      <c r="H24" s="110"/>
      <c r="I24" s="110"/>
    </row>
    <row r="25" spans="1:9" ht="15" customHeight="1">
      <c r="A25" s="117"/>
      <c r="B25" s="110"/>
      <c r="C25" s="110"/>
      <c r="D25" s="118"/>
      <c r="E25" s="127"/>
      <c r="F25" s="119"/>
      <c r="G25" s="119"/>
      <c r="H25" s="110"/>
      <c r="I25" s="110"/>
    </row>
    <row r="26" spans="1:9" ht="15" customHeight="1">
      <c r="A26" s="117"/>
      <c r="B26" s="110"/>
      <c r="C26" s="110"/>
      <c r="D26" s="118"/>
      <c r="E26" s="127"/>
      <c r="F26" s="119"/>
      <c r="G26" s="119"/>
      <c r="H26" s="110"/>
      <c r="I26" s="110"/>
    </row>
    <row r="27" spans="1:9" ht="15" customHeight="1">
      <c r="A27" s="123" t="s">
        <v>366</v>
      </c>
      <c r="B27" s="116"/>
      <c r="C27" s="117"/>
      <c r="D27" s="118"/>
      <c r="E27" s="118"/>
      <c r="F27" s="119"/>
      <c r="G27" s="119"/>
      <c r="H27" s="110"/>
      <c r="I27" s="110"/>
    </row>
    <row r="28" spans="1:9" ht="15" customHeight="1">
      <c r="A28" s="117"/>
      <c r="B28" s="110" t="s">
        <v>357</v>
      </c>
      <c r="C28" s="117"/>
      <c r="D28" s="118">
        <v>456</v>
      </c>
      <c r="E28" s="127">
        <v>163223.66998326965</v>
      </c>
      <c r="F28" s="141">
        <v>243242.06512663327</v>
      </c>
      <c r="G28" s="119">
        <f aca="true" t="shared" si="2" ref="G28:G31">F28-E28</f>
        <v>80018.39514336362</v>
      </c>
      <c r="H28" s="110"/>
      <c r="I28" s="110"/>
    </row>
    <row r="29" spans="1:9" ht="15" customHeight="1">
      <c r="A29" s="117"/>
      <c r="B29" s="110" t="s">
        <v>358</v>
      </c>
      <c r="C29" s="110"/>
      <c r="D29" s="118">
        <v>456</v>
      </c>
      <c r="E29" s="127">
        <v>-163223.66998326924</v>
      </c>
      <c r="F29" s="141">
        <v>-243242.06512663228</v>
      </c>
      <c r="G29" s="119">
        <f t="shared" si="2"/>
        <v>-80018.39514336304</v>
      </c>
      <c r="H29" s="110"/>
      <c r="I29" s="110"/>
    </row>
    <row r="30" spans="1:9" ht="15" customHeight="1">
      <c r="A30" s="117"/>
      <c r="B30" s="110" t="s">
        <v>367</v>
      </c>
      <c r="C30" s="110"/>
      <c r="D30" s="118">
        <v>456</v>
      </c>
      <c r="E30" s="127">
        <v>-2527993.91077092</v>
      </c>
      <c r="F30" s="141">
        <v>-3767311.809289057</v>
      </c>
      <c r="G30" s="119">
        <f t="shared" si="2"/>
        <v>-1239317.8985181367</v>
      </c>
      <c r="H30" s="110"/>
      <c r="I30" s="110"/>
    </row>
    <row r="31" spans="1:9" ht="15" customHeight="1">
      <c r="A31" s="117"/>
      <c r="B31" s="110" t="s">
        <v>367</v>
      </c>
      <c r="C31" s="110"/>
      <c r="D31" s="118">
        <v>456</v>
      </c>
      <c r="E31" s="127">
        <v>2527993.91077092</v>
      </c>
      <c r="F31" s="141">
        <v>3767311.809289057</v>
      </c>
      <c r="G31" s="119">
        <f t="shared" si="2"/>
        <v>1239317.8985181367</v>
      </c>
      <c r="H31" s="110"/>
      <c r="I31" s="110"/>
    </row>
    <row r="32" spans="1:9" ht="13">
      <c r="A32" s="117"/>
      <c r="B32" s="110"/>
      <c r="C32" s="110"/>
      <c r="D32" s="118"/>
      <c r="E32" s="126">
        <v>0</v>
      </c>
      <c r="F32" s="126">
        <f>SUM(F28:F31)</f>
        <v>0</v>
      </c>
      <c r="G32" s="126">
        <f>SUM(G28:G31)</f>
        <v>0</v>
      </c>
      <c r="H32" s="110"/>
      <c r="I32" s="110"/>
    </row>
    <row r="33" spans="1:9" ht="13">
      <c r="A33" s="117"/>
      <c r="B33" s="110"/>
      <c r="C33" s="110"/>
      <c r="D33" s="118"/>
      <c r="E33" s="127"/>
      <c r="F33" s="127"/>
      <c r="G33" s="127"/>
      <c r="H33" s="110"/>
      <c r="I33" s="110"/>
    </row>
    <row r="34" spans="1:9" ht="13">
      <c r="A34" s="117"/>
      <c r="B34" s="110"/>
      <c r="C34" s="110"/>
      <c r="D34" s="118"/>
      <c r="E34" s="127"/>
      <c r="F34" s="127"/>
      <c r="G34" s="127"/>
      <c r="H34" s="110"/>
      <c r="I34" s="110"/>
    </row>
    <row r="35" spans="1:7" ht="13">
      <c r="A35" s="619" t="s">
        <v>3</v>
      </c>
      <c r="C35" s="117"/>
      <c r="D35" s="134"/>
      <c r="E35" s="135"/>
      <c r="F35" s="135"/>
      <c r="G35" s="135"/>
    </row>
    <row r="36" spans="1:7" ht="15.75" customHeight="1">
      <c r="A36" s="619" t="s">
        <v>2</v>
      </c>
      <c r="C36" s="117"/>
      <c r="D36" s="134"/>
      <c r="E36" s="135"/>
      <c r="F36" s="135"/>
      <c r="G36" s="135"/>
    </row>
    <row r="37" spans="1:7" ht="12.75">
      <c r="A37" s="132"/>
      <c r="B37" s="133"/>
      <c r="C37" s="132"/>
      <c r="D37" s="134"/>
      <c r="E37" s="135"/>
      <c r="F37" s="135"/>
      <c r="G37" s="135"/>
    </row>
    <row r="38" spans="1:7" ht="12" customHeight="1">
      <c r="A38" s="132"/>
      <c r="B38" s="133"/>
      <c r="C38" s="132"/>
      <c r="D38" s="134"/>
      <c r="E38" s="135"/>
      <c r="F38" s="135"/>
      <c r="G38" s="135"/>
    </row>
    <row r="39" spans="1:7" ht="12" customHeight="1">
      <c r="A39" s="132"/>
      <c r="B39" s="136"/>
      <c r="C39" s="132"/>
      <c r="D39" s="134"/>
      <c r="E39" s="135"/>
      <c r="F39" s="135"/>
      <c r="G39" s="135"/>
    </row>
    <row r="40" spans="1:7" ht="12" customHeight="1">
      <c r="A40" s="132"/>
      <c r="B40" s="132"/>
      <c r="C40" s="132"/>
      <c r="D40" s="134"/>
      <c r="E40" s="137"/>
      <c r="F40" s="137"/>
      <c r="G40" s="137"/>
    </row>
    <row r="41" spans="1:7" ht="12" customHeight="1">
      <c r="A41" s="132"/>
      <c r="B41" s="132"/>
      <c r="C41" s="132"/>
      <c r="D41" s="134"/>
      <c r="E41" s="134"/>
      <c r="F41" s="134"/>
      <c r="G41" s="134"/>
    </row>
    <row r="42" spans="1:7" ht="12" customHeight="1">
      <c r="A42" s="132"/>
      <c r="B42" s="138"/>
      <c r="C42" s="132"/>
      <c r="D42" s="134"/>
      <c r="E42" s="134"/>
      <c r="F42" s="134"/>
      <c r="G42" s="134"/>
    </row>
    <row r="43" spans="1:7" ht="12" customHeight="1">
      <c r="A43" s="132"/>
      <c r="B43" s="138"/>
      <c r="C43" s="132"/>
      <c r="D43" s="134"/>
      <c r="E43" s="134"/>
      <c r="F43" s="134"/>
      <c r="G43" s="134"/>
    </row>
    <row r="44" spans="1:7" ht="12" customHeight="1">
      <c r="A44" s="132"/>
      <c r="B44" s="138"/>
      <c r="C44" s="132"/>
      <c r="D44" s="134"/>
      <c r="E44" s="134"/>
      <c r="F44" s="134"/>
      <c r="G44" s="134"/>
    </row>
    <row r="45" spans="1:7" ht="12" customHeight="1">
      <c r="A45" s="132"/>
      <c r="B45" s="138"/>
      <c r="C45" s="132"/>
      <c r="D45" s="134"/>
      <c r="E45" s="134"/>
      <c r="F45" s="134"/>
      <c r="G45" s="134"/>
    </row>
    <row r="46" spans="1:7" ht="12" customHeight="1">
      <c r="A46" s="132"/>
      <c r="B46" s="138"/>
      <c r="C46" s="132"/>
      <c r="D46" s="134"/>
      <c r="E46" s="139"/>
      <c r="F46" s="139"/>
      <c r="G46" s="139"/>
    </row>
    <row r="47" spans="1:7" ht="12" customHeight="1">
      <c r="A47" s="132"/>
      <c r="B47" s="138"/>
      <c r="C47" s="132"/>
      <c r="D47" s="134"/>
      <c r="E47" s="134"/>
      <c r="F47" s="134"/>
      <c r="G47" s="134"/>
    </row>
    <row r="48" spans="1:7" ht="12" customHeight="1">
      <c r="A48" s="132"/>
      <c r="B48" s="138"/>
      <c r="C48" s="132"/>
      <c r="D48" s="134"/>
      <c r="E48" s="134"/>
      <c r="F48" s="134"/>
      <c r="G48" s="134"/>
    </row>
    <row r="49" spans="1:7" ht="12.75">
      <c r="A49" s="132"/>
      <c r="B49" s="132"/>
      <c r="C49" s="132"/>
      <c r="D49" s="134"/>
      <c r="E49" s="134"/>
      <c r="F49" s="134"/>
      <c r="G49" s="134"/>
    </row>
    <row r="50" spans="1:7" ht="12.75">
      <c r="A50" s="132"/>
      <c r="B50" s="132"/>
      <c r="C50" s="132"/>
      <c r="D50" s="132"/>
      <c r="E50" s="132"/>
      <c r="F50" s="132"/>
      <c r="G50" s="132"/>
    </row>
    <row r="51" spans="1:7" ht="12.75">
      <c r="A51" s="132"/>
      <c r="B51" s="132"/>
      <c r="C51" s="132"/>
      <c r="D51" s="132"/>
      <c r="E51" s="132"/>
      <c r="F51" s="132"/>
      <c r="G51" s="132"/>
    </row>
    <row r="52" spans="1:7" ht="12.75">
      <c r="A52" s="132"/>
      <c r="B52" s="132"/>
      <c r="C52" s="132"/>
      <c r="D52" s="129"/>
      <c r="E52" s="132"/>
      <c r="F52" s="132"/>
      <c r="G52" s="132"/>
    </row>
    <row r="53" spans="1:7" ht="12.75">
      <c r="A53" s="132"/>
      <c r="B53" s="132"/>
      <c r="C53" s="132"/>
      <c r="D53" s="140"/>
      <c r="E53" s="132"/>
      <c r="F53" s="132"/>
      <c r="G53" s="132"/>
    </row>
    <row r="54" spans="1:7" ht="12.75">
      <c r="A54" s="132"/>
      <c r="B54" s="132"/>
      <c r="C54" s="132"/>
      <c r="D54" s="140"/>
      <c r="E54" s="132"/>
      <c r="F54" s="132"/>
      <c r="G54" s="132"/>
    </row>
    <row r="55" spans="1:7" ht="12.75">
      <c r="A55" s="132"/>
      <c r="B55" s="132"/>
      <c r="C55" s="132"/>
      <c r="D55" s="140"/>
      <c r="E55" s="132"/>
      <c r="F55" s="132"/>
      <c r="G55" s="132"/>
    </row>
    <row r="56" spans="1:7" ht="12.75">
      <c r="A56" s="132"/>
      <c r="B56" s="132"/>
      <c r="C56" s="132"/>
      <c r="D56" s="140"/>
      <c r="E56" s="132"/>
      <c r="F56" s="132"/>
      <c r="G56" s="132"/>
    </row>
    <row r="57" spans="1:7" ht="12.75">
      <c r="A57" s="132"/>
      <c r="B57" s="132"/>
      <c r="C57" s="132"/>
      <c r="D57" s="140"/>
      <c r="E57" s="132"/>
      <c r="F57" s="132"/>
      <c r="G57" s="132"/>
    </row>
    <row r="58" ht="12.75">
      <c r="D58" s="130"/>
    </row>
    <row r="59" ht="12.75">
      <c r="D59" s="130"/>
    </row>
    <row r="60" ht="12.75">
      <c r="D60" s="130"/>
    </row>
    <row r="61" ht="12.75">
      <c r="D61" s="130"/>
    </row>
    <row r="62" ht="12.75">
      <c r="D62" s="130"/>
    </row>
    <row r="63" ht="12.75">
      <c r="D63" s="130"/>
    </row>
    <row r="64" ht="12.75">
      <c r="D64" s="130"/>
    </row>
    <row r="65" ht="12.75">
      <c r="D65" s="130"/>
    </row>
    <row r="66" ht="12.75">
      <c r="D66" s="130"/>
    </row>
    <row r="67" ht="12.75">
      <c r="D67" s="130"/>
    </row>
    <row r="68" ht="12.75">
      <c r="D68" s="130"/>
    </row>
    <row r="69" ht="12.75">
      <c r="D69" s="130"/>
    </row>
    <row r="70" ht="12.75">
      <c r="D70" s="130"/>
    </row>
    <row r="71" ht="12.75">
      <c r="D71" s="130"/>
    </row>
    <row r="72" ht="12.75">
      <c r="D72" s="130"/>
    </row>
    <row r="73" ht="12.75">
      <c r="D73" s="130"/>
    </row>
    <row r="74" ht="12.75">
      <c r="D74" s="130"/>
    </row>
    <row r="75" ht="12.75">
      <c r="D75" s="130"/>
    </row>
    <row r="76" ht="12.75">
      <c r="D76" s="130"/>
    </row>
    <row r="77" ht="12.75">
      <c r="D77" s="130"/>
    </row>
    <row r="78" ht="12.75">
      <c r="D78" s="130"/>
    </row>
    <row r="79" ht="12.75">
      <c r="D79" s="130"/>
    </row>
    <row r="80" ht="12.75">
      <c r="D80" s="130"/>
    </row>
    <row r="81" ht="12.75">
      <c r="D81" s="130"/>
    </row>
    <row r="82" ht="12.75">
      <c r="D82" s="130"/>
    </row>
    <row r="83" ht="12.75">
      <c r="D83" s="130"/>
    </row>
    <row r="84" ht="12.75">
      <c r="D84" s="130"/>
    </row>
    <row r="85" ht="12.75">
      <c r="D85" s="130"/>
    </row>
    <row r="86" ht="12.75">
      <c r="D86" s="130"/>
    </row>
    <row r="87" ht="12.75">
      <c r="D87" s="130"/>
    </row>
    <row r="88" ht="12.75">
      <c r="D88" s="130"/>
    </row>
    <row r="89" ht="12.75">
      <c r="D89" s="130"/>
    </row>
    <row r="90" ht="12.75">
      <c r="D90" s="130"/>
    </row>
    <row r="91" ht="12.75">
      <c r="D91" s="130"/>
    </row>
    <row r="92" ht="12.75">
      <c r="D92" s="130"/>
    </row>
    <row r="93" ht="12.75">
      <c r="D93" s="130"/>
    </row>
    <row r="94" ht="12.75">
      <c r="D94" s="130"/>
    </row>
    <row r="95" ht="12.75">
      <c r="D95" s="130"/>
    </row>
    <row r="96" ht="12.75">
      <c r="D96" s="130"/>
    </row>
    <row r="97" ht="12.75">
      <c r="D97" s="130"/>
    </row>
    <row r="98" ht="12.75">
      <c r="D98" s="130"/>
    </row>
    <row r="99" ht="12.75">
      <c r="D99" s="130"/>
    </row>
    <row r="100" ht="12.75">
      <c r="D100" s="130"/>
    </row>
    <row r="101" ht="12.75">
      <c r="D101" s="130"/>
    </row>
    <row r="102" ht="12.75">
      <c r="D102" s="130"/>
    </row>
    <row r="103" ht="12.75">
      <c r="D103" s="130"/>
    </row>
    <row r="104" ht="12.75">
      <c r="D104" s="130"/>
    </row>
    <row r="105" ht="12.75">
      <c r="D105" s="130"/>
    </row>
    <row r="106" ht="12.75">
      <c r="D106" s="130"/>
    </row>
    <row r="107" ht="12.75">
      <c r="D107" s="130"/>
    </row>
    <row r="108" ht="12.75">
      <c r="D108" s="130"/>
    </row>
    <row r="109" ht="12.75">
      <c r="D109" s="130"/>
    </row>
    <row r="110" ht="12.75">
      <c r="D110" s="130"/>
    </row>
    <row r="111" ht="12.75">
      <c r="D111" s="130"/>
    </row>
    <row r="112" ht="12.75">
      <c r="D112" s="130"/>
    </row>
    <row r="113" ht="12.75">
      <c r="D113" s="130"/>
    </row>
    <row r="114" ht="12.75">
      <c r="D114" s="130"/>
    </row>
    <row r="115" ht="12.75">
      <c r="D115" s="130"/>
    </row>
    <row r="116" ht="12.75">
      <c r="D116" s="130"/>
    </row>
    <row r="117" ht="12.75">
      <c r="D117" s="130"/>
    </row>
    <row r="118" ht="12.75">
      <c r="D118" s="130"/>
    </row>
    <row r="119" ht="12.75">
      <c r="D119" s="130"/>
    </row>
    <row r="120" ht="12.75">
      <c r="D120" s="130"/>
    </row>
    <row r="121" ht="12.75">
      <c r="D121" s="130"/>
    </row>
    <row r="122" ht="12.75">
      <c r="D122" s="130"/>
    </row>
    <row r="123" ht="12.75">
      <c r="D123" s="130"/>
    </row>
    <row r="124" ht="12.75">
      <c r="D124" s="130"/>
    </row>
    <row r="125" ht="12.75">
      <c r="D125" s="130"/>
    </row>
    <row r="126" ht="12.75">
      <c r="D126" s="130"/>
    </row>
    <row r="127" ht="12.75">
      <c r="D127" s="130"/>
    </row>
    <row r="128" ht="12.75">
      <c r="D128" s="130"/>
    </row>
    <row r="129" ht="12.75">
      <c r="D129" s="130"/>
    </row>
    <row r="130" ht="12.75">
      <c r="D130" s="130"/>
    </row>
    <row r="131" ht="12.75">
      <c r="D131" s="130"/>
    </row>
    <row r="132" ht="12.75">
      <c r="D132" s="130"/>
    </row>
    <row r="133" ht="12.75">
      <c r="D133" s="130"/>
    </row>
    <row r="134" ht="12.75">
      <c r="D134" s="130"/>
    </row>
    <row r="135" ht="12.75">
      <c r="D135" s="130"/>
    </row>
    <row r="136" ht="12.75">
      <c r="D136" s="130"/>
    </row>
    <row r="137" ht="12.75">
      <c r="D137" s="130"/>
    </row>
    <row r="138" ht="12.75">
      <c r="D138" s="130"/>
    </row>
    <row r="139" ht="12.75">
      <c r="D139" s="130"/>
    </row>
    <row r="140" ht="12.75">
      <c r="D140" s="130"/>
    </row>
    <row r="141" ht="12.75">
      <c r="D141" s="130"/>
    </row>
    <row r="142" ht="12.75">
      <c r="D142" s="130"/>
    </row>
    <row r="143" ht="12.75">
      <c r="D143" s="130"/>
    </row>
    <row r="144" ht="12.75">
      <c r="D144" s="130"/>
    </row>
    <row r="145" ht="12.75">
      <c r="D145" s="130"/>
    </row>
    <row r="146" ht="12.75">
      <c r="D146" s="130"/>
    </row>
    <row r="147" ht="12.75">
      <c r="D147" s="130"/>
    </row>
    <row r="148" ht="12.75">
      <c r="D148" s="130"/>
    </row>
    <row r="149" ht="12.75">
      <c r="D149" s="130"/>
    </row>
    <row r="150" ht="12.75">
      <c r="D150" s="130"/>
    </row>
    <row r="151" ht="12.75">
      <c r="D151" s="130"/>
    </row>
    <row r="152" ht="12.75">
      <c r="D152" s="130"/>
    </row>
    <row r="153" ht="12.75">
      <c r="D153" s="130"/>
    </row>
    <row r="154" ht="12.75">
      <c r="D154" s="130"/>
    </row>
    <row r="155" ht="12.75">
      <c r="D155" s="130"/>
    </row>
    <row r="156" ht="12.75">
      <c r="D156" s="130"/>
    </row>
    <row r="157" ht="12.75">
      <c r="D157" s="130"/>
    </row>
    <row r="158" ht="12.75">
      <c r="D158" s="130"/>
    </row>
    <row r="159" ht="12.75">
      <c r="D159" s="130"/>
    </row>
    <row r="160" ht="12.75">
      <c r="D160" s="130"/>
    </row>
    <row r="161" ht="12.75">
      <c r="D161" s="130"/>
    </row>
    <row r="162" ht="12.75">
      <c r="D162" s="130"/>
    </row>
    <row r="163" ht="12.75">
      <c r="D163" s="130"/>
    </row>
    <row r="164" ht="12.75">
      <c r="D164" s="130"/>
    </row>
    <row r="165" ht="12.75">
      <c r="D165" s="130"/>
    </row>
    <row r="166" ht="12.75">
      <c r="D166" s="130"/>
    </row>
    <row r="167" ht="12.75">
      <c r="D167" s="130"/>
    </row>
    <row r="168" ht="12.75">
      <c r="D168" s="130"/>
    </row>
    <row r="169" ht="12.75">
      <c r="D169" s="130"/>
    </row>
    <row r="170" ht="12.75">
      <c r="D170" s="130"/>
    </row>
    <row r="171" ht="12.75">
      <c r="D171" s="130"/>
    </row>
    <row r="172" ht="12.75">
      <c r="D172" s="130"/>
    </row>
    <row r="173" ht="12.75">
      <c r="D173" s="130"/>
    </row>
    <row r="174" ht="12.75">
      <c r="D174" s="130"/>
    </row>
    <row r="175" ht="12.75">
      <c r="D175" s="130"/>
    </row>
    <row r="176" ht="12.75">
      <c r="D176" s="130"/>
    </row>
    <row r="177" ht="12.75">
      <c r="D177" s="130"/>
    </row>
    <row r="178" ht="12.75">
      <c r="D178" s="130"/>
    </row>
    <row r="179" ht="12.75">
      <c r="D179" s="130"/>
    </row>
    <row r="180" ht="12.75">
      <c r="D180" s="130"/>
    </row>
    <row r="181" ht="12.75">
      <c r="D181" s="130"/>
    </row>
    <row r="182" ht="12.75">
      <c r="D182" s="130"/>
    </row>
    <row r="183" ht="12.75">
      <c r="D183" s="130"/>
    </row>
    <row r="184" ht="12.75">
      <c r="D184" s="130"/>
    </row>
    <row r="185" ht="12.75">
      <c r="D185" s="130"/>
    </row>
    <row r="186" ht="12.75">
      <c r="D186" s="130"/>
    </row>
    <row r="187" ht="12.75">
      <c r="D187" s="130"/>
    </row>
    <row r="188" ht="12.75">
      <c r="D188" s="130"/>
    </row>
    <row r="189" ht="12.75">
      <c r="D189" s="130"/>
    </row>
    <row r="190" ht="12.75">
      <c r="D190" s="130"/>
    </row>
    <row r="191" ht="12.75">
      <c r="D191" s="130"/>
    </row>
    <row r="192" ht="12.75">
      <c r="D192" s="130"/>
    </row>
    <row r="193" ht="12.75">
      <c r="D193" s="130"/>
    </row>
    <row r="194" ht="12.75">
      <c r="D194" s="130"/>
    </row>
    <row r="195" ht="12.75">
      <c r="D195" s="130"/>
    </row>
    <row r="196" ht="12.75">
      <c r="D196" s="130"/>
    </row>
    <row r="197" ht="12.75">
      <c r="D197" s="130"/>
    </row>
    <row r="198" ht="12.75">
      <c r="D198" s="130"/>
    </row>
    <row r="199" ht="12.75">
      <c r="D199" s="130"/>
    </row>
    <row r="200" ht="12.75">
      <c r="D200" s="130"/>
    </row>
    <row r="201" ht="12.75">
      <c r="D201" s="130"/>
    </row>
    <row r="202" ht="12.75">
      <c r="D202" s="130"/>
    </row>
    <row r="203" ht="12.75">
      <c r="D203" s="130"/>
    </row>
    <row r="204" ht="12.75">
      <c r="D204" s="130"/>
    </row>
    <row r="205" ht="12.75">
      <c r="D205" s="130"/>
    </row>
    <row r="206" ht="12.75">
      <c r="D206" s="130"/>
    </row>
    <row r="207" ht="12.75">
      <c r="D207" s="130"/>
    </row>
    <row r="208" ht="12.75">
      <c r="D208" s="130"/>
    </row>
    <row r="209" ht="12.75">
      <c r="D209" s="130"/>
    </row>
    <row r="210" ht="12.75">
      <c r="D210" s="130"/>
    </row>
    <row r="211" ht="12.75">
      <c r="D211" s="130"/>
    </row>
    <row r="212" ht="12.75">
      <c r="D212" s="130"/>
    </row>
    <row r="213" ht="12.75">
      <c r="D213" s="130"/>
    </row>
    <row r="214" ht="12.75">
      <c r="D214" s="130"/>
    </row>
    <row r="215" ht="12.75">
      <c r="D215" s="130"/>
    </row>
    <row r="216" ht="12.75">
      <c r="D216" s="130"/>
    </row>
    <row r="217" ht="12.75">
      <c r="D217" s="130"/>
    </row>
    <row r="218" ht="12.75">
      <c r="D218" s="130"/>
    </row>
    <row r="219" ht="12.75">
      <c r="D219" s="130"/>
    </row>
    <row r="220" ht="12.75">
      <c r="D220" s="130"/>
    </row>
    <row r="221" ht="12.75">
      <c r="D221" s="130"/>
    </row>
    <row r="222" ht="12.75">
      <c r="D222" s="130"/>
    </row>
    <row r="223" ht="12.75">
      <c r="D223" s="130"/>
    </row>
    <row r="224" ht="12.75">
      <c r="D224" s="130"/>
    </row>
    <row r="225" ht="12.75">
      <c r="D225" s="130"/>
    </row>
    <row r="226" ht="12.75">
      <c r="D226" s="130"/>
    </row>
    <row r="227" ht="12.75">
      <c r="D227" s="130"/>
    </row>
    <row r="228" ht="12.75">
      <c r="D228" s="130"/>
    </row>
    <row r="229" ht="12.75">
      <c r="D229" s="130"/>
    </row>
    <row r="230" ht="12.75">
      <c r="D230" s="130"/>
    </row>
    <row r="231" ht="12.75">
      <c r="D231" s="130"/>
    </row>
    <row r="232" ht="12.75">
      <c r="D232" s="130"/>
    </row>
    <row r="233" ht="12.75">
      <c r="D233" s="130"/>
    </row>
    <row r="234" ht="12.75">
      <c r="D234" s="130"/>
    </row>
    <row r="235" ht="12.75">
      <c r="D235" s="130"/>
    </row>
    <row r="236" ht="12.75">
      <c r="D236" s="130"/>
    </row>
    <row r="237" ht="12.75">
      <c r="D237" s="130"/>
    </row>
    <row r="238" ht="12.75">
      <c r="D238" s="130"/>
    </row>
    <row r="239" ht="12.75">
      <c r="D239" s="130"/>
    </row>
    <row r="240" ht="12.75">
      <c r="D240" s="130"/>
    </row>
    <row r="241" ht="12.75">
      <c r="D241" s="130"/>
    </row>
    <row r="242" ht="12.75">
      <c r="D242" s="130"/>
    </row>
    <row r="243" ht="12.75">
      <c r="D243" s="130"/>
    </row>
    <row r="244" ht="12.75">
      <c r="D244" s="130"/>
    </row>
    <row r="245" ht="12.75">
      <c r="D245" s="130"/>
    </row>
    <row r="246" ht="12.75">
      <c r="D246" s="130"/>
    </row>
    <row r="247" ht="12.75">
      <c r="D247" s="130"/>
    </row>
    <row r="248" ht="12.75">
      <c r="D248" s="130"/>
    </row>
    <row r="249" ht="12.75">
      <c r="D249" s="130"/>
    </row>
    <row r="250" ht="12.75">
      <c r="D250" s="130"/>
    </row>
    <row r="251" ht="12.75">
      <c r="D251" s="130"/>
    </row>
    <row r="252" ht="12.75">
      <c r="D252" s="130"/>
    </row>
    <row r="253" ht="12.75">
      <c r="D253" s="130"/>
    </row>
    <row r="254" ht="12.75">
      <c r="D254" s="130"/>
    </row>
    <row r="255" ht="12.75">
      <c r="D255" s="130"/>
    </row>
    <row r="256" ht="12.75">
      <c r="D256" s="130"/>
    </row>
    <row r="257" ht="12.75">
      <c r="D257" s="130"/>
    </row>
    <row r="258" ht="12.75">
      <c r="D258" s="130"/>
    </row>
    <row r="259" ht="12.75">
      <c r="D259" s="130"/>
    </row>
    <row r="260" ht="12.75">
      <c r="D260" s="130"/>
    </row>
    <row r="261" ht="12.75">
      <c r="D261" s="130"/>
    </row>
    <row r="262" ht="12.75">
      <c r="D262" s="130"/>
    </row>
    <row r="263" ht="12.75">
      <c r="D263" s="130"/>
    </row>
    <row r="264" ht="12.75">
      <c r="D264" s="130"/>
    </row>
    <row r="265" ht="12.75">
      <c r="D265" s="130"/>
    </row>
    <row r="266" ht="12.75">
      <c r="D266" s="130"/>
    </row>
    <row r="267" ht="12.75">
      <c r="D267" s="130"/>
    </row>
    <row r="268" ht="12.75">
      <c r="D268" s="130"/>
    </row>
    <row r="269" ht="12.75">
      <c r="D269" s="130"/>
    </row>
    <row r="270" ht="12.75">
      <c r="D270" s="130"/>
    </row>
    <row r="271" ht="12.75">
      <c r="D271" s="130"/>
    </row>
    <row r="272" ht="12.75">
      <c r="D272" s="130"/>
    </row>
    <row r="273" ht="12.75">
      <c r="D273" s="130"/>
    </row>
    <row r="274" ht="12.75">
      <c r="D274" s="130"/>
    </row>
    <row r="275" ht="12.75">
      <c r="D275" s="130"/>
    </row>
    <row r="276" ht="12.75">
      <c r="D276" s="130"/>
    </row>
    <row r="277" ht="12.75">
      <c r="D277" s="130"/>
    </row>
    <row r="278" ht="12.75">
      <c r="D278" s="130"/>
    </row>
    <row r="279" ht="12.75">
      <c r="D279" s="130"/>
    </row>
    <row r="280" ht="12.75">
      <c r="D280" s="130"/>
    </row>
    <row r="281" ht="12.75">
      <c r="D281" s="130"/>
    </row>
    <row r="282" ht="12.75">
      <c r="D282" s="130"/>
    </row>
    <row r="283" ht="12.75">
      <c r="D283" s="130"/>
    </row>
    <row r="284" ht="12.75">
      <c r="D284" s="130"/>
    </row>
    <row r="285" ht="12.75">
      <c r="D285" s="130"/>
    </row>
    <row r="286" ht="12.75">
      <c r="D286" s="130"/>
    </row>
    <row r="287" ht="12.75">
      <c r="D287" s="130"/>
    </row>
    <row r="288" ht="12.75">
      <c r="D288" s="130"/>
    </row>
    <row r="289" ht="12.75">
      <c r="D289" s="130"/>
    </row>
    <row r="290" ht="12.75">
      <c r="D290" s="130"/>
    </row>
    <row r="291" ht="12.75">
      <c r="D291" s="130"/>
    </row>
    <row r="292" ht="12.75">
      <c r="D292" s="130"/>
    </row>
    <row r="293" ht="12.75">
      <c r="D293" s="130"/>
    </row>
    <row r="294" ht="12.75">
      <c r="D294" s="130"/>
    </row>
    <row r="295" ht="12.75">
      <c r="D295" s="130"/>
    </row>
    <row r="296" ht="12.75">
      <c r="D296" s="130"/>
    </row>
    <row r="297" ht="12.75">
      <c r="D297" s="130"/>
    </row>
    <row r="298" ht="12.75">
      <c r="D298" s="130"/>
    </row>
    <row r="299" ht="12.75">
      <c r="D299" s="130"/>
    </row>
    <row r="300" ht="12.75">
      <c r="D300" s="130"/>
    </row>
    <row r="301" ht="12.75">
      <c r="D301" s="130"/>
    </row>
    <row r="302" ht="12.75">
      <c r="D302" s="130"/>
    </row>
    <row r="303" ht="12.75">
      <c r="D303" s="130"/>
    </row>
    <row r="304" ht="12.75">
      <c r="D304" s="130"/>
    </row>
    <row r="305" ht="12.75">
      <c r="D305" s="130"/>
    </row>
    <row r="306" ht="12.75">
      <c r="D306" s="130"/>
    </row>
    <row r="307" ht="12.75">
      <c r="D307" s="130"/>
    </row>
    <row r="308" ht="12.75">
      <c r="D308" s="130"/>
    </row>
    <row r="309" ht="12.75">
      <c r="D309" s="130"/>
    </row>
    <row r="310" ht="12.75">
      <c r="D310" s="130"/>
    </row>
    <row r="311" ht="12.75">
      <c r="D311" s="130"/>
    </row>
    <row r="312" ht="12.75">
      <c r="D312" s="130"/>
    </row>
    <row r="313" ht="12.75">
      <c r="D313" s="130"/>
    </row>
    <row r="314" ht="12.75">
      <c r="D314" s="130"/>
    </row>
    <row r="315" ht="12.75">
      <c r="D315" s="130"/>
    </row>
    <row r="316" ht="12.75">
      <c r="D316" s="130"/>
    </row>
    <row r="317" ht="12.75">
      <c r="D317" s="130"/>
    </row>
    <row r="318" ht="12.75">
      <c r="D318" s="130"/>
    </row>
    <row r="319" ht="12.75">
      <c r="D319" s="130"/>
    </row>
    <row r="320" ht="12.75">
      <c r="D320" s="130"/>
    </row>
    <row r="321" ht="12.75">
      <c r="D321" s="130"/>
    </row>
    <row r="322" ht="12.75">
      <c r="D322" s="130"/>
    </row>
    <row r="323" ht="12.75">
      <c r="D323" s="130"/>
    </row>
    <row r="324" ht="12.75">
      <c r="D324" s="130"/>
    </row>
    <row r="325" ht="12.75">
      <c r="D325" s="130"/>
    </row>
    <row r="326" ht="12.75">
      <c r="D326" s="130"/>
    </row>
    <row r="327" ht="12.75">
      <c r="D327" s="130"/>
    </row>
    <row r="328" ht="12.75">
      <c r="D328" s="130"/>
    </row>
    <row r="329" ht="12.75">
      <c r="D329" s="130"/>
    </row>
    <row r="330" ht="12.75">
      <c r="D330" s="130"/>
    </row>
  </sheetData>
  <conditionalFormatting sqref="A8 B9:B14 B20:B34 B37 A35:A36">
    <cfRule type="cellIs" priority="2" dxfId="0" operator="equal" stopIfTrue="1">
      <formula>"Adjustment to Income/Expense/Rate Base:"</formula>
    </cfRule>
  </conditionalFormatting>
  <conditionalFormatting sqref="A20 A18:B18 A15:A17 B17:C17 B10 B14:B16 B21:B34 B37 A22:A37">
    <cfRule type="cellIs" priority="1" dxfId="0" operator="equal" stopIfTrue="1">
      <formula>"Title"</formula>
    </cfRule>
  </conditionalFormatting>
  <dataValidations count="5">
    <dataValidation errorStyle="warning" type="list" allowBlank="1" showInputMessage="1" showErrorMessage="1" errorTitle="FERC ACCOUNT" error="This FERC Account is not included in the drop-down list. Is this the account you want to use?" sqref="D39">
      <formula1>$D$53:$D$330</formula1>
    </dataValidation>
    <dataValidation errorStyle="warning" type="list" allowBlank="1" showInputMessage="1" showErrorMessage="1" errorTitle="FERC ACCOUNT" error="This FERC Account is not included in the drop-down list. Is this the account you want to use?" sqref="D38">
      <formula1>$D$68:$D$330</formula1>
    </dataValidation>
    <dataValidation errorStyle="warning" type="list" allowBlank="1" showInputMessage="1" showErrorMessage="1" errorTitle="FERC ACCOUNT" error="This FERC Account is not included in the drop-down list. Is this the account you want to use?" sqref="D35:D37 D18">
      <formula1>$D$52:$D$330</formula1>
    </dataValidation>
    <dataValidation errorStyle="warning" type="list" allowBlank="1" showInputMessage="1" showErrorMessage="1" errorTitle="FERC ACCOUNT" error="This FERC Account is not included in the drop-down list. Is this the account you want to use?" sqref="D30:D31 D22:D26 D33:D34 D28 D15:D17">
      <formula1>$D$73:$D$330</formula1>
    </dataValidation>
    <dataValidation errorStyle="warning" type="list" allowBlank="1" showInputMessage="1" showErrorMessage="1" errorTitle="FERC ACCOUNT" error="This FERC Account is not included in the drop-down list. Is this the account you want to use?" sqref="D29 D32">
      <formula1>$D$67:$D$330</formula1>
    </dataValidation>
  </dataValidations>
  <printOptions horizontalCentered="1"/>
  <pageMargins left="1" right="1" top="1.75" bottom="0.75" header="0.75" footer="0.5"/>
  <pageSetup fitToHeight="1" fitToWidth="1" orientation="portrait" paperSize="9"/>
  <headerFooter scaleWithDoc="0" alignWithMargins="0">
    <oddHeader>&amp;R&amp;"Times New Roman,Bold"&amp;8Utah Association of Energy Users 
UAE Exhibit RR 1.4
Docket No. 10-035-124
Witness:  Kevin C. Higgins
Page 3 of 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tabColor rgb="FFFFFF00"/>
    <pageSetUpPr fitToPage="1"/>
  </sheetPr>
  <dimension ref="A1:M53"/>
  <sheetViews>
    <sheetView zoomScale="85" zoomScaleNormal="85" zoomScaleSheetLayoutView="70" zoomScalePageLayoutView="85" workbookViewId="0" topLeftCell="A1"/>
  </sheetViews>
  <sheetFormatPr defaultColWidth="14.66015625" defaultRowHeight="12.75"/>
  <cols>
    <col min="1" max="1" width="6.5" style="143" customWidth="1"/>
    <col min="2" max="2" width="49.16015625" style="143" customWidth="1"/>
    <col min="3" max="3" width="6.66015625" style="143" customWidth="1"/>
    <col min="4" max="4" width="20.33203125" style="143" bestFit="1" customWidth="1"/>
    <col min="5" max="5" width="20.66015625" style="143" bestFit="1" customWidth="1"/>
    <col min="6" max="6" width="18.5" style="143" bestFit="1" customWidth="1"/>
    <col min="7" max="7" width="20" style="143" bestFit="1" customWidth="1"/>
    <col min="8" max="8" width="18.5" style="143" bestFit="1" customWidth="1"/>
    <col min="9" max="9" width="20.5" style="143" customWidth="1"/>
    <col min="10" max="10" width="19" style="143" bestFit="1" customWidth="1"/>
    <col min="11" max="11" width="18.83203125" style="143" bestFit="1" customWidth="1"/>
    <col min="12" max="12" width="15.16015625" style="143" bestFit="1" customWidth="1"/>
    <col min="13" max="13" width="17.33203125" style="143" bestFit="1" customWidth="1"/>
    <col min="14" max="16384" width="14.66015625" style="143" customWidth="1"/>
  </cols>
  <sheetData>
    <row r="1" spans="1:13" ht="15">
      <c r="A1" s="620" t="s">
        <v>422</v>
      </c>
      <c r="B1" s="110"/>
      <c r="C1" s="110"/>
      <c r="D1" s="142"/>
      <c r="E1" s="142"/>
      <c r="F1" s="142"/>
      <c r="G1" s="142"/>
      <c r="H1" s="142"/>
      <c r="I1" s="142"/>
      <c r="J1" s="142"/>
      <c r="K1" s="142"/>
      <c r="L1" s="142"/>
      <c r="M1" s="142"/>
    </row>
    <row r="2" spans="1:13" ht="15">
      <c r="A2" s="620" t="s">
        <v>474</v>
      </c>
      <c r="B2" s="110"/>
      <c r="C2" s="110"/>
      <c r="D2" s="142"/>
      <c r="E2" s="142"/>
      <c r="F2" s="142"/>
      <c r="G2" s="142"/>
      <c r="H2" s="142"/>
      <c r="I2" s="142"/>
      <c r="J2" s="142"/>
      <c r="K2" s="142"/>
      <c r="L2" s="142"/>
      <c r="M2" s="142"/>
    </row>
    <row r="3" spans="1:13" ht="15">
      <c r="A3" s="620" t="s">
        <v>318</v>
      </c>
      <c r="B3" s="110"/>
      <c r="C3" s="110"/>
      <c r="D3" s="142"/>
      <c r="E3" s="142"/>
      <c r="F3" s="142"/>
      <c r="G3" s="142"/>
      <c r="H3" s="142"/>
      <c r="I3" s="142"/>
      <c r="J3" s="142"/>
      <c r="K3" s="142"/>
      <c r="L3" s="142"/>
      <c r="M3" s="142"/>
    </row>
    <row r="4" spans="1:13" ht="13">
      <c r="A4" s="144"/>
      <c r="B4" s="142"/>
      <c r="C4" s="142"/>
      <c r="D4" s="142"/>
      <c r="E4" s="142"/>
      <c r="F4" s="142"/>
      <c r="G4" s="142"/>
      <c r="H4" s="142"/>
      <c r="I4" s="142"/>
      <c r="J4" s="142"/>
      <c r="K4" s="142"/>
      <c r="L4" s="142"/>
      <c r="M4" s="142"/>
    </row>
    <row r="5" spans="1:13" ht="13">
      <c r="A5" s="145" t="s">
        <v>374</v>
      </c>
      <c r="B5" s="142"/>
      <c r="C5" s="142"/>
      <c r="D5" s="146"/>
      <c r="E5" s="147"/>
      <c r="F5" s="142"/>
      <c r="G5" s="148"/>
      <c r="H5" s="142"/>
      <c r="I5" s="149"/>
      <c r="J5" s="149"/>
      <c r="K5" s="149"/>
      <c r="L5" s="149"/>
      <c r="M5" s="142"/>
    </row>
    <row r="6" spans="1:13" ht="13">
      <c r="A6" s="142"/>
      <c r="B6" s="150"/>
      <c r="C6" s="150"/>
      <c r="D6" s="151"/>
      <c r="E6" s="152"/>
      <c r="F6" s="142"/>
      <c r="G6" s="142"/>
      <c r="H6" s="153"/>
      <c r="I6" s="153"/>
      <c r="J6" s="153"/>
      <c r="K6" s="153"/>
      <c r="L6" s="153"/>
      <c r="M6" s="142"/>
    </row>
    <row r="7" spans="1:13" ht="13">
      <c r="A7" s="142" t="s">
        <v>375</v>
      </c>
      <c r="B7" s="150"/>
      <c r="C7" s="150"/>
      <c r="D7" s="142"/>
      <c r="E7" s="632"/>
      <c r="F7" s="654" t="s">
        <v>11</v>
      </c>
      <c r="G7" s="142"/>
      <c r="H7" s="153"/>
      <c r="I7" s="153"/>
      <c r="J7" s="153"/>
      <c r="K7" s="153"/>
      <c r="L7" s="153"/>
      <c r="M7" s="142"/>
    </row>
    <row r="8" spans="1:13" ht="13">
      <c r="A8" s="142"/>
      <c r="B8" s="150"/>
      <c r="C8" s="150"/>
      <c r="D8" s="142"/>
      <c r="E8" s="632"/>
      <c r="F8" s="654"/>
      <c r="G8" s="142"/>
      <c r="H8" s="153"/>
      <c r="I8" s="153"/>
      <c r="J8" s="153"/>
      <c r="K8" s="153"/>
      <c r="L8" s="153"/>
      <c r="M8" s="142"/>
    </row>
    <row r="9" spans="1:13" ht="13">
      <c r="A9" s="150" t="s">
        <v>376</v>
      </c>
      <c r="B9" s="150"/>
      <c r="C9" s="150"/>
      <c r="D9" s="142"/>
      <c r="E9" s="632"/>
      <c r="F9" s="654"/>
      <c r="G9" s="142"/>
      <c r="H9" s="153"/>
      <c r="I9" s="153"/>
      <c r="J9" s="153"/>
      <c r="K9" s="153"/>
      <c r="L9" s="153"/>
      <c r="M9" s="142"/>
    </row>
    <row r="10" spans="1:13" ht="13">
      <c r="A10" s="150"/>
      <c r="B10" s="153"/>
      <c r="C10" s="150"/>
      <c r="D10" s="142"/>
      <c r="E10" s="633"/>
      <c r="F10" s="654"/>
      <c r="G10" s="149"/>
      <c r="H10" s="149"/>
      <c r="I10" s="149"/>
      <c r="J10" s="149"/>
      <c r="K10" s="154"/>
      <c r="L10" s="147"/>
      <c r="M10" s="142"/>
    </row>
    <row r="11" spans="1:13" ht="13">
      <c r="A11" s="150" t="s">
        <v>377</v>
      </c>
      <c r="B11" s="153"/>
      <c r="C11" s="150"/>
      <c r="D11" s="142"/>
      <c r="E11" s="633"/>
      <c r="F11" s="654"/>
      <c r="G11" s="149"/>
      <c r="H11" s="149"/>
      <c r="I11" s="149"/>
      <c r="J11" s="149"/>
      <c r="K11" s="154"/>
      <c r="L11" s="147"/>
      <c r="M11" s="142"/>
    </row>
    <row r="12" spans="1:13" ht="13">
      <c r="A12" s="150"/>
      <c r="B12" s="153"/>
      <c r="C12" s="150"/>
      <c r="D12" s="142"/>
      <c r="E12" s="175"/>
      <c r="F12" s="142"/>
      <c r="G12" s="149"/>
      <c r="H12" s="149"/>
      <c r="I12" s="149"/>
      <c r="J12" s="149"/>
      <c r="K12" s="154"/>
      <c r="L12" s="147"/>
      <c r="M12" s="142"/>
    </row>
    <row r="13" spans="1:13" ht="13">
      <c r="A13" s="145"/>
      <c r="B13" s="144"/>
      <c r="C13" s="150"/>
      <c r="D13" s="142"/>
      <c r="E13" s="158"/>
      <c r="F13" s="155"/>
      <c r="G13" s="156"/>
      <c r="H13" s="157"/>
      <c r="I13" s="149"/>
      <c r="J13" s="149"/>
      <c r="K13" s="158"/>
      <c r="L13" s="147"/>
      <c r="M13" s="142"/>
    </row>
    <row r="14" spans="1:13" ht="13">
      <c r="A14" s="109"/>
      <c r="B14" s="142"/>
      <c r="C14" s="142"/>
      <c r="D14" s="142"/>
      <c r="E14" s="159"/>
      <c r="F14" s="142"/>
      <c r="G14" s="142"/>
      <c r="H14" s="142"/>
      <c r="I14" s="142"/>
      <c r="J14" s="142"/>
      <c r="K14" s="142"/>
      <c r="L14" s="142"/>
      <c r="M14" s="142"/>
    </row>
    <row r="15" spans="1:13" ht="13">
      <c r="A15" s="160"/>
      <c r="B15" s="161"/>
      <c r="C15" s="153"/>
      <c r="D15" s="153"/>
      <c r="E15" s="142"/>
      <c r="F15" s="162"/>
      <c r="G15" s="153"/>
      <c r="H15" s="153"/>
      <c r="I15" s="153"/>
      <c r="J15" s="153"/>
      <c r="K15" s="158"/>
      <c r="L15" s="147"/>
      <c r="M15" s="142"/>
    </row>
    <row r="16" spans="1:13" ht="13">
      <c r="A16" s="161" t="s">
        <v>378</v>
      </c>
      <c r="B16" s="150"/>
      <c r="C16" s="150"/>
      <c r="D16" s="153"/>
      <c r="E16" s="153"/>
      <c r="F16" s="153"/>
      <c r="G16" s="150"/>
      <c r="H16" s="150"/>
      <c r="I16" s="150"/>
      <c r="J16" s="150"/>
      <c r="K16" s="150"/>
      <c r="L16" s="150"/>
      <c r="M16" s="163"/>
    </row>
    <row r="17" spans="1:13" ht="15.75" customHeight="1">
      <c r="A17" s="150"/>
      <c r="B17" s="150"/>
      <c r="C17" s="164" t="s">
        <v>476</v>
      </c>
      <c r="D17" s="164" t="s">
        <v>379</v>
      </c>
      <c r="E17" s="164" t="s">
        <v>380</v>
      </c>
      <c r="F17" s="164" t="s">
        <v>381</v>
      </c>
      <c r="G17" s="165" t="s">
        <v>382</v>
      </c>
      <c r="H17" s="166" t="s">
        <v>383</v>
      </c>
      <c r="I17" s="165" t="s">
        <v>384</v>
      </c>
      <c r="J17" s="165" t="s">
        <v>385</v>
      </c>
      <c r="K17" s="165" t="s">
        <v>386</v>
      </c>
      <c r="L17" s="165" t="s">
        <v>387</v>
      </c>
      <c r="M17" s="165" t="s">
        <v>388</v>
      </c>
    </row>
    <row r="18" spans="1:13" s="171" customFormat="1" ht="13">
      <c r="A18" s="153"/>
      <c r="B18" s="153" t="s">
        <v>389</v>
      </c>
      <c r="C18" s="153"/>
      <c r="D18" s="167" t="s">
        <v>354</v>
      </c>
      <c r="E18" s="168">
        <f>SUM(F18:L18)</f>
        <v>1</v>
      </c>
      <c r="F18" s="169">
        <v>0.016621665955567966</v>
      </c>
      <c r="G18" s="169">
        <v>0.257434907123772</v>
      </c>
      <c r="H18" s="169">
        <v>0.07919083049100767</v>
      </c>
      <c r="I18" s="169">
        <v>0.15739184245932758</v>
      </c>
      <c r="J18" s="169">
        <v>0.43284111341301157</v>
      </c>
      <c r="K18" s="169">
        <v>0.05332161905839461</v>
      </c>
      <c r="L18" s="169">
        <v>0.003198021498918638</v>
      </c>
      <c r="M18" s="170"/>
    </row>
    <row r="19" spans="1:13" ht="13">
      <c r="A19" s="153"/>
      <c r="B19" s="153"/>
      <c r="C19" s="153"/>
      <c r="D19" s="167"/>
      <c r="E19" s="168"/>
      <c r="F19" s="169"/>
      <c r="G19" s="169"/>
      <c r="H19" s="169"/>
      <c r="I19" s="169"/>
      <c r="J19" s="169"/>
      <c r="K19" s="169"/>
      <c r="L19" s="169"/>
      <c r="M19" s="142"/>
    </row>
    <row r="20" spans="1:13" ht="13">
      <c r="A20" s="161" t="s">
        <v>375</v>
      </c>
      <c r="B20" s="153"/>
      <c r="C20" s="172">
        <v>3</v>
      </c>
      <c r="D20" s="172" t="s">
        <v>354</v>
      </c>
      <c r="E20" s="653" t="s">
        <v>11</v>
      </c>
      <c r="F20" s="653"/>
      <c r="G20" s="653"/>
      <c r="H20" s="653"/>
      <c r="I20" s="653"/>
      <c r="J20" s="653"/>
      <c r="K20" s="653"/>
      <c r="L20" s="653"/>
      <c r="M20" s="653"/>
    </row>
    <row r="21" spans="1:13" ht="13">
      <c r="A21" s="153"/>
      <c r="B21" s="153"/>
      <c r="C21" s="172"/>
      <c r="D21" s="172"/>
      <c r="E21" s="653"/>
      <c r="F21" s="653"/>
      <c r="G21" s="653"/>
      <c r="H21" s="653"/>
      <c r="I21" s="653"/>
      <c r="J21" s="653"/>
      <c r="K21" s="653"/>
      <c r="L21" s="653"/>
      <c r="M21" s="653"/>
    </row>
    <row r="22" spans="1:13" ht="13">
      <c r="A22" s="153"/>
      <c r="B22" s="173" t="s">
        <v>390</v>
      </c>
      <c r="C22" s="174">
        <v>3</v>
      </c>
      <c r="D22" s="172" t="s">
        <v>354</v>
      </c>
      <c r="E22" s="653"/>
      <c r="F22" s="653"/>
      <c r="G22" s="653"/>
      <c r="H22" s="653"/>
      <c r="I22" s="653"/>
      <c r="J22" s="653"/>
      <c r="K22" s="653"/>
      <c r="L22" s="653"/>
      <c r="M22" s="653"/>
    </row>
    <row r="23" spans="1:13" ht="13">
      <c r="A23" s="153"/>
      <c r="B23" s="173" t="s">
        <v>390</v>
      </c>
      <c r="C23" s="174">
        <v>3</v>
      </c>
      <c r="D23" s="174" t="s">
        <v>391</v>
      </c>
      <c r="E23" s="653"/>
      <c r="F23" s="653"/>
      <c r="G23" s="653"/>
      <c r="H23" s="653"/>
      <c r="I23" s="653"/>
      <c r="J23" s="653"/>
      <c r="K23" s="653"/>
      <c r="L23" s="653"/>
      <c r="M23" s="653"/>
    </row>
    <row r="24" spans="1:13" ht="13">
      <c r="A24" s="153"/>
      <c r="B24" s="173"/>
      <c r="C24" s="174"/>
      <c r="D24" s="174"/>
      <c r="E24" s="653"/>
      <c r="F24" s="653"/>
      <c r="G24" s="653"/>
      <c r="H24" s="653"/>
      <c r="I24" s="653"/>
      <c r="J24" s="653"/>
      <c r="K24" s="653"/>
      <c r="L24" s="653"/>
      <c r="M24" s="653"/>
    </row>
    <row r="25" spans="1:13" ht="13">
      <c r="A25" s="176" t="s">
        <v>392</v>
      </c>
      <c r="B25" s="153"/>
      <c r="C25" s="149"/>
      <c r="D25" s="149"/>
      <c r="E25" s="653"/>
      <c r="F25" s="653"/>
      <c r="G25" s="653"/>
      <c r="H25" s="653"/>
      <c r="I25" s="653"/>
      <c r="J25" s="653"/>
      <c r="K25" s="653"/>
      <c r="L25" s="653"/>
      <c r="M25" s="653"/>
    </row>
    <row r="26" spans="1:13" ht="13">
      <c r="A26" s="150"/>
      <c r="B26" s="153"/>
      <c r="C26" s="150"/>
      <c r="D26" s="150"/>
      <c r="E26" s="653"/>
      <c r="F26" s="653"/>
      <c r="G26" s="653"/>
      <c r="H26" s="653"/>
      <c r="I26" s="653"/>
      <c r="J26" s="653"/>
      <c r="K26" s="653"/>
      <c r="L26" s="653"/>
      <c r="M26" s="653"/>
    </row>
    <row r="27" spans="1:13" ht="13">
      <c r="A27" s="161" t="s">
        <v>393</v>
      </c>
      <c r="B27" s="153"/>
      <c r="C27" s="172">
        <v>3</v>
      </c>
      <c r="D27" s="172" t="s">
        <v>354</v>
      </c>
      <c r="E27" s="653"/>
      <c r="F27" s="653"/>
      <c r="G27" s="653"/>
      <c r="H27" s="653"/>
      <c r="I27" s="653"/>
      <c r="J27" s="653"/>
      <c r="K27" s="653"/>
      <c r="L27" s="653"/>
      <c r="M27" s="653"/>
    </row>
    <row r="28" spans="1:13" ht="13">
      <c r="A28" s="144"/>
      <c r="B28" s="153"/>
      <c r="C28" s="172"/>
      <c r="D28" s="172"/>
      <c r="E28" s="653"/>
      <c r="F28" s="653"/>
      <c r="G28" s="653"/>
      <c r="H28" s="653"/>
      <c r="I28" s="653"/>
      <c r="J28" s="653"/>
      <c r="K28" s="653"/>
      <c r="L28" s="653"/>
      <c r="M28" s="653"/>
    </row>
    <row r="29" spans="1:13" ht="13">
      <c r="A29" s="144"/>
      <c r="B29" s="173" t="s">
        <v>390</v>
      </c>
      <c r="C29" s="174">
        <v>3</v>
      </c>
      <c r="D29" s="172" t="s">
        <v>354</v>
      </c>
      <c r="E29" s="653"/>
      <c r="F29" s="653"/>
      <c r="G29" s="653"/>
      <c r="H29" s="653"/>
      <c r="I29" s="653"/>
      <c r="J29" s="653"/>
      <c r="K29" s="653"/>
      <c r="L29" s="653"/>
      <c r="M29" s="653"/>
    </row>
    <row r="30" spans="1:13" ht="15" customHeight="1">
      <c r="A30" s="144"/>
      <c r="B30" s="173" t="s">
        <v>390</v>
      </c>
      <c r="C30" s="174">
        <v>3</v>
      </c>
      <c r="D30" s="174" t="s">
        <v>391</v>
      </c>
      <c r="E30" s="653"/>
      <c r="F30" s="653"/>
      <c r="G30" s="653"/>
      <c r="H30" s="653"/>
      <c r="I30" s="653"/>
      <c r="J30" s="653"/>
      <c r="K30" s="653"/>
      <c r="L30" s="653"/>
      <c r="M30" s="653"/>
    </row>
    <row r="31" spans="1:13" ht="15" customHeight="1">
      <c r="A31" s="144"/>
      <c r="B31" s="153"/>
      <c r="C31" s="172"/>
      <c r="D31" s="172"/>
      <c r="E31" s="653"/>
      <c r="F31" s="653"/>
      <c r="G31" s="653"/>
      <c r="H31" s="653"/>
      <c r="I31" s="653"/>
      <c r="J31" s="653"/>
      <c r="K31" s="653"/>
      <c r="L31" s="653"/>
      <c r="M31" s="653"/>
    </row>
    <row r="32" spans="1:13" ht="13">
      <c r="A32" s="176" t="s">
        <v>392</v>
      </c>
      <c r="B32" s="153"/>
      <c r="C32" s="150"/>
      <c r="D32" s="150"/>
      <c r="E32" s="653"/>
      <c r="F32" s="653"/>
      <c r="G32" s="653"/>
      <c r="H32" s="653"/>
      <c r="I32" s="653"/>
      <c r="J32" s="653"/>
      <c r="K32" s="653"/>
      <c r="L32" s="653"/>
      <c r="M32" s="653"/>
    </row>
    <row r="33" spans="1:13" ht="13">
      <c r="A33" s="150"/>
      <c r="B33" s="153"/>
      <c r="C33" s="150"/>
      <c r="D33" s="150"/>
      <c r="E33" s="653"/>
      <c r="F33" s="653"/>
      <c r="G33" s="653"/>
      <c r="H33" s="653"/>
      <c r="I33" s="653"/>
      <c r="J33" s="653"/>
      <c r="K33" s="653"/>
      <c r="L33" s="653"/>
      <c r="M33" s="653"/>
    </row>
    <row r="34" spans="1:13" ht="13">
      <c r="A34" s="161" t="s">
        <v>394</v>
      </c>
      <c r="B34" s="153"/>
      <c r="C34" s="172">
        <v>3</v>
      </c>
      <c r="D34" s="172" t="s">
        <v>354</v>
      </c>
      <c r="E34" s="653"/>
      <c r="F34" s="653"/>
      <c r="G34" s="653"/>
      <c r="H34" s="653"/>
      <c r="I34" s="653"/>
      <c r="J34" s="653"/>
      <c r="K34" s="653"/>
      <c r="L34" s="653"/>
      <c r="M34" s="653"/>
    </row>
    <row r="35" spans="1:13" ht="13">
      <c r="A35" s="153"/>
      <c r="B35" s="153"/>
      <c r="C35" s="172"/>
      <c r="D35" s="172"/>
      <c r="E35" s="653"/>
      <c r="F35" s="653"/>
      <c r="G35" s="653"/>
      <c r="H35" s="653"/>
      <c r="I35" s="653"/>
      <c r="J35" s="653"/>
      <c r="K35" s="653"/>
      <c r="L35" s="653"/>
      <c r="M35" s="653"/>
    </row>
    <row r="36" spans="1:13" ht="13">
      <c r="A36" s="153"/>
      <c r="B36" s="173" t="s">
        <v>390</v>
      </c>
      <c r="C36" s="174">
        <v>3</v>
      </c>
      <c r="D36" s="172" t="s">
        <v>354</v>
      </c>
      <c r="E36" s="653"/>
      <c r="F36" s="653"/>
      <c r="G36" s="653"/>
      <c r="H36" s="653"/>
      <c r="I36" s="653"/>
      <c r="J36" s="653"/>
      <c r="K36" s="653"/>
      <c r="L36" s="653"/>
      <c r="M36" s="653"/>
    </row>
    <row r="37" spans="1:13" ht="13">
      <c r="A37" s="153"/>
      <c r="B37" s="173" t="s">
        <v>390</v>
      </c>
      <c r="C37" s="174">
        <v>3</v>
      </c>
      <c r="D37" s="174" t="s">
        <v>391</v>
      </c>
      <c r="E37" s="653"/>
      <c r="F37" s="653"/>
      <c r="G37" s="653"/>
      <c r="H37" s="653"/>
      <c r="I37" s="653"/>
      <c r="J37" s="653"/>
      <c r="K37" s="653"/>
      <c r="L37" s="653"/>
      <c r="M37" s="653"/>
    </row>
    <row r="38" spans="1:13" ht="13">
      <c r="A38" s="153"/>
      <c r="B38" s="173"/>
      <c r="C38" s="174"/>
      <c r="D38" s="174"/>
      <c r="E38" s="653"/>
      <c r="F38" s="653"/>
      <c r="G38" s="653"/>
      <c r="H38" s="653"/>
      <c r="I38" s="653"/>
      <c r="J38" s="653"/>
      <c r="K38" s="653"/>
      <c r="L38" s="653"/>
      <c r="M38" s="653"/>
    </row>
    <row r="39" spans="1:13" ht="13">
      <c r="A39" s="176" t="s">
        <v>392</v>
      </c>
      <c r="B39" s="153"/>
      <c r="C39" s="149"/>
      <c r="D39" s="149"/>
      <c r="E39" s="653"/>
      <c r="F39" s="653"/>
      <c r="G39" s="653"/>
      <c r="H39" s="653"/>
      <c r="I39" s="653"/>
      <c r="J39" s="653"/>
      <c r="K39" s="653"/>
      <c r="L39" s="653"/>
      <c r="M39" s="653"/>
    </row>
    <row r="40" spans="1:13" ht="13">
      <c r="A40" s="150"/>
      <c r="B40" s="153"/>
      <c r="C40" s="150"/>
      <c r="D40" s="150"/>
      <c r="E40" s="653"/>
      <c r="F40" s="653"/>
      <c r="G40" s="653"/>
      <c r="H40" s="653"/>
      <c r="I40" s="653"/>
      <c r="J40" s="653"/>
      <c r="K40" s="653"/>
      <c r="L40" s="653"/>
      <c r="M40" s="653"/>
    </row>
    <row r="41" spans="1:13" ht="13">
      <c r="A41" s="142"/>
      <c r="B41" s="142"/>
      <c r="C41" s="142"/>
      <c r="D41" s="177"/>
      <c r="E41" s="653"/>
      <c r="F41" s="653"/>
      <c r="G41" s="653"/>
      <c r="H41" s="653"/>
      <c r="I41" s="653"/>
      <c r="J41" s="653"/>
      <c r="K41" s="653"/>
      <c r="L41" s="653"/>
      <c r="M41" s="653"/>
    </row>
    <row r="42" spans="1:13" ht="13">
      <c r="A42" s="161" t="s">
        <v>395</v>
      </c>
      <c r="B42" s="142"/>
      <c r="C42" s="142"/>
      <c r="D42" s="172" t="s">
        <v>354</v>
      </c>
      <c r="E42" s="653"/>
      <c r="F42" s="653"/>
      <c r="G42" s="653"/>
      <c r="H42" s="653"/>
      <c r="I42" s="653"/>
      <c r="J42" s="653"/>
      <c r="K42" s="653"/>
      <c r="L42" s="653"/>
      <c r="M42" s="653"/>
    </row>
    <row r="43" spans="1:13" ht="13">
      <c r="A43" s="142"/>
      <c r="B43" s="142"/>
      <c r="C43" s="142"/>
      <c r="D43" s="174" t="s">
        <v>391</v>
      </c>
      <c r="E43" s="653"/>
      <c r="F43" s="653"/>
      <c r="G43" s="653"/>
      <c r="H43" s="653"/>
      <c r="I43" s="653"/>
      <c r="J43" s="653"/>
      <c r="K43" s="653"/>
      <c r="L43" s="653"/>
      <c r="M43" s="653"/>
    </row>
    <row r="44" spans="1:13" ht="13">
      <c r="A44" s="142"/>
      <c r="B44" s="142"/>
      <c r="C44" s="142"/>
      <c r="D44" s="142"/>
      <c r="E44" s="653"/>
      <c r="F44" s="653"/>
      <c r="G44" s="653"/>
      <c r="H44" s="653"/>
      <c r="I44" s="653"/>
      <c r="J44" s="653"/>
      <c r="K44" s="653"/>
      <c r="L44" s="653"/>
      <c r="M44" s="653"/>
    </row>
    <row r="45" spans="1:13" ht="13">
      <c r="A45" s="179" t="s">
        <v>396</v>
      </c>
      <c r="B45" s="180"/>
      <c r="C45" s="180"/>
      <c r="D45" s="180"/>
      <c r="E45" s="653"/>
      <c r="F45" s="653"/>
      <c r="G45" s="653"/>
      <c r="H45" s="653"/>
      <c r="I45" s="653"/>
      <c r="J45" s="653"/>
      <c r="K45" s="653"/>
      <c r="L45" s="653"/>
      <c r="M45" s="653"/>
    </row>
    <row r="46" spans="9:13" ht="12.75">
      <c r="I46" s="181"/>
      <c r="J46" s="181"/>
      <c r="K46" s="181"/>
      <c r="L46" s="181"/>
      <c r="M46" s="181"/>
    </row>
    <row r="47" spans="1:13" ht="17.25" customHeight="1">
      <c r="A47" s="652" t="s">
        <v>4</v>
      </c>
      <c r="B47" s="652"/>
      <c r="C47" s="652"/>
      <c r="D47" s="652"/>
      <c r="E47" s="652"/>
      <c r="F47" s="652"/>
      <c r="G47" s="652"/>
      <c r="H47" s="652"/>
      <c r="I47" s="652"/>
      <c r="J47" s="652"/>
      <c r="K47" s="652"/>
      <c r="L47" s="652"/>
      <c r="M47" s="652"/>
    </row>
    <row r="48" spans="1:13" ht="17.25" customHeight="1">
      <c r="A48" s="652"/>
      <c r="B48" s="652"/>
      <c r="C48" s="652"/>
      <c r="D48" s="652"/>
      <c r="E48" s="652"/>
      <c r="F48" s="652"/>
      <c r="G48" s="652"/>
      <c r="H48" s="652"/>
      <c r="I48" s="652"/>
      <c r="J48" s="652"/>
      <c r="K48" s="652"/>
      <c r="L48" s="652"/>
      <c r="M48" s="652"/>
    </row>
    <row r="50" ht="12.75">
      <c r="E50" s="182"/>
    </row>
    <row r="51" spans="4:5" ht="12.75">
      <c r="D51" s="183"/>
      <c r="E51" s="184"/>
    </row>
    <row r="53" ht="12.75">
      <c r="J53" s="143" t="s">
        <v>369</v>
      </c>
    </row>
  </sheetData>
  <mergeCells count="3">
    <mergeCell ref="A47:M48"/>
    <mergeCell ref="E20:M45"/>
    <mergeCell ref="F7:F11"/>
  </mergeCells>
  <printOptions/>
  <pageMargins left="1" right="1" top="1.25" bottom="0.75" header="0.5" footer="0.5"/>
  <pageSetup fitToHeight="1" fitToWidth="1" orientation="portrait" paperSize="9"/>
  <headerFooter scaleWithDoc="0" alignWithMargins="0">
    <oddHeader>&amp;C&amp;"Times New Roman,Bold"&amp;12
CONFIDENTIAL&amp;R&amp;"Times New Roman,Bold"&amp;8Utah Association of Energy Users 
UAE Exhibit RR 1.4
Docket No. 10-035-124
Witness:  Kevin C. Higgins
Page 4 of 6</oddHeader>
  </headerFooter>
  <colBreaks count="1" manualBreakCount="1">
    <brk id="14"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tabColor rgb="FFFFFF00"/>
    <pageSetUpPr fitToPage="1"/>
  </sheetPr>
  <dimension ref="A1:K91"/>
  <sheetViews>
    <sheetView tabSelected="1" zoomScaleSheetLayoutView="85" workbookViewId="0" topLeftCell="A1"/>
  </sheetViews>
  <sheetFormatPr defaultColWidth="8.83203125" defaultRowHeight="12.75"/>
  <cols>
    <col min="1" max="1" width="1.83203125" style="185" customWidth="1"/>
    <col min="2" max="2" width="14.33203125" style="185" customWidth="1"/>
    <col min="3" max="3" width="19.33203125" style="185" customWidth="1"/>
    <col min="4" max="4" width="74.33203125" style="185" customWidth="1"/>
    <col min="5" max="5" width="9.33203125" style="185" customWidth="1"/>
    <col min="6" max="6" width="19.5" style="185" customWidth="1"/>
    <col min="7" max="7" width="20.66015625" style="185" bestFit="1" customWidth="1"/>
    <col min="8" max="8" width="13.83203125" style="185" customWidth="1"/>
    <col min="9" max="9" width="19.33203125" style="185" customWidth="1"/>
    <col min="10" max="10" width="6" style="185" customWidth="1"/>
    <col min="11" max="16384" width="8.83203125" style="185" customWidth="1"/>
  </cols>
  <sheetData>
    <row r="1" spans="1:7" ht="15">
      <c r="A1" s="620" t="s">
        <v>422</v>
      </c>
      <c r="B1" s="110"/>
      <c r="C1" s="142"/>
      <c r="D1" s="142"/>
      <c r="E1" s="142"/>
      <c r="F1" s="142"/>
      <c r="G1" s="142"/>
    </row>
    <row r="2" spans="1:7" ht="15">
      <c r="A2" s="620" t="s">
        <v>474</v>
      </c>
      <c r="B2" s="110"/>
      <c r="C2" s="142"/>
      <c r="D2" s="142"/>
      <c r="E2" s="142"/>
      <c r="F2" s="142"/>
      <c r="G2" s="142"/>
    </row>
    <row r="3" spans="1:7" ht="15">
      <c r="A3" s="620" t="s">
        <v>318</v>
      </c>
      <c r="B3" s="110"/>
      <c r="C3" s="142"/>
      <c r="D3" s="142"/>
      <c r="E3" s="142"/>
      <c r="F3" s="142"/>
      <c r="G3" s="142"/>
    </row>
    <row r="4" spans="1:7" ht="13">
      <c r="A4" s="109"/>
      <c r="B4" s="142"/>
      <c r="C4" s="142"/>
      <c r="D4" s="142"/>
      <c r="E4" s="142"/>
      <c r="F4" s="142"/>
      <c r="G4" s="142"/>
    </row>
    <row r="5" spans="1:7" ht="13">
      <c r="A5" s="142"/>
      <c r="B5" s="142"/>
      <c r="C5" s="142"/>
      <c r="D5" s="142"/>
      <c r="E5" s="142"/>
      <c r="F5" s="142"/>
      <c r="G5" s="142"/>
    </row>
    <row r="6" spans="1:10" ht="13">
      <c r="A6" s="142"/>
      <c r="B6" s="186" t="s">
        <v>397</v>
      </c>
      <c r="C6" s="142"/>
      <c r="D6" s="142"/>
      <c r="E6" s="142"/>
      <c r="F6" s="142"/>
      <c r="G6" s="142"/>
      <c r="J6" s="187"/>
    </row>
    <row r="7" spans="1:10" ht="13">
      <c r="A7" s="142"/>
      <c r="B7" s="186"/>
      <c r="C7" s="142"/>
      <c r="D7" s="142"/>
      <c r="E7" s="142"/>
      <c r="F7" s="142"/>
      <c r="G7" s="142"/>
      <c r="J7" s="187"/>
    </row>
    <row r="8" spans="1:10" ht="13">
      <c r="A8" s="142"/>
      <c r="B8" s="188" t="s">
        <v>398</v>
      </c>
      <c r="C8" s="142"/>
      <c r="D8" s="142"/>
      <c r="E8" s="142"/>
      <c r="F8" s="657" t="s">
        <v>11</v>
      </c>
      <c r="G8" s="142"/>
      <c r="J8" s="189"/>
    </row>
    <row r="9" spans="1:10" ht="13">
      <c r="A9" s="142"/>
      <c r="B9" s="188"/>
      <c r="C9" s="142"/>
      <c r="D9" s="142"/>
      <c r="E9" s="142"/>
      <c r="F9" s="657"/>
      <c r="G9" s="142"/>
      <c r="J9" s="190"/>
    </row>
    <row r="10" spans="1:10" ht="13">
      <c r="A10" s="142"/>
      <c r="B10" s="188" t="s">
        <v>399</v>
      </c>
      <c r="C10" s="142"/>
      <c r="D10" s="142"/>
      <c r="E10" s="142"/>
      <c r="F10" s="657"/>
      <c r="G10" s="142"/>
      <c r="J10" s="190"/>
    </row>
    <row r="11" spans="1:11" ht="13.5" customHeight="1">
      <c r="A11" s="142"/>
      <c r="B11" s="142"/>
      <c r="C11" s="142"/>
      <c r="D11" s="142"/>
      <c r="E11" s="142"/>
      <c r="F11" s="657"/>
      <c r="G11" s="142"/>
      <c r="J11" s="191"/>
      <c r="K11" s="191"/>
    </row>
    <row r="12" spans="1:7" ht="13">
      <c r="A12" s="142"/>
      <c r="B12" s="188" t="s">
        <v>400</v>
      </c>
      <c r="C12" s="142"/>
      <c r="D12" s="142"/>
      <c r="E12" s="142"/>
      <c r="F12" s="657"/>
      <c r="G12" s="142"/>
    </row>
    <row r="13" spans="1:7" ht="13">
      <c r="A13" s="142"/>
      <c r="B13" s="188"/>
      <c r="C13" s="142"/>
      <c r="D13" s="142"/>
      <c r="E13" s="142"/>
      <c r="F13" s="192"/>
      <c r="G13" s="142"/>
    </row>
    <row r="14" spans="1:9" ht="13">
      <c r="A14" s="186"/>
      <c r="B14" s="193" t="s">
        <v>401</v>
      </c>
      <c r="C14" s="194"/>
      <c r="D14" s="194"/>
      <c r="E14" s="194"/>
      <c r="F14" s="194"/>
      <c r="G14" s="195"/>
      <c r="H14" s="196"/>
      <c r="I14" s="197"/>
    </row>
    <row r="15" spans="1:9" ht="13">
      <c r="A15" s="188"/>
      <c r="B15" s="198"/>
      <c r="C15" s="199" t="s">
        <v>402</v>
      </c>
      <c r="D15" s="199"/>
      <c r="E15" s="199"/>
      <c r="F15" s="200"/>
      <c r="G15" s="201" t="s">
        <v>403</v>
      </c>
      <c r="H15" s="202"/>
      <c r="I15" s="197"/>
    </row>
    <row r="16" spans="1:9" ht="13">
      <c r="A16" s="188"/>
      <c r="B16" s="198"/>
      <c r="C16" s="203" t="s">
        <v>404</v>
      </c>
      <c r="D16" s="203"/>
      <c r="E16" s="203"/>
      <c r="F16" s="204"/>
      <c r="G16" s="229"/>
      <c r="H16" s="205"/>
      <c r="I16" s="205"/>
    </row>
    <row r="17" spans="1:7" ht="13">
      <c r="A17" s="188"/>
      <c r="B17" s="198"/>
      <c r="C17" s="206" t="s">
        <v>405</v>
      </c>
      <c r="D17" s="199"/>
      <c r="E17" s="199"/>
      <c r="F17" s="200"/>
      <c r="G17" s="229"/>
    </row>
    <row r="18" spans="1:8" ht="13">
      <c r="A18" s="142"/>
      <c r="B18" s="207"/>
      <c r="C18" s="177"/>
      <c r="D18" s="177"/>
      <c r="E18" s="177"/>
      <c r="F18" s="199"/>
      <c r="G18" s="229"/>
      <c r="H18" s="208"/>
    </row>
    <row r="19" spans="1:9" ht="13">
      <c r="A19" s="142"/>
      <c r="B19" s="209" t="s">
        <v>406</v>
      </c>
      <c r="C19" s="210" t="s">
        <v>407</v>
      </c>
      <c r="D19" s="211"/>
      <c r="E19" s="211"/>
      <c r="F19" s="636"/>
      <c r="G19" s="229"/>
      <c r="I19" s="212"/>
    </row>
    <row r="20" spans="1:9" ht="13">
      <c r="A20" s="142"/>
      <c r="B20" s="207"/>
      <c r="C20" s="203" t="s">
        <v>408</v>
      </c>
      <c r="D20" s="203"/>
      <c r="E20" s="203"/>
      <c r="F20" s="213"/>
      <c r="G20" s="229"/>
      <c r="H20" s="214"/>
      <c r="I20" s="208"/>
    </row>
    <row r="21" spans="1:9" ht="13">
      <c r="A21" s="142"/>
      <c r="B21" s="207"/>
      <c r="C21" s="177"/>
      <c r="D21" s="177"/>
      <c r="E21" s="177"/>
      <c r="F21" s="199"/>
      <c r="G21" s="229"/>
      <c r="I21" s="215"/>
    </row>
    <row r="22" spans="1:9" ht="13">
      <c r="A22" s="142"/>
      <c r="B22" s="207"/>
      <c r="C22" s="199"/>
      <c r="D22" s="177"/>
      <c r="E22" s="177"/>
      <c r="F22" s="199"/>
      <c r="G22" s="229"/>
      <c r="I22" s="215"/>
    </row>
    <row r="23" spans="1:9" ht="13">
      <c r="A23" s="142"/>
      <c r="B23" s="209" t="s">
        <v>409</v>
      </c>
      <c r="C23" s="199" t="s">
        <v>410</v>
      </c>
      <c r="D23" s="177"/>
      <c r="E23" s="177"/>
      <c r="F23" s="655" t="s">
        <v>11</v>
      </c>
      <c r="G23" s="656"/>
      <c r="H23" s="216"/>
      <c r="I23" s="217"/>
    </row>
    <row r="24" spans="1:9" ht="13">
      <c r="A24" s="142"/>
      <c r="B24" s="209" t="s">
        <v>411</v>
      </c>
      <c r="C24" s="199" t="s">
        <v>412</v>
      </c>
      <c r="D24" s="177"/>
      <c r="E24" s="177"/>
      <c r="F24" s="655"/>
      <c r="G24" s="656"/>
      <c r="I24" s="208"/>
    </row>
    <row r="25" spans="1:9" ht="13">
      <c r="A25" s="142"/>
      <c r="B25" s="209" t="s">
        <v>413</v>
      </c>
      <c r="C25" s="203" t="s">
        <v>414</v>
      </c>
      <c r="D25" s="218"/>
      <c r="E25" s="637"/>
      <c r="F25" s="631"/>
      <c r="G25" s="228"/>
      <c r="I25" s="215"/>
    </row>
    <row r="26" spans="1:7" ht="13">
      <c r="A26" s="142"/>
      <c r="B26" s="219"/>
      <c r="C26" s="177"/>
      <c r="D26" s="177"/>
      <c r="E26" s="177"/>
      <c r="F26" s="199"/>
      <c r="G26" s="642"/>
    </row>
    <row r="27" spans="1:7" ht="16.5" customHeight="1">
      <c r="A27" s="142"/>
      <c r="B27" s="219"/>
      <c r="C27" s="220" t="s">
        <v>303</v>
      </c>
      <c r="D27" s="177"/>
      <c r="E27" s="177"/>
      <c r="F27" s="199"/>
      <c r="G27" s="639"/>
    </row>
    <row r="28" spans="1:7" ht="13">
      <c r="A28" s="142"/>
      <c r="B28" s="219"/>
      <c r="C28" s="177"/>
      <c r="D28" s="177"/>
      <c r="E28" s="177"/>
      <c r="F28" s="199"/>
      <c r="G28" s="639"/>
    </row>
    <row r="29" spans="1:7" ht="13">
      <c r="A29" s="142"/>
      <c r="B29" s="221"/>
      <c r="C29" s="177"/>
      <c r="D29" s="177"/>
      <c r="E29" s="177"/>
      <c r="F29" s="199"/>
      <c r="G29" s="639"/>
    </row>
    <row r="30" spans="1:7" ht="13">
      <c r="A30" s="142"/>
      <c r="B30" s="222"/>
      <c r="C30" s="223" t="s">
        <v>304</v>
      </c>
      <c r="D30" s="199"/>
      <c r="E30" s="199"/>
      <c r="F30" s="224"/>
      <c r="G30" s="225"/>
    </row>
    <row r="31" spans="1:7" ht="14.25" customHeight="1">
      <c r="A31" s="142"/>
      <c r="B31" s="207"/>
      <c r="C31" s="226" t="s">
        <v>305</v>
      </c>
      <c r="D31" s="199"/>
      <c r="E31" s="199"/>
      <c r="F31" s="227"/>
      <c r="G31" s="228"/>
    </row>
    <row r="32" spans="1:7" ht="13">
      <c r="A32" s="142"/>
      <c r="B32" s="207"/>
      <c r="C32" s="226"/>
      <c r="D32" s="199"/>
      <c r="E32" s="199"/>
      <c r="F32" s="199"/>
      <c r="G32" s="229"/>
    </row>
    <row r="33" spans="1:7" ht="13">
      <c r="A33" s="142" t="s">
        <v>369</v>
      </c>
      <c r="B33" s="198"/>
      <c r="C33" s="177"/>
      <c r="D33" s="177"/>
      <c r="E33" s="177"/>
      <c r="F33" s="199"/>
      <c r="G33" s="229"/>
    </row>
    <row r="34" spans="1:7" ht="13">
      <c r="A34" s="142"/>
      <c r="B34" s="207"/>
      <c r="C34" s="177"/>
      <c r="D34" s="177"/>
      <c r="E34" s="177"/>
      <c r="F34" s="199"/>
      <c r="G34" s="229"/>
    </row>
    <row r="35" spans="1:7" ht="13">
      <c r="A35" s="142"/>
      <c r="B35" s="230" t="s">
        <v>306</v>
      </c>
      <c r="C35" s="178"/>
      <c r="D35" s="178"/>
      <c r="E35" s="178"/>
      <c r="F35" s="203"/>
      <c r="G35" s="641"/>
    </row>
    <row r="36" spans="1:7" ht="13">
      <c r="A36" s="142"/>
      <c r="B36" s="142"/>
      <c r="C36" s="142"/>
      <c r="D36" s="142"/>
      <c r="E36" s="142"/>
      <c r="F36" s="142"/>
      <c r="G36" s="159"/>
    </row>
    <row r="37" spans="1:7" ht="13">
      <c r="A37" s="142"/>
      <c r="B37" s="193" t="s">
        <v>307</v>
      </c>
      <c r="C37" s="194"/>
      <c r="D37" s="231"/>
      <c r="E37" s="231"/>
      <c r="F37" s="231"/>
      <c r="G37" s="195"/>
    </row>
    <row r="38" spans="1:7" ht="13">
      <c r="A38" s="142"/>
      <c r="B38" s="198"/>
      <c r="C38" s="199" t="s">
        <v>402</v>
      </c>
      <c r="D38" s="177"/>
      <c r="E38" s="177"/>
      <c r="F38" s="200"/>
      <c r="G38" s="201" t="s">
        <v>403</v>
      </c>
    </row>
    <row r="39" spans="1:7" ht="13">
      <c r="A39" s="142"/>
      <c r="B39" s="198"/>
      <c r="C39" s="203" t="s">
        <v>404</v>
      </c>
      <c r="D39" s="178"/>
      <c r="E39" s="178"/>
      <c r="F39" s="204"/>
      <c r="G39" s="229"/>
    </row>
    <row r="40" spans="1:7" ht="13">
      <c r="A40" s="142"/>
      <c r="B40" s="198"/>
      <c r="C40" s="206" t="s">
        <v>405</v>
      </c>
      <c r="D40" s="177"/>
      <c r="E40" s="177"/>
      <c r="F40" s="200"/>
      <c r="G40" s="229"/>
    </row>
    <row r="41" spans="1:7" ht="13">
      <c r="A41" s="142"/>
      <c r="B41" s="207"/>
      <c r="C41" s="177"/>
      <c r="D41" s="177"/>
      <c r="E41" s="177"/>
      <c r="F41" s="199"/>
      <c r="G41" s="229"/>
    </row>
    <row r="42" spans="1:7" ht="13">
      <c r="A42" s="142"/>
      <c r="B42" s="209" t="s">
        <v>406</v>
      </c>
      <c r="C42" s="210" t="s">
        <v>407</v>
      </c>
      <c r="D42" s="211"/>
      <c r="E42" s="211"/>
      <c r="F42" s="636"/>
      <c r="G42" s="229"/>
    </row>
    <row r="43" spans="1:8" ht="13">
      <c r="A43" s="142"/>
      <c r="B43" s="207"/>
      <c r="C43" s="203" t="s">
        <v>408</v>
      </c>
      <c r="D43" s="178"/>
      <c r="E43" s="178"/>
      <c r="F43" s="213"/>
      <c r="G43" s="229"/>
      <c r="H43" s="185" t="s">
        <v>369</v>
      </c>
    </row>
    <row r="44" spans="1:7" ht="13">
      <c r="A44" s="142"/>
      <c r="B44" s="207"/>
      <c r="C44" s="177"/>
      <c r="D44" s="177"/>
      <c r="E44" s="177"/>
      <c r="F44" s="199"/>
      <c r="G44" s="229"/>
    </row>
    <row r="45" spans="1:7" ht="13">
      <c r="A45" s="142"/>
      <c r="B45" s="207"/>
      <c r="C45" s="199"/>
      <c r="D45" s="177"/>
      <c r="E45" s="177"/>
      <c r="F45" s="199"/>
      <c r="G45" s="229"/>
    </row>
    <row r="46" spans="1:7" ht="13">
      <c r="A46" s="142"/>
      <c r="B46" s="209" t="s">
        <v>409</v>
      </c>
      <c r="C46" s="199" t="s">
        <v>308</v>
      </c>
      <c r="D46" s="177"/>
      <c r="E46" s="177"/>
      <c r="F46" s="655" t="s">
        <v>11</v>
      </c>
      <c r="G46" s="656"/>
    </row>
    <row r="47" spans="1:7" ht="13">
      <c r="A47" s="142"/>
      <c r="B47" s="209" t="s">
        <v>411</v>
      </c>
      <c r="C47" s="199" t="s">
        <v>412</v>
      </c>
      <c r="D47" s="177"/>
      <c r="E47" s="177"/>
      <c r="F47" s="655"/>
      <c r="G47" s="656"/>
    </row>
    <row r="48" spans="1:7" ht="13">
      <c r="A48" s="142"/>
      <c r="B48" s="209" t="s">
        <v>413</v>
      </c>
      <c r="C48" s="203" t="s">
        <v>414</v>
      </c>
      <c r="D48" s="178"/>
      <c r="E48" s="637"/>
      <c r="F48" s="631"/>
      <c r="G48" s="634"/>
    </row>
    <row r="49" spans="1:7" ht="13">
      <c r="A49" s="142"/>
      <c r="B49" s="207"/>
      <c r="C49" s="177"/>
      <c r="D49" s="177"/>
      <c r="E49" s="177"/>
      <c r="F49" s="199"/>
      <c r="G49" s="638"/>
    </row>
    <row r="50" spans="1:7" ht="13">
      <c r="A50" s="142"/>
      <c r="B50" s="207"/>
      <c r="C50" s="226" t="s">
        <v>303</v>
      </c>
      <c r="D50" s="177"/>
      <c r="E50" s="177"/>
      <c r="F50" s="199"/>
      <c r="G50" s="639"/>
    </row>
    <row r="51" spans="1:7" ht="13">
      <c r="A51" s="142"/>
      <c r="B51" s="207"/>
      <c r="C51" s="226"/>
      <c r="D51" s="177"/>
      <c r="E51" s="177"/>
      <c r="F51" s="199"/>
      <c r="G51" s="639"/>
    </row>
    <row r="52" spans="1:7" ht="13">
      <c r="A52" s="142"/>
      <c r="B52" s="209" t="s">
        <v>309</v>
      </c>
      <c r="C52" s="232" t="s">
        <v>310</v>
      </c>
      <c r="D52" s="177"/>
      <c r="E52" s="177"/>
      <c r="F52" s="640"/>
      <c r="G52" s="639"/>
    </row>
    <row r="53" spans="1:7" ht="13">
      <c r="A53" s="142"/>
      <c r="B53" s="207"/>
      <c r="C53" s="142"/>
      <c r="D53" s="177"/>
      <c r="E53" s="177"/>
      <c r="F53" s="199"/>
      <c r="G53" s="639"/>
    </row>
    <row r="54" spans="1:7" ht="13">
      <c r="A54" s="142"/>
      <c r="B54" s="207"/>
      <c r="C54" s="226"/>
      <c r="D54" s="177"/>
      <c r="E54" s="177"/>
      <c r="F54" s="224"/>
      <c r="G54" s="225"/>
    </row>
    <row r="55" spans="1:7" ht="13">
      <c r="A55" s="142"/>
      <c r="B55" s="222"/>
      <c r="C55" s="223" t="s">
        <v>304</v>
      </c>
      <c r="D55" s="199"/>
      <c r="E55" s="199"/>
      <c r="F55" s="188"/>
      <c r="G55" s="229"/>
    </row>
    <row r="56" spans="1:7" ht="13">
      <c r="A56" s="142"/>
      <c r="B56" s="207"/>
      <c r="C56" s="226" t="s">
        <v>305</v>
      </c>
      <c r="D56" s="199"/>
      <c r="E56" s="199"/>
      <c r="F56" s="227"/>
      <c r="G56" s="228"/>
    </row>
    <row r="57" spans="1:7" ht="13">
      <c r="A57" s="142"/>
      <c r="B57" s="207"/>
      <c r="C57" s="226"/>
      <c r="D57" s="177"/>
      <c r="E57" s="177"/>
      <c r="F57" s="199"/>
      <c r="G57" s="229"/>
    </row>
    <row r="58" spans="1:7" ht="13">
      <c r="A58" s="142"/>
      <c r="B58" s="207" t="s">
        <v>369</v>
      </c>
      <c r="C58" s="199"/>
      <c r="D58" s="177"/>
      <c r="E58" s="177"/>
      <c r="F58" s="199"/>
      <c r="G58" s="229"/>
    </row>
    <row r="59" spans="1:7" ht="13">
      <c r="A59" s="142"/>
      <c r="B59" s="230" t="s">
        <v>311</v>
      </c>
      <c r="C59" s="178"/>
      <c r="D59" s="178"/>
      <c r="E59" s="178"/>
      <c r="F59" s="203"/>
      <c r="G59" s="641"/>
    </row>
    <row r="60" spans="1:7" ht="13">
      <c r="A60" s="142"/>
      <c r="B60" s="142"/>
      <c r="C60" s="142"/>
      <c r="D60" s="142"/>
      <c r="E60" s="142"/>
      <c r="F60" s="177"/>
      <c r="G60" s="159"/>
    </row>
    <row r="61" spans="1:7" ht="13">
      <c r="A61" s="142"/>
      <c r="B61" s="193" t="s">
        <v>312</v>
      </c>
      <c r="C61" s="194"/>
      <c r="D61" s="194"/>
      <c r="E61" s="194"/>
      <c r="F61" s="194"/>
      <c r="G61" s="195"/>
    </row>
    <row r="62" spans="1:7" ht="13">
      <c r="A62" s="142"/>
      <c r="B62" s="198"/>
      <c r="C62" s="199" t="s">
        <v>402</v>
      </c>
      <c r="D62" s="199"/>
      <c r="E62" s="199"/>
      <c r="F62" s="200"/>
      <c r="G62" s="201" t="s">
        <v>403</v>
      </c>
    </row>
    <row r="63" spans="1:7" ht="13">
      <c r="A63" s="142"/>
      <c r="B63" s="198"/>
      <c r="C63" s="203" t="s">
        <v>404</v>
      </c>
      <c r="D63" s="233"/>
      <c r="E63" s="233"/>
      <c r="F63" s="204"/>
      <c r="G63" s="229"/>
    </row>
    <row r="64" spans="1:7" ht="13">
      <c r="A64" s="142"/>
      <c r="B64" s="207"/>
      <c r="C64" s="206" t="s">
        <v>405</v>
      </c>
      <c r="D64" s="177"/>
      <c r="E64" s="177"/>
      <c r="F64" s="200"/>
      <c r="G64" s="229"/>
    </row>
    <row r="65" spans="1:7" ht="13">
      <c r="A65" s="142"/>
      <c r="B65" s="207"/>
      <c r="C65" s="142"/>
      <c r="D65" s="177"/>
      <c r="E65" s="177"/>
      <c r="F65" s="200"/>
      <c r="G65" s="229"/>
    </row>
    <row r="66" spans="1:7" ht="13">
      <c r="A66" s="142"/>
      <c r="B66" s="209" t="s">
        <v>406</v>
      </c>
      <c r="C66" s="210" t="s">
        <v>407</v>
      </c>
      <c r="D66" s="211"/>
      <c r="E66" s="211"/>
      <c r="F66" s="636"/>
      <c r="G66" s="229"/>
    </row>
    <row r="67" spans="1:7" ht="13">
      <c r="A67" s="142"/>
      <c r="B67" s="207"/>
      <c r="C67" s="203" t="s">
        <v>408</v>
      </c>
      <c r="D67" s="203"/>
      <c r="E67" s="203"/>
      <c r="F67" s="213"/>
      <c r="G67" s="229"/>
    </row>
    <row r="68" spans="1:7" ht="13">
      <c r="A68" s="142"/>
      <c r="B68" s="207"/>
      <c r="C68" s="199"/>
      <c r="D68" s="199"/>
      <c r="E68" s="199"/>
      <c r="F68" s="234"/>
      <c r="G68" s="229"/>
    </row>
    <row r="69" spans="1:7" ht="13">
      <c r="A69" s="142"/>
      <c r="B69" s="207"/>
      <c r="C69" s="199"/>
      <c r="D69" s="199"/>
      <c r="E69" s="199"/>
      <c r="F69" s="234"/>
      <c r="G69" s="229"/>
    </row>
    <row r="70" spans="1:7" ht="13">
      <c r="A70" s="142"/>
      <c r="B70" s="209" t="s">
        <v>409</v>
      </c>
      <c r="C70" s="199" t="s">
        <v>410</v>
      </c>
      <c r="D70" s="177"/>
      <c r="E70" s="177"/>
      <c r="F70" s="655" t="s">
        <v>11</v>
      </c>
      <c r="G70" s="656"/>
    </row>
    <row r="71" spans="1:7" ht="13">
      <c r="A71" s="142"/>
      <c r="B71" s="209" t="s">
        <v>411</v>
      </c>
      <c r="C71" s="199" t="s">
        <v>412</v>
      </c>
      <c r="D71" s="177"/>
      <c r="E71" s="177"/>
      <c r="F71" s="655"/>
      <c r="G71" s="656"/>
    </row>
    <row r="72" spans="1:7" ht="13">
      <c r="A72" s="142"/>
      <c r="B72" s="209" t="s">
        <v>413</v>
      </c>
      <c r="C72" s="203" t="s">
        <v>414</v>
      </c>
      <c r="D72" s="178"/>
      <c r="E72" s="637"/>
      <c r="F72" s="631"/>
      <c r="G72" s="634"/>
    </row>
    <row r="73" spans="1:7" ht="13">
      <c r="A73" s="142"/>
      <c r="B73" s="207"/>
      <c r="C73" s="199"/>
      <c r="D73" s="177"/>
      <c r="E73" s="177"/>
      <c r="F73" s="235"/>
      <c r="G73" s="228"/>
    </row>
    <row r="74" spans="1:7" ht="13">
      <c r="A74" s="142"/>
      <c r="B74" s="207"/>
      <c r="C74" s="226" t="s">
        <v>303</v>
      </c>
      <c r="D74" s="177"/>
      <c r="E74" s="177"/>
      <c r="F74" s="235"/>
      <c r="G74" s="228"/>
    </row>
    <row r="75" spans="1:7" ht="13">
      <c r="A75" s="142"/>
      <c r="B75" s="207"/>
      <c r="C75" s="226"/>
      <c r="D75" s="177"/>
      <c r="E75" s="177"/>
      <c r="F75" s="235"/>
      <c r="G75" s="228"/>
    </row>
    <row r="76" spans="1:7" ht="13">
      <c r="A76" s="142"/>
      <c r="B76" s="209" t="s">
        <v>309</v>
      </c>
      <c r="C76" s="232" t="s">
        <v>310</v>
      </c>
      <c r="D76" s="177"/>
      <c r="E76" s="177"/>
      <c r="F76" s="235"/>
      <c r="G76" s="228"/>
    </row>
    <row r="77" spans="1:7" ht="13">
      <c r="A77" s="142"/>
      <c r="B77" s="207"/>
      <c r="C77" s="226"/>
      <c r="D77" s="177"/>
      <c r="E77" s="177"/>
      <c r="F77" s="235"/>
      <c r="G77" s="228"/>
    </row>
    <row r="78" spans="1:7" ht="13">
      <c r="A78" s="142"/>
      <c r="B78" s="207"/>
      <c r="C78" s="223" t="s">
        <v>304</v>
      </c>
      <c r="D78" s="199"/>
      <c r="E78" s="199"/>
      <c r="F78" s="235"/>
      <c r="G78" s="228"/>
    </row>
    <row r="79" spans="1:7" ht="13">
      <c r="A79" s="142"/>
      <c r="B79" s="207"/>
      <c r="C79" s="226" t="s">
        <v>305</v>
      </c>
      <c r="D79" s="199"/>
      <c r="E79" s="199"/>
      <c r="F79" s="234"/>
      <c r="G79" s="228"/>
    </row>
    <row r="80" spans="1:7" ht="13">
      <c r="A80" s="142"/>
      <c r="B80" s="207"/>
      <c r="C80" s="226"/>
      <c r="D80" s="177"/>
      <c r="E80" s="177"/>
      <c r="F80" s="235"/>
      <c r="G80" s="228"/>
    </row>
    <row r="81" spans="1:7" ht="13">
      <c r="A81" s="142"/>
      <c r="B81" s="207"/>
      <c r="C81" s="226"/>
      <c r="D81" s="177"/>
      <c r="E81" s="177"/>
      <c r="F81" s="235"/>
      <c r="G81" s="228"/>
    </row>
    <row r="82" spans="1:7" ht="13">
      <c r="A82" s="142"/>
      <c r="B82" s="230" t="s">
        <v>313</v>
      </c>
      <c r="C82" s="203"/>
      <c r="D82" s="178"/>
      <c r="E82" s="178"/>
      <c r="F82" s="178"/>
      <c r="G82" s="635"/>
    </row>
    <row r="83" spans="1:7" ht="13">
      <c r="A83" s="142"/>
      <c r="B83" s="142"/>
      <c r="C83" s="142"/>
      <c r="D83" s="142"/>
      <c r="E83" s="142"/>
      <c r="F83" s="142"/>
      <c r="G83" s="159"/>
    </row>
    <row r="84" spans="1:7" ht="13">
      <c r="A84" s="142"/>
      <c r="B84" s="236" t="s">
        <v>314</v>
      </c>
      <c r="C84" s="237"/>
      <c r="D84" s="237"/>
      <c r="E84" s="237"/>
      <c r="F84" s="238"/>
      <c r="G84" s="237"/>
    </row>
    <row r="85" spans="1:6" ht="13">
      <c r="A85" s="142"/>
      <c r="B85" s="237" t="s">
        <v>315</v>
      </c>
      <c r="C85" s="237"/>
      <c r="D85" s="237"/>
      <c r="E85" s="237"/>
      <c r="F85" s="237"/>
    </row>
    <row r="86" spans="1:7" ht="13">
      <c r="A86" s="142"/>
      <c r="B86" s="237" t="s">
        <v>316</v>
      </c>
      <c r="C86" s="237"/>
      <c r="D86" s="237"/>
      <c r="E86" s="237"/>
      <c r="F86" s="237"/>
      <c r="G86" s="237"/>
    </row>
    <row r="87" spans="1:7" ht="13">
      <c r="A87" s="142"/>
      <c r="B87" s="237" t="s">
        <v>12</v>
      </c>
      <c r="C87" s="237"/>
      <c r="D87" s="237"/>
      <c r="E87" s="237"/>
      <c r="F87" s="239"/>
      <c r="G87" s="239"/>
    </row>
    <row r="88" spans="1:7" ht="13">
      <c r="A88" s="142"/>
      <c r="C88" s="142"/>
      <c r="D88" s="240"/>
      <c r="E88" s="240"/>
      <c r="F88" s="241"/>
      <c r="G88" s="242"/>
    </row>
    <row r="89" spans="3:7" ht="13">
      <c r="C89" s="142"/>
      <c r="D89" s="142"/>
      <c r="E89" s="142"/>
      <c r="F89" s="242"/>
      <c r="G89" s="242"/>
    </row>
    <row r="90" spans="2:7" ht="13">
      <c r="B90" s="142"/>
      <c r="G90" s="212"/>
    </row>
    <row r="91" ht="13">
      <c r="B91" s="142"/>
    </row>
  </sheetData>
  <mergeCells count="4">
    <mergeCell ref="F70:G71"/>
    <mergeCell ref="F46:G47"/>
    <mergeCell ref="F23:G24"/>
    <mergeCell ref="F8:F12"/>
  </mergeCells>
  <printOptions horizontalCentered="1"/>
  <pageMargins left="1" right="1" top="1.5" bottom="0.75" header="0.75" footer="0.5"/>
  <pageSetup fitToHeight="1" fitToWidth="1" orientation="portrait" paperSize="9"/>
  <headerFooter scaleWithDoc="0" alignWithMargins="0">
    <oddHeader>&amp;C&amp;"Times New Roman,Bold"&amp;12
CONFIDENTIAL&amp;R&amp;"Times New Roman,Bold"&amp;8Utah Association of Energy Users 
UAE Exhibit RR 1.4
Docket No. 10-035-124
Witness:  Kevin C. Higgins
Page 5 of 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tabColor rgb="FFFFFF00"/>
    <pageSetUpPr fitToPage="1"/>
  </sheetPr>
  <dimension ref="A1:L31"/>
  <sheetViews>
    <sheetView workbookViewId="0" topLeftCell="A1">
      <selection activeCell="H7" sqref="H7"/>
    </sheetView>
  </sheetViews>
  <sheetFormatPr defaultColWidth="8.83203125" defaultRowHeight="12.75"/>
  <cols>
    <col min="1" max="1" width="12.33203125" style="598" customWidth="1"/>
    <col min="2" max="2" width="18.5" style="598" customWidth="1"/>
    <col min="3" max="3" width="18.33203125" style="598" customWidth="1"/>
    <col min="4" max="4" width="22" style="598" customWidth="1"/>
    <col min="5" max="5" width="18.16015625" style="598" customWidth="1"/>
    <col min="6" max="7" width="8.83203125" style="598" customWidth="1"/>
    <col min="8" max="8" width="17" style="598" bestFit="1" customWidth="1"/>
    <col min="9" max="16384" width="8.83203125" style="598" customWidth="1"/>
  </cols>
  <sheetData>
    <row r="1" spans="1:12" ht="12.75">
      <c r="A1" s="671" t="s">
        <v>53</v>
      </c>
      <c r="B1" s="671"/>
      <c r="C1" s="671"/>
      <c r="D1" s="671"/>
      <c r="E1" s="671"/>
      <c r="F1" s="543"/>
      <c r="G1" s="543"/>
      <c r="H1" s="543"/>
      <c r="I1" s="543"/>
      <c r="J1" s="543"/>
      <c r="K1" s="543"/>
      <c r="L1" s="543"/>
    </row>
    <row r="2" spans="1:12" ht="12.75">
      <c r="A2" s="543"/>
      <c r="B2" s="543"/>
      <c r="C2" s="543"/>
      <c r="D2" s="543"/>
      <c r="E2" s="543"/>
      <c r="F2" s="543"/>
      <c r="G2" s="543"/>
      <c r="H2" s="543"/>
      <c r="I2" s="543"/>
      <c r="J2" s="543"/>
      <c r="K2" s="543"/>
      <c r="L2" s="543"/>
    </row>
    <row r="3" spans="1:12" ht="12.75">
      <c r="A3" s="663" t="s">
        <v>56</v>
      </c>
      <c r="B3" s="665" t="s">
        <v>57</v>
      </c>
      <c r="C3" s="667" t="s">
        <v>54</v>
      </c>
      <c r="D3" s="665" t="s">
        <v>55</v>
      </c>
      <c r="E3" s="669" t="s">
        <v>58</v>
      </c>
      <c r="F3" s="543"/>
      <c r="G3" s="543"/>
      <c r="H3" s="543"/>
      <c r="I3" s="543"/>
      <c r="J3" s="543"/>
      <c r="K3" s="543"/>
      <c r="L3" s="543"/>
    </row>
    <row r="4" spans="1:12" ht="18.75" customHeight="1">
      <c r="A4" s="664"/>
      <c r="B4" s="666"/>
      <c r="C4" s="668"/>
      <c r="D4" s="666"/>
      <c r="E4" s="670"/>
      <c r="F4" s="543"/>
      <c r="G4" s="543"/>
      <c r="H4" s="543"/>
      <c r="I4" s="543"/>
      <c r="J4" s="543"/>
      <c r="K4" s="543"/>
      <c r="L4" s="543"/>
    </row>
    <row r="5" spans="1:12" ht="18" customHeight="1">
      <c r="A5" s="600">
        <v>2010</v>
      </c>
      <c r="B5" s="658" t="s">
        <v>11</v>
      </c>
      <c r="C5" s="658"/>
      <c r="D5" s="658"/>
      <c r="E5" s="659"/>
      <c r="F5" s="543"/>
      <c r="G5" s="543"/>
      <c r="H5" s="543"/>
      <c r="I5" s="543"/>
      <c r="J5" s="543"/>
      <c r="K5" s="543"/>
      <c r="L5" s="543"/>
    </row>
    <row r="6" spans="1:12" ht="18" customHeight="1">
      <c r="A6" s="600">
        <v>2011</v>
      </c>
      <c r="B6" s="658"/>
      <c r="C6" s="658"/>
      <c r="D6" s="658"/>
      <c r="E6" s="659"/>
      <c r="F6" s="543"/>
      <c r="G6" s="543"/>
      <c r="H6" s="543"/>
      <c r="I6" s="543"/>
      <c r="J6" s="543"/>
      <c r="K6" s="543"/>
      <c r="L6" s="543"/>
    </row>
    <row r="7" spans="1:12" ht="18" customHeight="1">
      <c r="A7" s="601" t="s">
        <v>141</v>
      </c>
      <c r="B7" s="660"/>
      <c r="C7" s="660"/>
      <c r="D7" s="660"/>
      <c r="E7" s="661"/>
      <c r="F7" s="543"/>
      <c r="G7" s="543"/>
      <c r="H7" s="543"/>
      <c r="I7" s="543"/>
      <c r="J7" s="543"/>
      <c r="K7" s="543"/>
      <c r="L7" s="543"/>
    </row>
    <row r="8" spans="1:12" ht="13.5" customHeight="1">
      <c r="A8" s="602"/>
      <c r="B8" s="602"/>
      <c r="C8" s="603"/>
      <c r="D8" s="602"/>
      <c r="E8" s="543"/>
      <c r="F8" s="543"/>
      <c r="G8" s="543"/>
      <c r="H8" s="543"/>
      <c r="I8" s="543"/>
      <c r="J8" s="543"/>
      <c r="K8" s="543"/>
      <c r="L8" s="543"/>
    </row>
    <row r="9" spans="1:12" ht="21" customHeight="1">
      <c r="A9" s="663"/>
      <c r="B9" s="665" t="s">
        <v>59</v>
      </c>
      <c r="C9" s="604"/>
      <c r="D9" s="667" t="s">
        <v>60</v>
      </c>
      <c r="E9" s="669" t="s">
        <v>61</v>
      </c>
      <c r="F9" s="543"/>
      <c r="G9" s="543"/>
      <c r="H9" s="543"/>
      <c r="I9" s="543"/>
      <c r="J9" s="543"/>
      <c r="K9" s="543"/>
      <c r="L9" s="543"/>
    </row>
    <row r="10" spans="1:12" ht="41.25" customHeight="1">
      <c r="A10" s="664"/>
      <c r="B10" s="666"/>
      <c r="C10" s="605"/>
      <c r="D10" s="668"/>
      <c r="E10" s="670"/>
      <c r="F10" s="543"/>
      <c r="G10" s="543"/>
      <c r="H10" s="543"/>
      <c r="I10" s="543"/>
      <c r="J10" s="543"/>
      <c r="K10" s="543"/>
      <c r="L10" s="543"/>
    </row>
    <row r="11" spans="1:12" ht="18.75" customHeight="1">
      <c r="A11" s="606" t="s">
        <v>141</v>
      </c>
      <c r="B11" s="660" t="s">
        <v>11</v>
      </c>
      <c r="C11" s="660"/>
      <c r="D11" s="660"/>
      <c r="E11" s="661"/>
      <c r="F11" s="543"/>
      <c r="G11" s="543"/>
      <c r="H11" s="543"/>
      <c r="I11" s="543"/>
      <c r="J11" s="543"/>
      <c r="K11" s="543"/>
      <c r="L11" s="543"/>
    </row>
    <row r="12" spans="1:12" ht="13.5" customHeight="1">
      <c r="A12" s="602"/>
      <c r="B12" s="602"/>
      <c r="C12" s="602"/>
      <c r="D12" s="602"/>
      <c r="E12" s="543"/>
      <c r="F12" s="543"/>
      <c r="G12" s="543"/>
      <c r="H12" s="543"/>
      <c r="I12" s="543"/>
      <c r="J12" s="543"/>
      <c r="K12" s="543"/>
      <c r="L12" s="543"/>
    </row>
    <row r="13" spans="1:12" ht="21.75" customHeight="1">
      <c r="A13" s="663"/>
      <c r="B13" s="665" t="s">
        <v>62</v>
      </c>
      <c r="C13" s="667"/>
      <c r="D13" s="667" t="s">
        <v>60</v>
      </c>
      <c r="E13" s="669" t="s">
        <v>61</v>
      </c>
      <c r="F13" s="543"/>
      <c r="G13" s="543"/>
      <c r="H13" s="543"/>
      <c r="I13" s="543"/>
      <c r="J13" s="543"/>
      <c r="K13" s="543"/>
      <c r="L13" s="543"/>
    </row>
    <row r="14" spans="1:12" ht="42" customHeight="1">
      <c r="A14" s="664"/>
      <c r="B14" s="666"/>
      <c r="C14" s="668"/>
      <c r="D14" s="668"/>
      <c r="E14" s="670"/>
      <c r="F14" s="543"/>
      <c r="G14" s="543"/>
      <c r="H14" s="543"/>
      <c r="I14" s="543"/>
      <c r="J14" s="543"/>
      <c r="K14" s="543"/>
      <c r="L14" s="543"/>
    </row>
    <row r="15" spans="1:12" ht="20.25" customHeight="1">
      <c r="A15" s="606" t="s">
        <v>141</v>
      </c>
      <c r="B15" s="660" t="s">
        <v>11</v>
      </c>
      <c r="C15" s="660"/>
      <c r="D15" s="660"/>
      <c r="E15" s="661"/>
      <c r="F15" s="543"/>
      <c r="G15" s="543"/>
      <c r="H15" s="603"/>
      <c r="I15" s="543"/>
      <c r="J15" s="543"/>
      <c r="K15" s="543"/>
      <c r="L15" s="543"/>
    </row>
    <row r="16" spans="1:12" ht="12.75">
      <c r="A16" s="543"/>
      <c r="B16" s="543"/>
      <c r="C16" s="543"/>
      <c r="D16" s="543"/>
      <c r="E16" s="543"/>
      <c r="F16" s="543"/>
      <c r="G16" s="543"/>
      <c r="H16" s="603"/>
      <c r="I16" s="543"/>
      <c r="J16" s="543"/>
      <c r="K16" s="543"/>
      <c r="L16" s="543"/>
    </row>
    <row r="17" spans="1:12" ht="12.75">
      <c r="A17" s="662" t="s">
        <v>63</v>
      </c>
      <c r="B17" s="662"/>
      <c r="C17" s="662"/>
      <c r="D17" s="662"/>
      <c r="E17" s="662"/>
      <c r="F17" s="543"/>
      <c r="G17" s="543"/>
      <c r="H17" s="607"/>
      <c r="I17" s="543"/>
      <c r="J17" s="543"/>
      <c r="K17" s="543"/>
      <c r="L17" s="543"/>
    </row>
    <row r="18" spans="1:12" ht="12.75">
      <c r="A18" s="662"/>
      <c r="B18" s="662"/>
      <c r="C18" s="662"/>
      <c r="D18" s="662"/>
      <c r="E18" s="662"/>
      <c r="F18" s="543"/>
      <c r="G18" s="543"/>
      <c r="H18" s="608"/>
      <c r="I18" s="543"/>
      <c r="J18" s="543"/>
      <c r="K18" s="543"/>
      <c r="L18" s="543"/>
    </row>
    <row r="19" spans="1:12" ht="12.75">
      <c r="A19" s="662"/>
      <c r="B19" s="662"/>
      <c r="C19" s="662"/>
      <c r="D19" s="662"/>
      <c r="E19" s="662"/>
      <c r="F19" s="543"/>
      <c r="G19" s="543"/>
      <c r="H19" s="543"/>
      <c r="I19" s="543"/>
      <c r="J19" s="543"/>
      <c r="K19" s="543"/>
      <c r="L19" s="543"/>
    </row>
    <row r="20" spans="6:12" ht="12.75">
      <c r="F20" s="543"/>
      <c r="G20" s="543"/>
      <c r="H20" s="543"/>
      <c r="I20" s="543"/>
      <c r="J20" s="543"/>
      <c r="K20" s="543"/>
      <c r="L20" s="543"/>
    </row>
    <row r="21" spans="1:12" ht="12.75">
      <c r="A21" s="543"/>
      <c r="B21" s="543"/>
      <c r="C21" s="543"/>
      <c r="D21" s="543"/>
      <c r="E21" s="543"/>
      <c r="F21" s="543"/>
      <c r="G21" s="543"/>
      <c r="H21" s="543"/>
      <c r="I21" s="543"/>
      <c r="J21" s="543"/>
      <c r="K21" s="543"/>
      <c r="L21" s="543"/>
    </row>
    <row r="22" spans="1:12" ht="12.75">
      <c r="A22" s="599"/>
      <c r="B22" s="599"/>
      <c r="C22" s="543"/>
      <c r="D22" s="543"/>
      <c r="E22" s="543"/>
      <c r="F22" s="543"/>
      <c r="G22" s="543"/>
      <c r="H22" s="543"/>
      <c r="I22" s="543"/>
      <c r="J22" s="543"/>
      <c r="K22" s="543"/>
      <c r="L22" s="543"/>
    </row>
    <row r="23" spans="1:12" ht="12.75">
      <c r="A23" s="609"/>
      <c r="B23" s="609"/>
      <c r="C23" s="543"/>
      <c r="D23" s="543"/>
      <c r="E23" s="543"/>
      <c r="F23" s="543"/>
      <c r="G23" s="543"/>
      <c r="H23" s="543"/>
      <c r="I23" s="543"/>
      <c r="J23" s="543"/>
      <c r="K23" s="543"/>
      <c r="L23" s="543"/>
    </row>
    <row r="24" spans="1:12" ht="12.75">
      <c r="A24" s="543"/>
      <c r="B24" s="543"/>
      <c r="C24" s="543"/>
      <c r="D24" s="599"/>
      <c r="E24" s="543"/>
      <c r="F24" s="543"/>
      <c r="G24" s="543"/>
      <c r="H24" s="543"/>
      <c r="I24" s="543"/>
      <c r="J24" s="543"/>
      <c r="K24" s="543"/>
      <c r="L24" s="543"/>
    </row>
    <row r="25" spans="1:12" ht="12.75">
      <c r="A25" s="543"/>
      <c r="B25" s="543"/>
      <c r="C25" s="543"/>
      <c r="D25" s="543"/>
      <c r="E25" s="543"/>
      <c r="F25" s="543"/>
      <c r="G25" s="543"/>
      <c r="H25" s="543"/>
      <c r="I25" s="543"/>
      <c r="J25" s="543"/>
      <c r="K25" s="543"/>
      <c r="L25" s="543"/>
    </row>
    <row r="26" spans="1:4" ht="12.75">
      <c r="A26" s="543"/>
      <c r="B26" s="543"/>
      <c r="C26" s="543"/>
      <c r="D26" s="543"/>
    </row>
    <row r="31" ht="12.75">
      <c r="E31" s="610"/>
    </row>
  </sheetData>
  <mergeCells count="19">
    <mergeCell ref="A1:E1"/>
    <mergeCell ref="A3:A4"/>
    <mergeCell ref="B3:B4"/>
    <mergeCell ref="C3:C4"/>
    <mergeCell ref="D3:D4"/>
    <mergeCell ref="E3:E4"/>
    <mergeCell ref="B5:E7"/>
    <mergeCell ref="B11:E11"/>
    <mergeCell ref="B15:E15"/>
    <mergeCell ref="A17:E19"/>
    <mergeCell ref="A9:A10"/>
    <mergeCell ref="B9:B10"/>
    <mergeCell ref="D9:D10"/>
    <mergeCell ref="E9:E10"/>
    <mergeCell ref="A13:A14"/>
    <mergeCell ref="B13:B14"/>
    <mergeCell ref="C13:C14"/>
    <mergeCell ref="D13:D14"/>
    <mergeCell ref="E13:E14"/>
  </mergeCells>
  <printOptions horizontalCentered="1"/>
  <pageMargins left="1" right="1" top="1.75" bottom="0.75" header="0.75" footer="0.5"/>
  <pageSetup fitToHeight="1" fitToWidth="1" orientation="portrait" paperSize="9"/>
  <headerFooter scaleWithDoc="0" alignWithMargins="0">
    <oddHeader>&amp;C
&amp;"Times New Roman,Bold"&amp;12CONFIDENTIAL&amp;R&amp;"Times New Roman,Bold"&amp;8Utah Association of Energy Users 
UAE Exhibit RR 1.4
Docket No. 10-035-124
Witness:  Kevin C. Higgins
Page 6 of 6</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36</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36">
      <c r="D7" s="15" t="s">
        <v>495</v>
      </c>
      <c r="E7" s="16"/>
      <c r="F7" s="16"/>
      <c r="G7" s="17" t="s">
        <v>186</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1069808.0589721352</v>
      </c>
    </row>
    <row r="14" spans="4:7" ht="12.75">
      <c r="D14" s="20">
        <v>6</v>
      </c>
      <c r="E14" s="21" t="s">
        <v>503</v>
      </c>
      <c r="F14" s="21"/>
      <c r="G14" s="23">
        <v>1069808.0589721203</v>
      </c>
    </row>
    <row r="15" spans="4:7" ht="12.75">
      <c r="D15" s="20">
        <v>7</v>
      </c>
      <c r="E15" s="21"/>
      <c r="F15" s="21"/>
      <c r="G15" s="22"/>
    </row>
    <row r="16" spans="4:7" ht="12.75">
      <c r="D16" s="20">
        <v>8</v>
      </c>
      <c r="E16" s="21" t="s">
        <v>504</v>
      </c>
      <c r="F16" s="21"/>
      <c r="G16" s="22"/>
    </row>
    <row r="17" spans="4:7" ht="12.75">
      <c r="D17" s="20">
        <v>9</v>
      </c>
      <c r="E17" s="21" t="s">
        <v>505</v>
      </c>
      <c r="F17" s="21"/>
      <c r="G17" s="22">
        <v>0</v>
      </c>
    </row>
    <row r="18" spans="4:7" ht="12.75">
      <c r="D18" s="20">
        <v>10</v>
      </c>
      <c r="E18" s="21" t="s">
        <v>506</v>
      </c>
      <c r="F18" s="21"/>
      <c r="G18" s="22">
        <v>0</v>
      </c>
    </row>
    <row r="19" spans="4:7" ht="12.75">
      <c r="D19" s="20">
        <v>11</v>
      </c>
      <c r="E19" s="21" t="s">
        <v>507</v>
      </c>
      <c r="F19" s="21"/>
      <c r="G19" s="22">
        <v>0</v>
      </c>
    </row>
    <row r="20" spans="4:7" ht="12.75">
      <c r="D20" s="20">
        <v>12</v>
      </c>
      <c r="E20" s="21" t="s">
        <v>508</v>
      </c>
      <c r="F20" s="21"/>
      <c r="G20" s="22">
        <v>0</v>
      </c>
    </row>
    <row r="21" spans="4:7" ht="12.75">
      <c r="D21" s="20">
        <v>13</v>
      </c>
      <c r="E21" s="21" t="s">
        <v>509</v>
      </c>
      <c r="F21" s="21"/>
      <c r="G21" s="22">
        <v>0</v>
      </c>
    </row>
    <row r="22" spans="4:7" ht="12.75">
      <c r="D22" s="20">
        <v>14</v>
      </c>
      <c r="E22" s="21" t="s">
        <v>510</v>
      </c>
      <c r="F22" s="21"/>
      <c r="G22" s="22">
        <v>0</v>
      </c>
    </row>
    <row r="23" spans="4:7" ht="12.75">
      <c r="D23" s="20">
        <v>15</v>
      </c>
      <c r="E23" s="21" t="s">
        <v>511</v>
      </c>
      <c r="F23" s="21"/>
      <c r="G23" s="22">
        <v>0</v>
      </c>
    </row>
    <row r="24" spans="4:7" ht="12.75">
      <c r="D24" s="20">
        <v>16</v>
      </c>
      <c r="E24" s="21" t="s">
        <v>512</v>
      </c>
      <c r="F24" s="21"/>
      <c r="G24" s="22">
        <v>0</v>
      </c>
    </row>
    <row r="25" spans="4:7" ht="12.75">
      <c r="D25" s="20">
        <v>17</v>
      </c>
      <c r="E25" s="21" t="s">
        <v>513</v>
      </c>
      <c r="F25" s="21"/>
      <c r="G25" s="22">
        <v>0</v>
      </c>
    </row>
    <row r="26" spans="4:7" ht="12.75">
      <c r="D26" s="20">
        <v>18</v>
      </c>
      <c r="E26" s="21" t="s">
        <v>514</v>
      </c>
      <c r="F26" s="21"/>
      <c r="G26" s="24">
        <v>0</v>
      </c>
    </row>
    <row r="27" spans="4:7" ht="12.75">
      <c r="D27" s="20">
        <v>19</v>
      </c>
      <c r="E27" s="21" t="s">
        <v>515</v>
      </c>
      <c r="F27" s="21"/>
      <c r="G27" s="22">
        <v>0</v>
      </c>
    </row>
    <row r="28" spans="4:7" ht="12.75">
      <c r="D28" s="20">
        <v>20</v>
      </c>
      <c r="E28" s="21" t="s">
        <v>516</v>
      </c>
      <c r="F28" s="21"/>
      <c r="G28" s="22">
        <v>0</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354259.8856404722</v>
      </c>
    </row>
    <row r="32" spans="4:7" ht="12.75">
      <c r="D32" s="20">
        <v>24</v>
      </c>
      <c r="E32" s="21" t="s">
        <v>520</v>
      </c>
      <c r="F32" s="21"/>
      <c r="G32" s="22">
        <v>57461.403233972844</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411721.2888741493</v>
      </c>
    </row>
    <row r="37" spans="4:7" ht="12.75">
      <c r="D37" s="20">
        <v>29</v>
      </c>
      <c r="E37" s="21"/>
      <c r="F37" s="21"/>
      <c r="G37" s="22"/>
    </row>
    <row r="38" spans="4:7" ht="13" thickBot="1">
      <c r="D38" s="20">
        <v>30</v>
      </c>
      <c r="E38" s="21" t="s">
        <v>525</v>
      </c>
      <c r="F38" s="21"/>
      <c r="G38" s="26">
        <v>658086.770097971</v>
      </c>
    </row>
    <row r="39" spans="4:7" ht="13.5" thickTop="1">
      <c r="D39" s="20">
        <v>31</v>
      </c>
      <c r="E39" s="21"/>
      <c r="F39" s="21"/>
      <c r="G39" s="22"/>
    </row>
    <row r="40" spans="4:7" ht="12.75">
      <c r="D40" s="20">
        <v>32</v>
      </c>
      <c r="E40" s="21" t="s">
        <v>526</v>
      </c>
      <c r="F40" s="21"/>
      <c r="G40" s="22"/>
    </row>
    <row r="41" spans="4:7" ht="12.75">
      <c r="D41" s="20">
        <v>33</v>
      </c>
      <c r="E41" s="21" t="s">
        <v>527</v>
      </c>
      <c r="F41" s="21"/>
      <c r="G41" s="22">
        <v>0</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6321.301041767001</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6321.301042556763</v>
      </c>
    </row>
    <row r="53" spans="4:7" ht="12.75">
      <c r="D53" s="20">
        <v>45</v>
      </c>
      <c r="E53" s="21"/>
      <c r="F53" s="21"/>
      <c r="G53" s="22"/>
    </row>
    <row r="54" spans="4:7" ht="12.75">
      <c r="D54" s="20">
        <v>46</v>
      </c>
      <c r="E54" s="21" t="s">
        <v>539</v>
      </c>
      <c r="F54" s="21"/>
      <c r="G54" s="22"/>
    </row>
    <row r="55" spans="4:7" ht="12.75">
      <c r="D55" s="20">
        <v>47</v>
      </c>
      <c r="E55" s="21" t="s">
        <v>540</v>
      </c>
      <c r="F55" s="21"/>
      <c r="G55" s="22">
        <v>0</v>
      </c>
    </row>
    <row r="56" spans="4:7" ht="12.75">
      <c r="D56" s="20">
        <v>48</v>
      </c>
      <c r="E56" s="21" t="s">
        <v>541</v>
      </c>
      <c r="F56" s="21"/>
      <c r="G56" s="22">
        <v>0</v>
      </c>
    </row>
    <row r="57" spans="4:7" ht="12.75">
      <c r="D57" s="20">
        <v>49</v>
      </c>
      <c r="E57" s="21" t="s">
        <v>542</v>
      </c>
      <c r="F57" s="21"/>
      <c r="G57" s="22">
        <v>0</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0</v>
      </c>
    </row>
    <row r="63" spans="4:7" ht="12.75">
      <c r="D63" s="20">
        <v>55</v>
      </c>
      <c r="E63" s="21"/>
      <c r="F63" s="21"/>
      <c r="G63" s="22"/>
    </row>
    <row r="64" spans="4:7" ht="13" thickBot="1">
      <c r="D64" s="20">
        <v>56</v>
      </c>
      <c r="E64" s="21" t="s">
        <v>548</v>
      </c>
      <c r="F64" s="21"/>
      <c r="G64" s="26">
        <v>6321.301042556763</v>
      </c>
    </row>
    <row r="65" spans="4:7" ht="13.5" thickTop="1">
      <c r="D65" s="294"/>
      <c r="E65" s="28"/>
      <c r="F65" s="28"/>
      <c r="G65" s="29"/>
    </row>
    <row r="66" spans="4:7" ht="12.75">
      <c r="D66" s="30"/>
      <c r="E66" s="28" t="s">
        <v>419</v>
      </c>
      <c r="F66" s="31"/>
      <c r="G66" s="32">
        <v>-1063097.389835</v>
      </c>
    </row>
    <row r="68" s="34" customFormat="1" ht="13" thickBot="1">
      <c r="B68" s="33" t="s">
        <v>420</v>
      </c>
    </row>
    <row r="69" spans="2:10" s="34" customFormat="1" ht="145.5" customHeight="1" thickBot="1">
      <c r="B69" s="648" t="s">
        <v>21</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1.6
Docket No. 10-035-124
Witness:  Kevin C. Higgins
Page 1 of 3</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I385"/>
  <sheetViews>
    <sheetView zoomScaleSheetLayoutView="85" workbookViewId="0" topLeftCell="A1"/>
  </sheetViews>
  <sheetFormatPr defaultColWidth="11.66015625" defaultRowHeight="12" customHeight="1"/>
  <cols>
    <col min="1" max="2" width="1.83203125" style="112" customWidth="1"/>
    <col min="3" max="3" width="45.16015625" style="112" customWidth="1"/>
    <col min="4" max="4" width="11.33203125" style="112" customWidth="1"/>
    <col min="5" max="5" width="14.83203125" style="112" customWidth="1"/>
    <col min="6" max="6" width="11.33203125" style="131" customWidth="1"/>
    <col min="7" max="7" width="12.5" style="112" customWidth="1"/>
    <col min="8" max="8" width="15" style="112" customWidth="1"/>
    <col min="9" max="16384" width="11.66015625" style="112" customWidth="1"/>
  </cols>
  <sheetData>
    <row r="1" spans="1:8" ht="12" customHeight="1">
      <c r="A1" s="502" t="s">
        <v>422</v>
      </c>
      <c r="B1" s="503"/>
      <c r="C1" s="503"/>
      <c r="D1" s="113"/>
      <c r="E1" s="113"/>
      <c r="F1" s="113"/>
      <c r="G1" s="113"/>
      <c r="H1" s="113"/>
    </row>
    <row r="2" spans="1:8" ht="12" customHeight="1">
      <c r="A2" s="502" t="s">
        <v>474</v>
      </c>
      <c r="B2" s="503"/>
      <c r="C2" s="503"/>
      <c r="D2" s="113"/>
      <c r="E2" s="113"/>
      <c r="F2" s="113"/>
      <c r="G2" s="113"/>
      <c r="H2" s="113"/>
    </row>
    <row r="3" spans="1:8" ht="12" customHeight="1">
      <c r="A3" s="502" t="s">
        <v>36</v>
      </c>
      <c r="B3" s="503"/>
      <c r="C3" s="503"/>
      <c r="D3" s="113"/>
      <c r="E3" s="113"/>
      <c r="F3" s="113"/>
      <c r="G3" s="113"/>
      <c r="H3" s="113"/>
    </row>
    <row r="4" spans="1:8" ht="12" customHeight="1">
      <c r="A4" s="503"/>
      <c r="B4" s="503"/>
      <c r="C4" s="503"/>
      <c r="D4" s="113"/>
      <c r="E4" s="113"/>
      <c r="F4" s="113"/>
      <c r="G4" s="113"/>
      <c r="H4" s="113"/>
    </row>
    <row r="5" spans="1:8" ht="12" customHeight="1">
      <c r="A5" s="503"/>
      <c r="B5" s="503"/>
      <c r="C5" s="503"/>
      <c r="D5" s="113"/>
      <c r="E5" s="113"/>
      <c r="F5" s="113"/>
      <c r="G5" s="113"/>
      <c r="H5" s="113"/>
    </row>
    <row r="6" spans="1:8" ht="12" customHeight="1">
      <c r="A6" s="503"/>
      <c r="B6" s="503"/>
      <c r="C6" s="503"/>
      <c r="D6" s="113"/>
      <c r="E6" s="41" t="s">
        <v>425</v>
      </c>
      <c r="F6" s="113"/>
      <c r="G6" s="113"/>
      <c r="H6" s="114" t="s">
        <v>317</v>
      </c>
    </row>
    <row r="7" spans="1:8" ht="12" customHeight="1">
      <c r="A7" s="503"/>
      <c r="B7" s="503"/>
      <c r="C7" s="503"/>
      <c r="D7" s="115" t="s">
        <v>426</v>
      </c>
      <c r="E7" s="46" t="s">
        <v>427</v>
      </c>
      <c r="F7" s="115" t="s">
        <v>428</v>
      </c>
      <c r="G7" s="115" t="s">
        <v>429</v>
      </c>
      <c r="H7" s="115" t="s">
        <v>430</v>
      </c>
    </row>
    <row r="8" spans="1:8" ht="12" customHeight="1">
      <c r="A8" s="505" t="s">
        <v>352</v>
      </c>
      <c r="B8" s="503"/>
      <c r="C8" s="506"/>
      <c r="D8" s="507"/>
      <c r="E8" s="507"/>
      <c r="F8" s="507"/>
      <c r="G8" s="507"/>
      <c r="H8" s="508"/>
    </row>
    <row r="9" spans="1:8" ht="12" customHeight="1">
      <c r="A9" s="506"/>
      <c r="B9" s="505"/>
      <c r="C9" s="506"/>
      <c r="D9" s="507"/>
      <c r="E9" s="507"/>
      <c r="F9" s="507"/>
      <c r="G9" s="507"/>
      <c r="H9" s="508"/>
    </row>
    <row r="10" spans="1:8" ht="12" customHeight="1">
      <c r="A10" s="506"/>
      <c r="B10" s="509" t="s">
        <v>37</v>
      </c>
      <c r="C10" s="506"/>
      <c r="D10" s="507">
        <v>456</v>
      </c>
      <c r="E10" s="508">
        <v>2471595.294024962</v>
      </c>
      <c r="F10" s="507" t="s">
        <v>354</v>
      </c>
      <c r="G10" s="498">
        <v>0.43284111341301157</v>
      </c>
      <c r="H10" s="558">
        <f>E10*G10</f>
        <v>1069808.0589721242</v>
      </c>
    </row>
    <row r="11" spans="1:8" ht="12" customHeight="1">
      <c r="A11" s="506"/>
      <c r="B11" s="505"/>
      <c r="C11" s="506"/>
      <c r="D11" s="507"/>
      <c r="E11" s="512"/>
      <c r="F11" s="507"/>
      <c r="G11" s="507"/>
      <c r="H11" s="512"/>
    </row>
    <row r="12" spans="1:8" ht="12" customHeight="1">
      <c r="A12" s="515"/>
      <c r="B12" s="505"/>
      <c r="C12" s="506"/>
      <c r="D12" s="507"/>
      <c r="E12" s="508"/>
      <c r="F12" s="507"/>
      <c r="G12" s="507"/>
      <c r="H12" s="558"/>
    </row>
    <row r="13" spans="1:8" ht="12" customHeight="1">
      <c r="A13" s="506"/>
      <c r="B13" s="506"/>
      <c r="C13" s="506"/>
      <c r="D13" s="507"/>
      <c r="E13" s="508"/>
      <c r="F13" s="507"/>
      <c r="G13" s="498"/>
      <c r="H13" s="558"/>
    </row>
    <row r="14" spans="1:8" ht="12" customHeight="1">
      <c r="A14" s="506"/>
      <c r="B14" s="506"/>
      <c r="C14" s="506"/>
      <c r="D14" s="507"/>
      <c r="E14" s="508"/>
      <c r="F14" s="507"/>
      <c r="G14" s="498"/>
      <c r="H14" s="558"/>
    </row>
    <row r="15" spans="1:8" ht="12" customHeight="1">
      <c r="A15" s="506"/>
      <c r="B15" s="506"/>
      <c r="C15" s="506"/>
      <c r="D15" s="507"/>
      <c r="E15" s="508"/>
      <c r="F15" s="507"/>
      <c r="G15" s="498"/>
      <c r="H15" s="558"/>
    </row>
    <row r="16" spans="1:8" ht="12" customHeight="1">
      <c r="A16" s="506"/>
      <c r="B16" s="506"/>
      <c r="C16" s="506"/>
      <c r="D16" s="507"/>
      <c r="E16" s="508"/>
      <c r="F16" s="507"/>
      <c r="G16" s="498"/>
      <c r="H16" s="558"/>
    </row>
    <row r="17" spans="1:8" ht="12" customHeight="1">
      <c r="A17" s="506"/>
      <c r="B17" s="509"/>
      <c r="C17" s="506"/>
      <c r="D17" s="507"/>
      <c r="E17" s="559"/>
      <c r="F17" s="507"/>
      <c r="G17" s="264"/>
      <c r="H17" s="560"/>
    </row>
    <row r="18" spans="1:8" ht="12" customHeight="1">
      <c r="A18" s="506"/>
      <c r="B18" s="506"/>
      <c r="C18" s="506"/>
      <c r="D18" s="506"/>
      <c r="E18" s="508"/>
      <c r="F18" s="507"/>
      <c r="G18" s="506"/>
      <c r="H18" s="506"/>
    </row>
    <row r="19" spans="1:8" ht="12" customHeight="1">
      <c r="A19" s="515"/>
      <c r="B19" s="505"/>
      <c r="C19" s="506"/>
      <c r="D19" s="507"/>
      <c r="E19" s="508"/>
      <c r="F19" s="507"/>
      <c r="G19" s="506"/>
      <c r="H19" s="506"/>
    </row>
    <row r="20" spans="1:8" ht="12" customHeight="1">
      <c r="A20" s="506"/>
      <c r="B20" s="506"/>
      <c r="C20" s="506"/>
      <c r="D20" s="507"/>
      <c r="E20" s="508"/>
      <c r="F20" s="507"/>
      <c r="G20" s="498"/>
      <c r="H20" s="558"/>
    </row>
    <row r="21" spans="1:8" ht="12" customHeight="1">
      <c r="A21" s="506"/>
      <c r="B21" s="506"/>
      <c r="C21" s="506"/>
      <c r="D21" s="507"/>
      <c r="E21" s="508"/>
      <c r="F21" s="507"/>
      <c r="G21" s="498"/>
      <c r="H21" s="558"/>
    </row>
    <row r="22" spans="1:8" ht="12" customHeight="1">
      <c r="A22" s="506"/>
      <c r="B22" s="506"/>
      <c r="C22" s="506"/>
      <c r="D22" s="507"/>
      <c r="E22" s="508"/>
      <c r="F22" s="507"/>
      <c r="G22" s="498"/>
      <c r="H22" s="558"/>
    </row>
    <row r="23" spans="1:8" ht="12" customHeight="1">
      <c r="A23" s="506"/>
      <c r="B23" s="506"/>
      <c r="C23" s="506"/>
      <c r="D23" s="507"/>
      <c r="E23" s="513"/>
      <c r="F23" s="507"/>
      <c r="G23" s="507"/>
      <c r="H23" s="560"/>
    </row>
    <row r="24" spans="1:8" ht="12" customHeight="1">
      <c r="A24" s="506"/>
      <c r="B24" s="506"/>
      <c r="C24" s="506"/>
      <c r="D24" s="507"/>
      <c r="E24" s="508"/>
      <c r="F24" s="507"/>
      <c r="G24" s="507"/>
      <c r="H24" s="558"/>
    </row>
    <row r="25" spans="1:8" ht="12" customHeight="1">
      <c r="A25" s="506"/>
      <c r="B25" s="506"/>
      <c r="C25" s="506"/>
      <c r="D25" s="507"/>
      <c r="E25" s="508"/>
      <c r="F25" s="507"/>
      <c r="G25" s="507"/>
      <c r="H25" s="558"/>
    </row>
    <row r="26" spans="1:8" ht="12" customHeight="1">
      <c r="A26" s="515"/>
      <c r="B26" s="505"/>
      <c r="C26" s="506"/>
      <c r="D26" s="507"/>
      <c r="E26" s="508"/>
      <c r="F26" s="507"/>
      <c r="G26" s="507"/>
      <c r="H26" s="558"/>
    </row>
    <row r="27" spans="1:8" ht="12" customHeight="1">
      <c r="A27" s="506"/>
      <c r="B27" s="506"/>
      <c r="C27" s="506"/>
      <c r="D27" s="507"/>
      <c r="E27" s="508"/>
      <c r="F27" s="507"/>
      <c r="G27" s="498"/>
      <c r="H27" s="558"/>
    </row>
    <row r="28" spans="1:8" ht="12" customHeight="1">
      <c r="A28" s="506"/>
      <c r="B28" s="506"/>
      <c r="C28" s="506"/>
      <c r="D28" s="507"/>
      <c r="E28" s="508"/>
      <c r="F28" s="507"/>
      <c r="G28" s="498"/>
      <c r="H28" s="558"/>
    </row>
    <row r="29" spans="1:8" ht="12" customHeight="1">
      <c r="A29" s="506"/>
      <c r="B29" s="506"/>
      <c r="C29" s="506"/>
      <c r="D29" s="507"/>
      <c r="E29" s="508"/>
      <c r="F29" s="507"/>
      <c r="G29" s="498"/>
      <c r="H29" s="558"/>
    </row>
    <row r="30" spans="1:8" ht="12" customHeight="1">
      <c r="A30" s="506"/>
      <c r="B30" s="506"/>
      <c r="C30" s="506"/>
      <c r="D30" s="507"/>
      <c r="E30" s="508"/>
      <c r="F30" s="507"/>
      <c r="G30" s="498"/>
      <c r="H30" s="558"/>
    </row>
    <row r="31" spans="1:8" ht="12" customHeight="1">
      <c r="A31" s="506"/>
      <c r="B31" s="506"/>
      <c r="C31" s="506"/>
      <c r="D31" s="507"/>
      <c r="E31" s="508"/>
      <c r="F31" s="507"/>
      <c r="G31" s="264"/>
      <c r="H31" s="558"/>
    </row>
    <row r="32" spans="1:8" ht="12" customHeight="1">
      <c r="A32" s="506"/>
      <c r="B32" s="503"/>
      <c r="C32" s="503"/>
      <c r="D32" s="507"/>
      <c r="E32" s="513"/>
      <c r="F32" s="507"/>
      <c r="G32" s="507"/>
      <c r="H32" s="508"/>
    </row>
    <row r="33" spans="1:9" ht="12" customHeight="1">
      <c r="A33" s="506"/>
      <c r="B33" s="503"/>
      <c r="C33" s="503"/>
      <c r="D33" s="507"/>
      <c r="E33" s="513"/>
      <c r="F33" s="507"/>
      <c r="G33" s="561"/>
      <c r="H33" s="562"/>
      <c r="I33" s="562"/>
    </row>
    <row r="34" spans="1:9" ht="12" customHeight="1">
      <c r="A34" s="506"/>
      <c r="B34" s="503"/>
      <c r="C34" s="503"/>
      <c r="D34" s="507"/>
      <c r="E34" s="513"/>
      <c r="F34" s="507"/>
      <c r="G34" s="561"/>
      <c r="H34" s="562"/>
      <c r="I34" s="562"/>
    </row>
    <row r="35" spans="1:9" ht="12" customHeight="1">
      <c r="A35" s="506"/>
      <c r="B35" s="503"/>
      <c r="C35" s="503"/>
      <c r="D35" s="507"/>
      <c r="E35" s="513"/>
      <c r="F35" s="507"/>
      <c r="G35" s="561"/>
      <c r="H35" s="562"/>
      <c r="I35" s="562"/>
    </row>
    <row r="36" spans="1:9" ht="12" customHeight="1">
      <c r="A36" s="506"/>
      <c r="B36" s="503"/>
      <c r="C36" s="503"/>
      <c r="D36" s="507"/>
      <c r="E36" s="513"/>
      <c r="F36" s="507"/>
      <c r="G36" s="561"/>
      <c r="H36" s="562"/>
      <c r="I36" s="562"/>
    </row>
    <row r="37" spans="1:9" ht="12" customHeight="1">
      <c r="A37" s="506"/>
      <c r="B37" s="503"/>
      <c r="C37" s="503"/>
      <c r="D37" s="507"/>
      <c r="E37" s="513"/>
      <c r="F37" s="507"/>
      <c r="G37" s="561"/>
      <c r="H37" s="562"/>
      <c r="I37" s="562"/>
    </row>
    <row r="38" spans="1:9" ht="12" customHeight="1">
      <c r="A38" s="506"/>
      <c r="B38" s="503"/>
      <c r="C38" s="503"/>
      <c r="D38" s="507"/>
      <c r="E38" s="513"/>
      <c r="F38" s="507"/>
      <c r="G38" s="561"/>
      <c r="H38" s="562"/>
      <c r="I38" s="562"/>
    </row>
    <row r="39" spans="1:9" ht="12" customHeight="1">
      <c r="A39" s="506"/>
      <c r="B39" s="503"/>
      <c r="C39" s="503"/>
      <c r="D39" s="507"/>
      <c r="E39" s="513"/>
      <c r="F39" s="507"/>
      <c r="G39" s="561"/>
      <c r="H39" s="562"/>
      <c r="I39" s="562"/>
    </row>
    <row r="40" spans="1:8" ht="12" customHeight="1">
      <c r="A40" s="506"/>
      <c r="B40" s="517"/>
      <c r="C40" s="506"/>
      <c r="D40" s="507"/>
      <c r="E40" s="508"/>
      <c r="F40" s="507"/>
      <c r="G40" s="507"/>
      <c r="H40" s="508"/>
    </row>
    <row r="41" spans="1:8" ht="12" customHeight="1">
      <c r="A41" s="506"/>
      <c r="B41" s="517"/>
      <c r="C41" s="506"/>
      <c r="D41" s="507"/>
      <c r="E41" s="508"/>
      <c r="F41" s="507"/>
      <c r="G41" s="507"/>
      <c r="H41" s="508"/>
    </row>
    <row r="42" spans="1:8" ht="12" customHeight="1">
      <c r="A42" s="506"/>
      <c r="B42" s="517"/>
      <c r="C42" s="506"/>
      <c r="D42" s="507"/>
      <c r="E42" s="508"/>
      <c r="F42" s="507"/>
      <c r="G42" s="507"/>
      <c r="H42" s="508"/>
    </row>
    <row r="43" spans="1:8" ht="12" customHeight="1">
      <c r="A43" s="506"/>
      <c r="B43" s="517"/>
      <c r="C43" s="506"/>
      <c r="D43" s="507"/>
      <c r="E43" s="508"/>
      <c r="F43" s="507"/>
      <c r="G43" s="507"/>
      <c r="H43" s="508"/>
    </row>
    <row r="44" spans="1:8" ht="12" customHeight="1">
      <c r="A44" s="506"/>
      <c r="B44" s="517"/>
      <c r="C44" s="506"/>
      <c r="D44" s="507"/>
      <c r="E44" s="513"/>
      <c r="F44" s="507"/>
      <c r="G44" s="507"/>
      <c r="H44" s="508" t="s">
        <v>369</v>
      </c>
    </row>
    <row r="45" spans="1:8" ht="12" customHeight="1">
      <c r="A45" s="506"/>
      <c r="B45" s="517"/>
      <c r="C45" s="506"/>
      <c r="D45" s="507"/>
      <c r="E45" s="513"/>
      <c r="F45" s="507"/>
      <c r="G45" s="507"/>
      <c r="H45" s="508"/>
    </row>
    <row r="46" spans="1:8" ht="12" customHeight="1">
      <c r="A46" s="506"/>
      <c r="B46" s="517"/>
      <c r="C46" s="506"/>
      <c r="D46" s="507"/>
      <c r="E46" s="513"/>
      <c r="F46" s="507"/>
      <c r="G46" s="507"/>
      <c r="H46" s="508"/>
    </row>
    <row r="47" spans="1:8" ht="12" customHeight="1">
      <c r="A47" s="506"/>
      <c r="B47" s="517"/>
      <c r="C47" s="506"/>
      <c r="D47" s="507"/>
      <c r="E47" s="513"/>
      <c r="F47" s="507"/>
      <c r="G47" s="507"/>
      <c r="H47" s="508"/>
    </row>
    <row r="48" spans="1:8" ht="12" customHeight="1">
      <c r="A48" s="506"/>
      <c r="B48" s="517"/>
      <c r="C48" s="506"/>
      <c r="D48" s="507"/>
      <c r="E48" s="513"/>
      <c r="F48" s="507"/>
      <c r="G48" s="507"/>
      <c r="H48" s="508"/>
    </row>
    <row r="49" spans="1:8" ht="12" customHeight="1">
      <c r="A49" s="506"/>
      <c r="B49" s="517"/>
      <c r="C49" s="506"/>
      <c r="D49" s="507"/>
      <c r="E49" s="513"/>
      <c r="F49" s="507"/>
      <c r="G49" s="518"/>
      <c r="H49" s="519"/>
    </row>
    <row r="50" spans="4:8" ht="12" customHeight="1">
      <c r="D50" s="128"/>
      <c r="F50" s="129"/>
      <c r="H50" s="129"/>
    </row>
    <row r="51" ht="12" customHeight="1">
      <c r="D51" s="130"/>
    </row>
    <row r="52" ht="12" customHeight="1">
      <c r="D52" s="130"/>
    </row>
    <row r="53" ht="12" customHeight="1">
      <c r="D53" s="130"/>
    </row>
    <row r="54" ht="12" customHeight="1">
      <c r="D54" s="130"/>
    </row>
    <row r="55" ht="12" customHeight="1">
      <c r="D55" s="130"/>
    </row>
    <row r="56" ht="12" customHeight="1">
      <c r="D56" s="130"/>
    </row>
    <row r="57" ht="12" customHeight="1">
      <c r="D57" s="130"/>
    </row>
    <row r="58" ht="12" customHeight="1">
      <c r="D58" s="130"/>
    </row>
    <row r="59" ht="12" customHeight="1">
      <c r="D59" s="130"/>
    </row>
    <row r="60" ht="12" customHeight="1">
      <c r="D60" s="130"/>
    </row>
    <row r="61" ht="12" customHeight="1">
      <c r="D61" s="130"/>
    </row>
    <row r="62" ht="12" customHeight="1">
      <c r="D62" s="130"/>
    </row>
    <row r="63" ht="12" customHeight="1">
      <c r="D63" s="130"/>
    </row>
    <row r="64" ht="12" customHeight="1">
      <c r="D64" s="130"/>
    </row>
    <row r="65" ht="12" customHeight="1">
      <c r="D65" s="130"/>
    </row>
    <row r="66" ht="12" customHeight="1">
      <c r="D66" s="130"/>
    </row>
    <row r="67" ht="12" customHeight="1">
      <c r="D67" s="130"/>
    </row>
    <row r="68" ht="12" customHeight="1">
      <c r="D68" s="130"/>
    </row>
    <row r="69" ht="12" customHeight="1">
      <c r="D69" s="130"/>
    </row>
    <row r="70" ht="12" customHeight="1">
      <c r="D70" s="130"/>
    </row>
    <row r="71" ht="12" customHeight="1">
      <c r="D71" s="130"/>
    </row>
    <row r="72" ht="12" customHeight="1">
      <c r="D72" s="130"/>
    </row>
    <row r="73" ht="12" customHeight="1">
      <c r="D73" s="130"/>
    </row>
    <row r="74" ht="12" customHeight="1">
      <c r="D74" s="130"/>
    </row>
    <row r="75" ht="12" customHeight="1">
      <c r="D75" s="130"/>
    </row>
    <row r="76" ht="12" customHeight="1">
      <c r="D76" s="130"/>
    </row>
    <row r="77" ht="12" customHeight="1">
      <c r="D77" s="130"/>
    </row>
    <row r="78" ht="12" customHeight="1">
      <c r="D78" s="130"/>
    </row>
    <row r="79" ht="12" customHeight="1">
      <c r="D79" s="130"/>
    </row>
    <row r="80" ht="12" customHeight="1">
      <c r="D80" s="130"/>
    </row>
    <row r="81" ht="12" customHeight="1">
      <c r="D81" s="130"/>
    </row>
    <row r="82" ht="12" customHeight="1">
      <c r="D82" s="130"/>
    </row>
    <row r="83" ht="12" customHeight="1">
      <c r="D83" s="130"/>
    </row>
    <row r="84" ht="12" customHeight="1">
      <c r="D84" s="130"/>
    </row>
    <row r="85" ht="12" customHeight="1">
      <c r="D85" s="130"/>
    </row>
    <row r="86" ht="12" customHeight="1">
      <c r="D86" s="130"/>
    </row>
    <row r="87" ht="12" customHeight="1">
      <c r="D87" s="130"/>
    </row>
    <row r="88" ht="12" customHeight="1">
      <c r="D88" s="130"/>
    </row>
    <row r="89" ht="12" customHeight="1">
      <c r="D89" s="130"/>
    </row>
    <row r="90" ht="12" customHeight="1">
      <c r="D90" s="130"/>
    </row>
    <row r="91" ht="12" customHeight="1">
      <c r="D91" s="130"/>
    </row>
    <row r="92" ht="12" customHeight="1">
      <c r="D92" s="130"/>
    </row>
    <row r="93" ht="12" customHeight="1">
      <c r="D93" s="130"/>
    </row>
    <row r="94" ht="12" customHeight="1">
      <c r="D94" s="130"/>
    </row>
    <row r="95" ht="12" customHeight="1">
      <c r="D95" s="130"/>
    </row>
    <row r="96" ht="12" customHeight="1">
      <c r="D96" s="130"/>
    </row>
    <row r="97" ht="12" customHeight="1">
      <c r="D97" s="130"/>
    </row>
    <row r="98" ht="12" customHeight="1">
      <c r="D98" s="130"/>
    </row>
    <row r="99" ht="12" customHeight="1">
      <c r="D99" s="130"/>
    </row>
    <row r="100" ht="12" customHeight="1">
      <c r="D100" s="130"/>
    </row>
    <row r="101" ht="12" customHeight="1">
      <c r="D101" s="130"/>
    </row>
    <row r="102" ht="12" customHeight="1">
      <c r="D102" s="130"/>
    </row>
    <row r="103" ht="12" customHeight="1">
      <c r="D103" s="130"/>
    </row>
    <row r="104" ht="12" customHeight="1">
      <c r="D104" s="130"/>
    </row>
    <row r="105" ht="12" customHeight="1">
      <c r="D105" s="130"/>
    </row>
    <row r="106" ht="12" customHeight="1">
      <c r="D106" s="130"/>
    </row>
    <row r="107" ht="12" customHeight="1">
      <c r="D107" s="130"/>
    </row>
    <row r="108" ht="12" customHeight="1">
      <c r="D108" s="130"/>
    </row>
    <row r="109" ht="12" customHeight="1">
      <c r="D109" s="130"/>
    </row>
    <row r="110" ht="12" customHeight="1">
      <c r="D110" s="130"/>
    </row>
    <row r="111" ht="12" customHeight="1">
      <c r="D111" s="130"/>
    </row>
    <row r="112" ht="12" customHeight="1">
      <c r="D112" s="130"/>
    </row>
    <row r="113" ht="12" customHeight="1">
      <c r="D113" s="130"/>
    </row>
    <row r="114" ht="12" customHeight="1">
      <c r="D114" s="130"/>
    </row>
    <row r="115" ht="12" customHeight="1">
      <c r="D115" s="130"/>
    </row>
    <row r="116" ht="12" customHeight="1">
      <c r="D116" s="130"/>
    </row>
    <row r="117" ht="12" customHeight="1">
      <c r="D117" s="130"/>
    </row>
    <row r="118" ht="12" customHeight="1">
      <c r="D118" s="130"/>
    </row>
    <row r="119" ht="12" customHeight="1">
      <c r="D119" s="130"/>
    </row>
    <row r="120" ht="12" customHeight="1">
      <c r="D120" s="130"/>
    </row>
    <row r="121" ht="12" customHeight="1">
      <c r="D121" s="130"/>
    </row>
    <row r="122" ht="12" customHeight="1">
      <c r="D122" s="130"/>
    </row>
    <row r="123" ht="12" customHeight="1">
      <c r="D123" s="130"/>
    </row>
    <row r="124" ht="12" customHeight="1">
      <c r="D124" s="130"/>
    </row>
    <row r="125" ht="12" customHeight="1">
      <c r="D125" s="130"/>
    </row>
    <row r="126" ht="12" customHeight="1">
      <c r="D126" s="130"/>
    </row>
    <row r="127" ht="12" customHeight="1">
      <c r="D127" s="130"/>
    </row>
    <row r="128" ht="12" customHeight="1">
      <c r="D128" s="130"/>
    </row>
    <row r="129" ht="12" customHeight="1">
      <c r="D129" s="130"/>
    </row>
    <row r="130" ht="12" customHeight="1">
      <c r="D130" s="130"/>
    </row>
    <row r="131" ht="12" customHeight="1">
      <c r="D131" s="130"/>
    </row>
    <row r="132" ht="12" customHeight="1">
      <c r="D132" s="130"/>
    </row>
    <row r="133" ht="12" customHeight="1">
      <c r="D133" s="130"/>
    </row>
    <row r="134" ht="12" customHeight="1">
      <c r="D134" s="130"/>
    </row>
    <row r="135" ht="12" customHeight="1">
      <c r="D135" s="130"/>
    </row>
    <row r="136" ht="12" customHeight="1">
      <c r="D136" s="130"/>
    </row>
    <row r="137" ht="12" customHeight="1">
      <c r="D137" s="130"/>
    </row>
    <row r="138" ht="12" customHeight="1">
      <c r="D138" s="130"/>
    </row>
    <row r="139" ht="12" customHeight="1">
      <c r="D139" s="130"/>
    </row>
    <row r="140" ht="12" customHeight="1">
      <c r="D140" s="130"/>
    </row>
    <row r="141" ht="12" customHeight="1">
      <c r="D141" s="130"/>
    </row>
    <row r="142" ht="12" customHeight="1">
      <c r="D142" s="130"/>
    </row>
    <row r="143" ht="12" customHeight="1">
      <c r="D143" s="130"/>
    </row>
    <row r="144" ht="12" customHeight="1">
      <c r="D144" s="130"/>
    </row>
    <row r="145" ht="12" customHeight="1">
      <c r="D145" s="130"/>
    </row>
    <row r="146" ht="12" customHeight="1">
      <c r="D146" s="130"/>
    </row>
    <row r="147" ht="12" customHeight="1">
      <c r="D147" s="130"/>
    </row>
    <row r="148" ht="12" customHeight="1">
      <c r="D148" s="130"/>
    </row>
    <row r="149" ht="12" customHeight="1">
      <c r="D149" s="130"/>
    </row>
    <row r="150" ht="12" customHeight="1">
      <c r="D150" s="130"/>
    </row>
    <row r="151" ht="12" customHeight="1">
      <c r="D151" s="130"/>
    </row>
    <row r="152" ht="12" customHeight="1">
      <c r="D152" s="130"/>
    </row>
    <row r="153" ht="12" customHeight="1">
      <c r="D153" s="130"/>
    </row>
    <row r="154" ht="12" customHeight="1">
      <c r="D154" s="130"/>
    </row>
    <row r="155" ht="12" customHeight="1">
      <c r="D155" s="130"/>
    </row>
    <row r="156" ht="12" customHeight="1">
      <c r="D156" s="130"/>
    </row>
    <row r="157" ht="12" customHeight="1">
      <c r="D157" s="130"/>
    </row>
    <row r="158" ht="12" customHeight="1">
      <c r="D158" s="130"/>
    </row>
    <row r="159" ht="12" customHeight="1">
      <c r="D159" s="130"/>
    </row>
    <row r="160" ht="12" customHeight="1">
      <c r="D160" s="130"/>
    </row>
    <row r="161" ht="12" customHeight="1">
      <c r="D161" s="130"/>
    </row>
    <row r="162" ht="12" customHeight="1">
      <c r="D162" s="130"/>
    </row>
    <row r="163" ht="12" customHeight="1">
      <c r="D163" s="130"/>
    </row>
    <row r="164" ht="12" customHeight="1">
      <c r="D164" s="130"/>
    </row>
    <row r="165" ht="12" customHeight="1">
      <c r="D165" s="130"/>
    </row>
    <row r="166" ht="12" customHeight="1">
      <c r="D166" s="130"/>
    </row>
    <row r="167" ht="12" customHeight="1">
      <c r="D167" s="130"/>
    </row>
    <row r="168" ht="12" customHeight="1">
      <c r="D168" s="130"/>
    </row>
    <row r="169" ht="12" customHeight="1">
      <c r="D169" s="130"/>
    </row>
    <row r="170" ht="12" customHeight="1">
      <c r="D170" s="130"/>
    </row>
    <row r="171" ht="12" customHeight="1">
      <c r="D171" s="130"/>
    </row>
    <row r="172" ht="12" customHeight="1">
      <c r="D172" s="130"/>
    </row>
    <row r="173" ht="12" customHeight="1">
      <c r="D173" s="130"/>
    </row>
    <row r="174" ht="12" customHeight="1">
      <c r="D174" s="130"/>
    </row>
    <row r="175" ht="12" customHeight="1">
      <c r="D175" s="130"/>
    </row>
    <row r="176" ht="12" customHeight="1">
      <c r="D176" s="130"/>
    </row>
    <row r="177" ht="12" customHeight="1">
      <c r="D177" s="130"/>
    </row>
    <row r="178" ht="12" customHeight="1">
      <c r="D178" s="130"/>
    </row>
    <row r="179" ht="12" customHeight="1">
      <c r="D179" s="130"/>
    </row>
    <row r="180" ht="12" customHeight="1">
      <c r="D180" s="130"/>
    </row>
    <row r="181" ht="12" customHeight="1">
      <c r="D181" s="130"/>
    </row>
    <row r="182" ht="12" customHeight="1">
      <c r="D182" s="130"/>
    </row>
    <row r="183" ht="12" customHeight="1">
      <c r="D183" s="130"/>
    </row>
    <row r="184" ht="12" customHeight="1">
      <c r="D184" s="130"/>
    </row>
    <row r="185" ht="12" customHeight="1">
      <c r="D185" s="130"/>
    </row>
    <row r="186" ht="12" customHeight="1">
      <c r="D186" s="130"/>
    </row>
    <row r="187" ht="12" customHeight="1">
      <c r="D187" s="130"/>
    </row>
    <row r="188" ht="12" customHeight="1">
      <c r="D188" s="130"/>
    </row>
    <row r="189" ht="12" customHeight="1">
      <c r="D189" s="130"/>
    </row>
    <row r="190" ht="12" customHeight="1">
      <c r="D190" s="130"/>
    </row>
    <row r="191" ht="12" customHeight="1">
      <c r="D191" s="130"/>
    </row>
    <row r="192" ht="12" customHeight="1">
      <c r="D192" s="130"/>
    </row>
    <row r="193" ht="12" customHeight="1">
      <c r="D193" s="130"/>
    </row>
    <row r="194" ht="12" customHeight="1">
      <c r="D194" s="130"/>
    </row>
    <row r="195" ht="12" customHeight="1">
      <c r="D195" s="130"/>
    </row>
    <row r="196" ht="12" customHeight="1">
      <c r="D196" s="130"/>
    </row>
    <row r="197" ht="12" customHeight="1">
      <c r="D197" s="130"/>
    </row>
    <row r="198" ht="12" customHeight="1">
      <c r="D198" s="130"/>
    </row>
    <row r="199" ht="12" customHeight="1">
      <c r="D199" s="130"/>
    </row>
    <row r="200" ht="12" customHeight="1">
      <c r="D200" s="130"/>
    </row>
    <row r="201" ht="12" customHeight="1">
      <c r="D201" s="130"/>
    </row>
    <row r="202" ht="12" customHeight="1">
      <c r="D202" s="130"/>
    </row>
    <row r="203" ht="12" customHeight="1">
      <c r="D203" s="130"/>
    </row>
    <row r="204" ht="12" customHeight="1">
      <c r="D204" s="130"/>
    </row>
    <row r="205" ht="12" customHeight="1">
      <c r="D205" s="130"/>
    </row>
    <row r="206" ht="12" customHeight="1">
      <c r="D206" s="130"/>
    </row>
    <row r="207" ht="12" customHeight="1">
      <c r="D207" s="130"/>
    </row>
    <row r="208" ht="12" customHeight="1">
      <c r="D208" s="130"/>
    </row>
    <row r="209" ht="12" customHeight="1">
      <c r="D209" s="130"/>
    </row>
    <row r="210" ht="12" customHeight="1">
      <c r="D210" s="130"/>
    </row>
    <row r="211" ht="12" customHeight="1">
      <c r="D211" s="130"/>
    </row>
    <row r="212" ht="12" customHeight="1">
      <c r="D212" s="130"/>
    </row>
    <row r="213" ht="12" customHeight="1">
      <c r="D213" s="130"/>
    </row>
    <row r="214" ht="12" customHeight="1">
      <c r="D214" s="130"/>
    </row>
    <row r="215" ht="12" customHeight="1">
      <c r="D215" s="130"/>
    </row>
    <row r="216" ht="12" customHeight="1">
      <c r="D216" s="130"/>
    </row>
    <row r="217" ht="12" customHeight="1">
      <c r="D217" s="130"/>
    </row>
    <row r="218" ht="12" customHeight="1">
      <c r="D218" s="130"/>
    </row>
    <row r="219" ht="12" customHeight="1">
      <c r="D219" s="130"/>
    </row>
    <row r="220" ht="12" customHeight="1">
      <c r="D220" s="130"/>
    </row>
    <row r="221" ht="12" customHeight="1">
      <c r="D221" s="130"/>
    </row>
    <row r="222" ht="12" customHeight="1">
      <c r="D222" s="130"/>
    </row>
    <row r="223" ht="12" customHeight="1">
      <c r="D223" s="130"/>
    </row>
    <row r="224" ht="12" customHeight="1">
      <c r="D224" s="130"/>
    </row>
    <row r="225" ht="12" customHeight="1">
      <c r="D225" s="130"/>
    </row>
    <row r="226" ht="12" customHeight="1">
      <c r="D226" s="130"/>
    </row>
    <row r="227" ht="12" customHeight="1">
      <c r="D227" s="130"/>
    </row>
    <row r="228" ht="12" customHeight="1">
      <c r="D228" s="130"/>
    </row>
    <row r="229" ht="12" customHeight="1">
      <c r="D229" s="130"/>
    </row>
    <row r="230" ht="12" customHeight="1">
      <c r="D230" s="130"/>
    </row>
    <row r="231" ht="12" customHeight="1">
      <c r="D231" s="130"/>
    </row>
    <row r="232" ht="12" customHeight="1">
      <c r="D232" s="130"/>
    </row>
    <row r="233" ht="12" customHeight="1">
      <c r="D233" s="130"/>
    </row>
    <row r="234" ht="12" customHeight="1">
      <c r="D234" s="130"/>
    </row>
    <row r="235" ht="12" customHeight="1">
      <c r="D235" s="130"/>
    </row>
    <row r="236" ht="12" customHeight="1">
      <c r="D236" s="130"/>
    </row>
    <row r="237" ht="12" customHeight="1">
      <c r="D237" s="130"/>
    </row>
    <row r="238" ht="12" customHeight="1">
      <c r="D238" s="130"/>
    </row>
    <row r="239" ht="12" customHeight="1">
      <c r="D239" s="130"/>
    </row>
    <row r="240" ht="12" customHeight="1">
      <c r="D240" s="130"/>
    </row>
    <row r="241" ht="12" customHeight="1">
      <c r="D241" s="130"/>
    </row>
    <row r="242" ht="12" customHeight="1">
      <c r="D242" s="130"/>
    </row>
    <row r="243" ht="12" customHeight="1">
      <c r="D243" s="130"/>
    </row>
    <row r="244" ht="12" customHeight="1">
      <c r="D244" s="130"/>
    </row>
    <row r="245" ht="12" customHeight="1">
      <c r="D245" s="130"/>
    </row>
    <row r="246" ht="12" customHeight="1">
      <c r="D246" s="130"/>
    </row>
    <row r="247" ht="12" customHeight="1">
      <c r="D247" s="130"/>
    </row>
    <row r="248" ht="12" customHeight="1">
      <c r="D248" s="130"/>
    </row>
    <row r="249" ht="12" customHeight="1">
      <c r="D249" s="130"/>
    </row>
    <row r="250" ht="12" customHeight="1">
      <c r="D250" s="130"/>
    </row>
    <row r="251" ht="12" customHeight="1">
      <c r="D251" s="130"/>
    </row>
    <row r="252" ht="12" customHeight="1">
      <c r="D252" s="130"/>
    </row>
    <row r="253" ht="12" customHeight="1">
      <c r="D253" s="130"/>
    </row>
    <row r="254" ht="12" customHeight="1">
      <c r="D254" s="130"/>
    </row>
    <row r="255" ht="12" customHeight="1">
      <c r="D255" s="130"/>
    </row>
    <row r="256" ht="12" customHeight="1">
      <c r="D256" s="130"/>
    </row>
    <row r="257" ht="12" customHeight="1">
      <c r="D257" s="130"/>
    </row>
    <row r="258" ht="12" customHeight="1">
      <c r="D258" s="130"/>
    </row>
    <row r="259" ht="12" customHeight="1">
      <c r="D259" s="130"/>
    </row>
    <row r="260" ht="12" customHeight="1">
      <c r="D260" s="130"/>
    </row>
    <row r="261" ht="12" customHeight="1">
      <c r="D261" s="130"/>
    </row>
    <row r="262" ht="12" customHeight="1">
      <c r="D262" s="130"/>
    </row>
    <row r="263" ht="12" customHeight="1">
      <c r="D263" s="130"/>
    </row>
    <row r="264" ht="12" customHeight="1">
      <c r="D264" s="130"/>
    </row>
    <row r="265" ht="12" customHeight="1">
      <c r="D265" s="130"/>
    </row>
    <row r="266" ht="12" customHeight="1">
      <c r="D266" s="130"/>
    </row>
    <row r="267" ht="12" customHeight="1">
      <c r="D267" s="130"/>
    </row>
    <row r="268" ht="12" customHeight="1">
      <c r="D268" s="130"/>
    </row>
    <row r="269" ht="12" customHeight="1">
      <c r="D269" s="130"/>
    </row>
    <row r="270" ht="12" customHeight="1">
      <c r="D270" s="130"/>
    </row>
    <row r="271" ht="12" customHeight="1">
      <c r="D271" s="130"/>
    </row>
    <row r="272" ht="12" customHeight="1">
      <c r="D272" s="130"/>
    </row>
    <row r="273" ht="12" customHeight="1">
      <c r="D273" s="130"/>
    </row>
    <row r="274" ht="12" customHeight="1">
      <c r="D274" s="130"/>
    </row>
    <row r="275" ht="12" customHeight="1">
      <c r="D275" s="130"/>
    </row>
    <row r="276" ht="12" customHeight="1">
      <c r="D276" s="130"/>
    </row>
    <row r="277" ht="12" customHeight="1">
      <c r="D277" s="130"/>
    </row>
    <row r="278" ht="12" customHeight="1">
      <c r="D278" s="130"/>
    </row>
    <row r="279" ht="12" customHeight="1">
      <c r="D279" s="130"/>
    </row>
    <row r="280" ht="12" customHeight="1">
      <c r="D280" s="130"/>
    </row>
    <row r="281" ht="12" customHeight="1">
      <c r="D281" s="130"/>
    </row>
    <row r="282" ht="12" customHeight="1">
      <c r="D282" s="130"/>
    </row>
    <row r="283" ht="12" customHeight="1">
      <c r="D283" s="130"/>
    </row>
    <row r="284" ht="12" customHeight="1">
      <c r="D284" s="130"/>
    </row>
    <row r="285" ht="12" customHeight="1">
      <c r="D285" s="130"/>
    </row>
    <row r="286" ht="12" customHeight="1">
      <c r="D286" s="130"/>
    </row>
    <row r="287" ht="12" customHeight="1">
      <c r="D287" s="130"/>
    </row>
    <row r="288" ht="12" customHeight="1">
      <c r="D288" s="130"/>
    </row>
    <row r="289" ht="12" customHeight="1">
      <c r="D289" s="130"/>
    </row>
    <row r="290" ht="12" customHeight="1">
      <c r="D290" s="130"/>
    </row>
    <row r="291" ht="12" customHeight="1">
      <c r="D291" s="130"/>
    </row>
    <row r="292" ht="12" customHeight="1">
      <c r="D292" s="130"/>
    </row>
    <row r="293" ht="12" customHeight="1">
      <c r="D293" s="130"/>
    </row>
    <row r="294" ht="12" customHeight="1">
      <c r="D294" s="130"/>
    </row>
    <row r="295" ht="12" customHeight="1">
      <c r="D295" s="130"/>
    </row>
    <row r="296" ht="12" customHeight="1">
      <c r="D296" s="130"/>
    </row>
    <row r="297" ht="12" customHeight="1">
      <c r="D297" s="130"/>
    </row>
    <row r="298" ht="12" customHeight="1">
      <c r="D298" s="130"/>
    </row>
    <row r="299" ht="12" customHeight="1">
      <c r="D299" s="130"/>
    </row>
    <row r="300" ht="12" customHeight="1">
      <c r="D300" s="130"/>
    </row>
    <row r="301" ht="12" customHeight="1">
      <c r="D301" s="130"/>
    </row>
    <row r="302" ht="12" customHeight="1">
      <c r="D302" s="130"/>
    </row>
    <row r="303" ht="12" customHeight="1">
      <c r="D303" s="130"/>
    </row>
    <row r="304" ht="12" customHeight="1">
      <c r="D304" s="130"/>
    </row>
    <row r="305" ht="12" customHeight="1">
      <c r="D305" s="130"/>
    </row>
    <row r="306" ht="12" customHeight="1">
      <c r="D306" s="130"/>
    </row>
    <row r="307" ht="12" customHeight="1">
      <c r="D307" s="130"/>
    </row>
    <row r="308" ht="12" customHeight="1">
      <c r="D308" s="130"/>
    </row>
    <row r="309" ht="12" customHeight="1">
      <c r="D309" s="130"/>
    </row>
    <row r="310" ht="12" customHeight="1">
      <c r="D310" s="130"/>
    </row>
    <row r="311" ht="12" customHeight="1">
      <c r="D311" s="130"/>
    </row>
    <row r="312" ht="12" customHeight="1">
      <c r="D312" s="130"/>
    </row>
    <row r="313" ht="12" customHeight="1">
      <c r="D313" s="130"/>
    </row>
    <row r="314" ht="12" customHeight="1">
      <c r="D314" s="130"/>
    </row>
    <row r="315" ht="12" customHeight="1">
      <c r="D315" s="130"/>
    </row>
    <row r="316" ht="12" customHeight="1">
      <c r="D316" s="130"/>
    </row>
    <row r="317" ht="12" customHeight="1">
      <c r="D317" s="130"/>
    </row>
    <row r="318" ht="12" customHeight="1">
      <c r="D318" s="130"/>
    </row>
    <row r="319" ht="12" customHeight="1">
      <c r="D319" s="130"/>
    </row>
    <row r="320" ht="12" customHeight="1">
      <c r="D320" s="130"/>
    </row>
    <row r="321" ht="12" customHeight="1">
      <c r="D321" s="130"/>
    </row>
    <row r="322" ht="12" customHeight="1">
      <c r="D322" s="130"/>
    </row>
    <row r="323" ht="12" customHeight="1">
      <c r="D323" s="130"/>
    </row>
    <row r="324" ht="12" customHeight="1">
      <c r="D324" s="130"/>
    </row>
    <row r="325" ht="12" customHeight="1">
      <c r="D325" s="130"/>
    </row>
    <row r="326" ht="12" customHeight="1">
      <c r="D326" s="130"/>
    </row>
    <row r="327" ht="12" customHeight="1">
      <c r="D327" s="130"/>
    </row>
    <row r="328" ht="12" customHeight="1">
      <c r="D328" s="130"/>
    </row>
    <row r="329" ht="12" customHeight="1">
      <c r="D329" s="130"/>
    </row>
    <row r="330" ht="12" customHeight="1">
      <c r="D330" s="130"/>
    </row>
    <row r="331" ht="12" customHeight="1">
      <c r="D331" s="130"/>
    </row>
    <row r="332" ht="12" customHeight="1">
      <c r="D332" s="130"/>
    </row>
    <row r="333" ht="12" customHeight="1">
      <c r="D333" s="130"/>
    </row>
    <row r="334" ht="12" customHeight="1">
      <c r="D334" s="130"/>
    </row>
    <row r="335" ht="12" customHeight="1">
      <c r="D335" s="130"/>
    </row>
    <row r="336" ht="12" customHeight="1">
      <c r="D336" s="130"/>
    </row>
    <row r="337" ht="12" customHeight="1">
      <c r="D337" s="130"/>
    </row>
    <row r="338" ht="12" customHeight="1">
      <c r="D338" s="130"/>
    </row>
    <row r="339" ht="12" customHeight="1">
      <c r="D339" s="130"/>
    </row>
    <row r="340" ht="12" customHeight="1">
      <c r="D340" s="130"/>
    </row>
    <row r="341" ht="12" customHeight="1">
      <c r="D341" s="130"/>
    </row>
    <row r="342" ht="12" customHeight="1">
      <c r="D342" s="130"/>
    </row>
    <row r="343" ht="12" customHeight="1">
      <c r="D343" s="130"/>
    </row>
    <row r="344" ht="12" customHeight="1">
      <c r="D344" s="130"/>
    </row>
    <row r="345" ht="12" customHeight="1">
      <c r="D345" s="130"/>
    </row>
    <row r="346" ht="12" customHeight="1">
      <c r="D346" s="130"/>
    </row>
    <row r="347" ht="12" customHeight="1">
      <c r="D347" s="130"/>
    </row>
    <row r="348" ht="12" customHeight="1">
      <c r="D348" s="130"/>
    </row>
    <row r="349" ht="12" customHeight="1">
      <c r="D349" s="130"/>
    </row>
    <row r="350" ht="12" customHeight="1">
      <c r="D350" s="130"/>
    </row>
    <row r="351" ht="12" customHeight="1">
      <c r="D351" s="130"/>
    </row>
    <row r="352" ht="12" customHeight="1">
      <c r="D352" s="130"/>
    </row>
    <row r="353" ht="12" customHeight="1">
      <c r="D353" s="130"/>
    </row>
    <row r="354" ht="12" customHeight="1">
      <c r="D354" s="130"/>
    </row>
    <row r="355" ht="12" customHeight="1">
      <c r="D355" s="130"/>
    </row>
    <row r="356" ht="12" customHeight="1">
      <c r="D356" s="130"/>
    </row>
    <row r="357" ht="12" customHeight="1">
      <c r="D357" s="130"/>
    </row>
    <row r="358" ht="12" customHeight="1">
      <c r="D358" s="130"/>
    </row>
    <row r="359" ht="12" customHeight="1">
      <c r="D359" s="130"/>
    </row>
    <row r="360" ht="12" customHeight="1">
      <c r="D360" s="130"/>
    </row>
    <row r="361" ht="12" customHeight="1">
      <c r="D361" s="130"/>
    </row>
    <row r="362" ht="12" customHeight="1">
      <c r="D362" s="130"/>
    </row>
    <row r="363" ht="12" customHeight="1">
      <c r="D363" s="130"/>
    </row>
    <row r="364" ht="12" customHeight="1">
      <c r="D364" s="130"/>
    </row>
    <row r="365" ht="12" customHeight="1">
      <c r="D365" s="130"/>
    </row>
    <row r="366" ht="12" customHeight="1">
      <c r="D366" s="130"/>
    </row>
    <row r="367" ht="12" customHeight="1">
      <c r="D367" s="130"/>
    </row>
    <row r="368" ht="12" customHeight="1">
      <c r="D368" s="130"/>
    </row>
    <row r="369" ht="12" customHeight="1">
      <c r="D369" s="130"/>
    </row>
    <row r="370" ht="12" customHeight="1">
      <c r="D370" s="130"/>
    </row>
    <row r="371" ht="12" customHeight="1">
      <c r="D371" s="130"/>
    </row>
    <row r="372" ht="12" customHeight="1">
      <c r="D372" s="130"/>
    </row>
    <row r="373" ht="12" customHeight="1">
      <c r="D373" s="130"/>
    </row>
    <row r="374" ht="12" customHeight="1">
      <c r="D374" s="130"/>
    </row>
    <row r="375" ht="12" customHeight="1">
      <c r="D375" s="130"/>
    </row>
    <row r="376" ht="12" customHeight="1">
      <c r="D376" s="130"/>
    </row>
    <row r="377" ht="12" customHeight="1">
      <c r="D377" s="130"/>
    </row>
    <row r="378" ht="12" customHeight="1">
      <c r="D378" s="130"/>
    </row>
    <row r="379" ht="12" customHeight="1">
      <c r="D379" s="130"/>
    </row>
    <row r="380" ht="12" customHeight="1">
      <c r="D380" s="130"/>
    </row>
    <row r="381" ht="12" customHeight="1">
      <c r="D381" s="130"/>
    </row>
    <row r="382" ht="12" customHeight="1">
      <c r="D382" s="130"/>
    </row>
    <row r="383" ht="12" customHeight="1">
      <c r="D383" s="130"/>
    </row>
    <row r="384" ht="12" customHeight="1">
      <c r="D384" s="130"/>
    </row>
    <row r="385" ht="12" customHeight="1">
      <c r="D385" s="130"/>
    </row>
  </sheetData>
  <conditionalFormatting sqref="B19:B48 A8 B9:B13">
    <cfRule type="cellIs" priority="2" dxfId="0" operator="equal" stopIfTrue="1">
      <formula>"Adjustment to Income/Expense/Rate Base:"</formula>
    </cfRule>
  </conditionalFormatting>
  <conditionalFormatting sqref="A40:B48 A19 A17:B17 A14:A16 B16:C16 B13:B15 A21:A39 B20:B39">
    <cfRule type="cellIs" priority="1" dxfId="0" operator="equal" stopIfTrue="1">
      <formula>"Title"</formula>
    </cfRule>
  </conditionalFormatting>
  <dataValidations count="7">
    <dataValidation errorStyle="warning" type="list" allowBlank="1" showInputMessage="1" showErrorMessage="1" errorTitle="FERC ACCOUNT" error="This FERC Account is not included in the drop-down list. Is this the account you want to use?" sqref="D49">
      <formula1>$D$66:$D$400</formula1>
    </dataValidation>
    <dataValidation errorStyle="warning" type="list" allowBlank="1" showInputMessage="1" showErrorMessage="1" errorTitle="FERC ACCOUNT" error="This FERC Account is not included in the drop-down list. Is this the account you want to use?" sqref="D40:D48 D17">
      <formula1>$D$50:$D$384</formula1>
    </dataValidation>
    <dataValidation errorStyle="warning" type="list" allowBlank="1" showInputMessage="1" showErrorMessage="1" errorTitle="FERC ACCOUNT" error="This FERC Account is not included in the drop-down list. Is this the account you want to use?" sqref="D29:D30 D21:D25 D32:D39 D27 D14:D16">
      <formula1>$D$71:$D$405</formula1>
    </dataValidation>
    <dataValidation errorStyle="warning" type="list" allowBlank="1" showInputMessage="1" showErrorMessage="1" errorTitle="FERC ACCOUNT" error="This FERC Account is not included in the drop-down list. Is this the account you want to use?" sqref="D28 D31">
      <formula1>$D$65:$D$399</formula1>
    </dataValidation>
    <dataValidation errorStyle="warning" type="list" allowBlank="1" showInputMessage="1" showErrorMessage="1" errorTitle="Factor" error="This factor is not included in the drop-down list. Is this the factor you want to use?" sqref="F49">
      <formula1>$F$66:$F$157</formula1>
    </dataValidation>
    <dataValidation errorStyle="warning" type="list" allowBlank="1" showInputMessage="1" showErrorMessage="1" errorTitle="Factor" error="This factor is not included in the drop-down list. Is this the factor you want to use?" sqref="F29 F32:F48 F21:F25 F14:F17">
      <formula1>$F$50:$F$141</formula1>
    </dataValidation>
    <dataValidation errorStyle="warning" type="list" allowBlank="1" showInputMessage="1" showErrorMessage="1" errorTitle="Factor" error="This factor is not included in the drop-down list. Is this the factor you want to use?" sqref="F28 F30:F31">
      <formula1>$F$50:$F$135</formula1>
    </dataValidation>
  </dataValidations>
  <printOptions horizontalCentered="1"/>
  <pageMargins left="1" right="1" top="1.75" bottom="1" header="0.75" footer="0.5"/>
  <pageSetup fitToHeight="1" fitToWidth="1" orientation="portrait" paperSize="9"/>
  <headerFooter scaleWithDoc="0" alignWithMargins="0">
    <oddHeader>&amp;R&amp;"Times New Roman,Bold"&amp;8Utah Association of Energy Users 
UAE Exhibit RR 1.6
Docket No. 10-035-124
Witness:  Kevin C. Higgins
Page 2 of 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I54"/>
  <sheetViews>
    <sheetView zoomScale="80" zoomScaleNormal="80" zoomScalePageLayoutView="80" workbookViewId="0" topLeftCell="A1"/>
  </sheetViews>
  <sheetFormatPr defaultColWidth="8.83203125" defaultRowHeight="12.75"/>
  <cols>
    <col min="1" max="1" width="11.66015625" style="571" customWidth="1"/>
    <col min="2" max="2" width="16.16015625" style="571" customWidth="1"/>
    <col min="3" max="3" width="17.66015625" style="571" bestFit="1" customWidth="1"/>
    <col min="4" max="6" width="16.33203125" style="571" customWidth="1"/>
    <col min="7" max="7" width="13.83203125" style="571" customWidth="1"/>
    <col min="8" max="8" width="16.83203125" style="571" bestFit="1" customWidth="1"/>
    <col min="9" max="9" width="11.83203125" style="597" customWidth="1"/>
    <col min="10" max="16384" width="8.83203125" style="571" customWidth="1"/>
  </cols>
  <sheetData>
    <row r="1" spans="1:9" ht="13">
      <c r="A1" s="568" t="s">
        <v>422</v>
      </c>
      <c r="B1" s="569"/>
      <c r="C1" s="569"/>
      <c r="D1" s="569"/>
      <c r="E1" s="569"/>
      <c r="F1" s="569"/>
      <c r="G1" s="569"/>
      <c r="H1" s="569"/>
      <c r="I1" s="570"/>
    </row>
    <row r="2" spans="1:9" ht="13">
      <c r="A2" s="568" t="s">
        <v>423</v>
      </c>
      <c r="B2" s="569"/>
      <c r="C2" s="569"/>
      <c r="D2" s="569"/>
      <c r="E2" s="569"/>
      <c r="F2" s="569"/>
      <c r="G2" s="569"/>
      <c r="H2" s="569"/>
      <c r="I2" s="570"/>
    </row>
    <row r="3" spans="1:9" ht="13">
      <c r="A3" s="568" t="s">
        <v>52</v>
      </c>
      <c r="B3" s="569"/>
      <c r="C3" s="569"/>
      <c r="D3" s="569"/>
      <c r="E3" s="569"/>
      <c r="F3" s="569"/>
      <c r="G3" s="569"/>
      <c r="H3" s="569"/>
      <c r="I3" s="570"/>
    </row>
    <row r="4" spans="1:9" ht="13">
      <c r="A4" s="569"/>
      <c r="B4" s="569"/>
      <c r="C4" s="569"/>
      <c r="D4" s="569"/>
      <c r="E4" s="569"/>
      <c r="F4" s="569"/>
      <c r="G4" s="569"/>
      <c r="H4" s="569"/>
      <c r="I4" s="570"/>
    </row>
    <row r="5" spans="1:9" ht="13">
      <c r="A5" s="569"/>
      <c r="B5" s="569"/>
      <c r="C5" s="569"/>
      <c r="D5" s="569"/>
      <c r="E5" s="569"/>
      <c r="F5" s="569"/>
      <c r="G5" s="569"/>
      <c r="H5" s="569"/>
      <c r="I5" s="570"/>
    </row>
    <row r="6" spans="1:9" ht="13">
      <c r="A6" s="572" t="s">
        <v>38</v>
      </c>
      <c r="B6" s="573"/>
      <c r="C6" s="569"/>
      <c r="D6" s="574"/>
      <c r="E6" s="574"/>
      <c r="F6" s="574"/>
      <c r="G6" s="574"/>
      <c r="H6" s="569"/>
      <c r="I6" s="570"/>
    </row>
    <row r="7" spans="1:9" ht="13">
      <c r="A7" s="569"/>
      <c r="B7" s="569"/>
      <c r="C7" s="569"/>
      <c r="D7" s="569"/>
      <c r="E7" s="569"/>
      <c r="F7" s="569"/>
      <c r="G7" s="569"/>
      <c r="H7" s="569"/>
      <c r="I7" s="570"/>
    </row>
    <row r="8" spans="1:9" ht="13">
      <c r="A8" s="575"/>
      <c r="B8" s="576"/>
      <c r="C8" s="577" t="s">
        <v>39</v>
      </c>
      <c r="D8" s="672" t="s">
        <v>40</v>
      </c>
      <c r="E8" s="672"/>
      <c r="F8" s="577"/>
      <c r="G8" s="577"/>
      <c r="H8" s="578"/>
      <c r="I8" s="579"/>
    </row>
    <row r="9" spans="1:9" ht="26">
      <c r="A9" s="580" t="s">
        <v>387</v>
      </c>
      <c r="B9" s="581" t="s">
        <v>41</v>
      </c>
      <c r="C9" s="581" t="s">
        <v>42</v>
      </c>
      <c r="D9" s="673" t="s">
        <v>43</v>
      </c>
      <c r="E9" s="673"/>
      <c r="F9" s="582" t="s">
        <v>44</v>
      </c>
      <c r="G9" s="582" t="s">
        <v>45</v>
      </c>
      <c r="H9" s="581" t="s">
        <v>46</v>
      </c>
      <c r="I9" s="583"/>
    </row>
    <row r="10" spans="1:9" ht="13">
      <c r="A10" s="584"/>
      <c r="B10" s="579"/>
      <c r="C10" s="579"/>
      <c r="D10" s="585" t="s">
        <v>369</v>
      </c>
      <c r="E10" s="579"/>
      <c r="F10" s="583"/>
      <c r="G10" s="583"/>
      <c r="H10" s="583"/>
      <c r="I10" s="583"/>
    </row>
    <row r="11" spans="1:9" ht="13">
      <c r="A11" s="586">
        <v>4562300</v>
      </c>
      <c r="B11" s="587">
        <v>39995</v>
      </c>
      <c r="C11" s="588">
        <v>455208.83</v>
      </c>
      <c r="D11" s="589">
        <v>451210.11165908456</v>
      </c>
      <c r="E11" s="589">
        <v>-455863.948143334</v>
      </c>
      <c r="F11" s="589">
        <f>C11+D11+E11</f>
        <v>450554.9935157505</v>
      </c>
      <c r="G11" s="589">
        <f>F11/2</f>
        <v>225277.49675787525</v>
      </c>
      <c r="H11" s="588"/>
      <c r="I11" s="588"/>
    </row>
    <row r="12" spans="1:9" ht="13">
      <c r="A12" s="586">
        <v>4562300</v>
      </c>
      <c r="B12" s="587">
        <v>40026</v>
      </c>
      <c r="C12" s="588">
        <v>391152.66</v>
      </c>
      <c r="D12" s="589">
        <v>402613.92174513557</v>
      </c>
      <c r="E12" s="589">
        <f>-D11</f>
        <v>-451210.11165908456</v>
      </c>
      <c r="F12" s="589">
        <f aca="true" t="shared" si="0" ref="F12:F22">C12+D12+E12</f>
        <v>342556.47008605103</v>
      </c>
      <c r="G12" s="589">
        <f aca="true" t="shared" si="1" ref="G12:G22">F12/2</f>
        <v>171278.23504302552</v>
      </c>
      <c r="H12" s="588"/>
      <c r="I12" s="588"/>
    </row>
    <row r="13" spans="1:9" ht="13">
      <c r="A13" s="586">
        <v>4562300</v>
      </c>
      <c r="B13" s="587">
        <v>40057</v>
      </c>
      <c r="C13" s="588">
        <v>457164.45999999996</v>
      </c>
      <c r="D13" s="589">
        <v>484562.5946873514</v>
      </c>
      <c r="E13" s="589">
        <f aca="true" t="shared" si="2" ref="E13:E22">-D12</f>
        <v>-402613.92174513557</v>
      </c>
      <c r="F13" s="589">
        <f t="shared" si="0"/>
        <v>539113.1329422158</v>
      </c>
      <c r="G13" s="589">
        <f t="shared" si="1"/>
        <v>269556.5664711079</v>
      </c>
      <c r="H13" s="588"/>
      <c r="I13" s="588"/>
    </row>
    <row r="14" spans="1:9" ht="13">
      <c r="A14" s="586">
        <v>4562300</v>
      </c>
      <c r="B14" s="587">
        <v>40087</v>
      </c>
      <c r="C14" s="588">
        <v>393425.77</v>
      </c>
      <c r="D14" s="589">
        <v>393468.0252134547</v>
      </c>
      <c r="E14" s="589">
        <f t="shared" si="2"/>
        <v>-484562.5946873514</v>
      </c>
      <c r="F14" s="589">
        <f t="shared" si="0"/>
        <v>302331.20052610326</v>
      </c>
      <c r="G14" s="589">
        <f t="shared" si="1"/>
        <v>151165.60026305163</v>
      </c>
      <c r="H14" s="588"/>
      <c r="I14" s="588"/>
    </row>
    <row r="15" spans="1:9" ht="13">
      <c r="A15" s="586">
        <v>4562300</v>
      </c>
      <c r="B15" s="587">
        <v>40118</v>
      </c>
      <c r="C15" s="588">
        <v>353326.45999999996</v>
      </c>
      <c r="D15" s="589">
        <v>349916.8344171953</v>
      </c>
      <c r="E15" s="589">
        <f t="shared" si="2"/>
        <v>-393468.0252134547</v>
      </c>
      <c r="F15" s="589">
        <f t="shared" si="0"/>
        <v>309775.2692037406</v>
      </c>
      <c r="G15" s="589">
        <f t="shared" si="1"/>
        <v>154887.6346018703</v>
      </c>
      <c r="H15" s="588"/>
      <c r="I15" s="588"/>
    </row>
    <row r="16" spans="1:9" ht="13">
      <c r="A16" s="586">
        <v>4562300</v>
      </c>
      <c r="B16" s="587">
        <v>40148</v>
      </c>
      <c r="C16" s="588">
        <v>426170.77</v>
      </c>
      <c r="D16" s="589">
        <v>418027.23411233415</v>
      </c>
      <c r="E16" s="589">
        <f t="shared" si="2"/>
        <v>-349916.8344171953</v>
      </c>
      <c r="F16" s="589">
        <f t="shared" si="0"/>
        <v>494281.16969513893</v>
      </c>
      <c r="G16" s="589">
        <f t="shared" si="1"/>
        <v>247140.58484756947</v>
      </c>
      <c r="H16" s="588"/>
      <c r="I16" s="588"/>
    </row>
    <row r="17" spans="1:9" ht="13">
      <c r="A17" s="586">
        <v>4562300</v>
      </c>
      <c r="B17" s="587">
        <v>40179</v>
      </c>
      <c r="C17" s="588">
        <v>344127.78</v>
      </c>
      <c r="D17" s="589">
        <v>351419.81233340147</v>
      </c>
      <c r="E17" s="589">
        <f t="shared" si="2"/>
        <v>-418027.23411233415</v>
      </c>
      <c r="F17" s="589">
        <f t="shared" si="0"/>
        <v>277520.3582210674</v>
      </c>
      <c r="G17" s="589">
        <f t="shared" si="1"/>
        <v>138760.1791105337</v>
      </c>
      <c r="H17" s="588"/>
      <c r="I17" s="588"/>
    </row>
    <row r="18" spans="1:9" ht="13">
      <c r="A18" s="586">
        <v>4562300</v>
      </c>
      <c r="B18" s="587">
        <v>40210</v>
      </c>
      <c r="C18" s="588">
        <v>380631.02</v>
      </c>
      <c r="D18" s="589">
        <v>394415.83035639604</v>
      </c>
      <c r="E18" s="589">
        <f t="shared" si="2"/>
        <v>-351419.81233340147</v>
      </c>
      <c r="F18" s="589">
        <f t="shared" si="0"/>
        <v>423627.0380229946</v>
      </c>
      <c r="G18" s="589">
        <f t="shared" si="1"/>
        <v>211813.5190114973</v>
      </c>
      <c r="H18" s="588"/>
      <c r="I18" s="588"/>
    </row>
    <row r="19" spans="1:9" ht="13">
      <c r="A19" s="586">
        <v>4562300</v>
      </c>
      <c r="B19" s="587">
        <v>40238</v>
      </c>
      <c r="C19" s="588">
        <v>318908.28</v>
      </c>
      <c r="D19" s="589">
        <v>338509.18168517353</v>
      </c>
      <c r="E19" s="589">
        <f t="shared" si="2"/>
        <v>-394415.83035639604</v>
      </c>
      <c r="F19" s="589">
        <f t="shared" si="0"/>
        <v>263001.6313287775</v>
      </c>
      <c r="G19" s="589">
        <f t="shared" si="1"/>
        <v>131500.81566438876</v>
      </c>
      <c r="H19" s="588"/>
      <c r="I19" s="588"/>
    </row>
    <row r="20" spans="1:9" ht="13">
      <c r="A20" s="586">
        <v>4562300</v>
      </c>
      <c r="B20" s="587">
        <v>40269</v>
      </c>
      <c r="C20" s="588">
        <v>451072.52</v>
      </c>
      <c r="D20" s="589">
        <v>438335.2992</v>
      </c>
      <c r="E20" s="589">
        <f t="shared" si="2"/>
        <v>-338509.18168517353</v>
      </c>
      <c r="F20" s="589">
        <f t="shared" si="0"/>
        <v>550898.6375148265</v>
      </c>
      <c r="G20" s="589">
        <f t="shared" si="1"/>
        <v>275449.31875741325</v>
      </c>
      <c r="H20" s="588"/>
      <c r="I20" s="588"/>
    </row>
    <row r="21" spans="1:9" ht="13">
      <c r="A21" s="586">
        <v>4562300</v>
      </c>
      <c r="B21" s="587">
        <v>40299</v>
      </c>
      <c r="C21" s="588">
        <v>486648.44</v>
      </c>
      <c r="D21" s="589">
        <v>473717.3051311342</v>
      </c>
      <c r="E21" s="589">
        <f t="shared" si="2"/>
        <v>-438335.2992</v>
      </c>
      <c r="F21" s="589">
        <f t="shared" si="0"/>
        <v>522030.4459311343</v>
      </c>
      <c r="G21" s="589">
        <f t="shared" si="1"/>
        <v>261015.22296556714</v>
      </c>
      <c r="H21" s="588"/>
      <c r="I21" s="588"/>
    </row>
    <row r="22" spans="1:9" ht="13">
      <c r="A22" s="586">
        <v>4562300</v>
      </c>
      <c r="B22" s="587">
        <v>40330</v>
      </c>
      <c r="C22" s="588">
        <v>472441.68999999994</v>
      </c>
      <c r="D22" s="589">
        <v>468775.8561932573</v>
      </c>
      <c r="E22" s="589">
        <f t="shared" si="2"/>
        <v>-473717.3051311342</v>
      </c>
      <c r="F22" s="589">
        <f t="shared" si="0"/>
        <v>467500.241062123</v>
      </c>
      <c r="G22" s="589">
        <f t="shared" si="1"/>
        <v>233750.1205310615</v>
      </c>
      <c r="H22" s="588"/>
      <c r="I22" s="588"/>
    </row>
    <row r="23" spans="1:9" ht="13">
      <c r="A23" s="570"/>
      <c r="B23" s="570"/>
      <c r="C23" s="590">
        <f>SUM(C11:C22)</f>
        <v>4930278.68</v>
      </c>
      <c r="D23" s="591">
        <f>SUM(D11:D22)</f>
        <v>4964972.006733918</v>
      </c>
      <c r="E23" s="591">
        <f>SUM(E11:E22)</f>
        <v>-4952060.098683995</v>
      </c>
      <c r="F23" s="591">
        <f>SUM(F11:F22)</f>
        <v>4943190.588049924</v>
      </c>
      <c r="G23" s="591">
        <f>F23/2</f>
        <v>2471595.294024962</v>
      </c>
      <c r="H23" s="590">
        <f>G23-F23</f>
        <v>-2471595.294024962</v>
      </c>
      <c r="I23" s="592"/>
    </row>
    <row r="24" spans="1:9" ht="13">
      <c r="A24" s="570"/>
      <c r="B24" s="570"/>
      <c r="C24" s="570"/>
      <c r="D24" s="589"/>
      <c r="E24" s="570"/>
      <c r="F24" s="570"/>
      <c r="G24" s="570"/>
      <c r="H24" s="593" t="s">
        <v>47</v>
      </c>
      <c r="I24" s="570"/>
    </row>
    <row r="25" spans="1:9" ht="14">
      <c r="A25" s="594" t="s">
        <v>48</v>
      </c>
      <c r="B25" s="569"/>
      <c r="C25" s="569"/>
      <c r="D25" s="595"/>
      <c r="E25" s="595"/>
      <c r="F25" s="595"/>
      <c r="G25" s="595"/>
      <c r="H25" s="569"/>
      <c r="I25" s="570"/>
    </row>
    <row r="26" spans="1:9" ht="14">
      <c r="A26" s="594"/>
      <c r="B26" s="569"/>
      <c r="C26" s="569"/>
      <c r="D26" s="595"/>
      <c r="E26" s="595"/>
      <c r="F26" s="595"/>
      <c r="G26" s="595"/>
      <c r="H26" s="569"/>
      <c r="I26" s="570"/>
    </row>
    <row r="27" spans="1:9" ht="13">
      <c r="A27" s="569"/>
      <c r="B27" s="569"/>
      <c r="C27" s="569"/>
      <c r="D27" s="569"/>
      <c r="E27" s="569"/>
      <c r="F27" s="569"/>
      <c r="G27" s="569"/>
      <c r="H27" s="569"/>
      <c r="I27" s="570"/>
    </row>
    <row r="28" spans="1:9" ht="13">
      <c r="A28" s="572" t="s">
        <v>49</v>
      </c>
      <c r="B28" s="573"/>
      <c r="C28" s="569"/>
      <c r="D28" s="569"/>
      <c r="E28" s="569"/>
      <c r="F28" s="569"/>
      <c r="G28" s="569"/>
      <c r="H28" s="569"/>
      <c r="I28" s="570"/>
    </row>
    <row r="29" spans="1:9" ht="13">
      <c r="A29" s="569"/>
      <c r="B29" s="569"/>
      <c r="C29" s="569"/>
      <c r="D29" s="569"/>
      <c r="E29" s="569"/>
      <c r="F29" s="569"/>
      <c r="G29" s="569"/>
      <c r="H29" s="569"/>
      <c r="I29" s="570"/>
    </row>
    <row r="30" spans="1:9" ht="13">
      <c r="A30" s="575"/>
      <c r="B30" s="576"/>
      <c r="C30" s="577" t="s">
        <v>39</v>
      </c>
      <c r="D30" s="672" t="s">
        <v>40</v>
      </c>
      <c r="E30" s="672"/>
      <c r="F30" s="577"/>
      <c r="G30" s="577"/>
      <c r="H30" s="578"/>
      <c r="I30" s="570"/>
    </row>
    <row r="31" spans="1:9" ht="26">
      <c r="A31" s="580" t="s">
        <v>387</v>
      </c>
      <c r="B31" s="581" t="s">
        <v>41</v>
      </c>
      <c r="C31" s="581" t="s">
        <v>42</v>
      </c>
      <c r="D31" s="673" t="s">
        <v>43</v>
      </c>
      <c r="E31" s="673"/>
      <c r="F31" s="582" t="s">
        <v>44</v>
      </c>
      <c r="G31" s="582" t="s">
        <v>45</v>
      </c>
      <c r="H31" s="581" t="s">
        <v>46</v>
      </c>
      <c r="I31" s="570"/>
    </row>
    <row r="32" spans="1:9" ht="13">
      <c r="A32" s="584"/>
      <c r="B32" s="579"/>
      <c r="C32" s="579"/>
      <c r="D32" s="585" t="s">
        <v>369</v>
      </c>
      <c r="E32" s="579"/>
      <c r="F32" s="583"/>
      <c r="G32" s="583"/>
      <c r="H32" s="583"/>
      <c r="I32" s="570"/>
    </row>
    <row r="33" spans="1:9" ht="13">
      <c r="A33" s="586">
        <v>4562300</v>
      </c>
      <c r="B33" s="587">
        <v>39995</v>
      </c>
      <c r="C33" s="588">
        <v>455208.83</v>
      </c>
      <c r="D33" s="589">
        <v>451210.11165908456</v>
      </c>
      <c r="E33" s="589">
        <v>-455863.948143334</v>
      </c>
      <c r="F33" s="589">
        <f>C33+D33+E33</f>
        <v>450554.9935157505</v>
      </c>
      <c r="G33" s="589">
        <f>F33/2</f>
        <v>225277.49675787525</v>
      </c>
      <c r="H33" s="588"/>
      <c r="I33" s="570"/>
    </row>
    <row r="34" spans="1:9" ht="13">
      <c r="A34" s="586">
        <v>4562300</v>
      </c>
      <c r="B34" s="587">
        <v>40026</v>
      </c>
      <c r="C34" s="588">
        <v>391152.66</v>
      </c>
      <c r="D34" s="589">
        <v>402613.92174513557</v>
      </c>
      <c r="E34" s="589">
        <f>-D33</f>
        <v>-451210.11165908456</v>
      </c>
      <c r="F34" s="589">
        <f aca="true" t="shared" si="3" ref="F34:F44">C34+D34+E34</f>
        <v>342556.47008605103</v>
      </c>
      <c r="G34" s="589">
        <f aca="true" t="shared" si="4" ref="G34:G44">F34/2</f>
        <v>171278.23504302552</v>
      </c>
      <c r="H34" s="588"/>
      <c r="I34" s="570"/>
    </row>
    <row r="35" spans="1:9" ht="13">
      <c r="A35" s="586">
        <v>4562300</v>
      </c>
      <c r="B35" s="587">
        <v>40057</v>
      </c>
      <c r="C35" s="588">
        <v>457164.45999999996</v>
      </c>
      <c r="D35" s="589">
        <v>484562.5946873514</v>
      </c>
      <c r="E35" s="589">
        <f aca="true" t="shared" si="5" ref="E35:E44">-D34</f>
        <v>-402613.92174513557</v>
      </c>
      <c r="F35" s="589">
        <f t="shared" si="3"/>
        <v>539113.1329422158</v>
      </c>
      <c r="G35" s="589">
        <f t="shared" si="4"/>
        <v>269556.5664711079</v>
      </c>
      <c r="H35" s="588"/>
      <c r="I35" s="570"/>
    </row>
    <row r="36" spans="1:9" ht="13">
      <c r="A36" s="586">
        <v>4562300</v>
      </c>
      <c r="B36" s="587">
        <v>40087</v>
      </c>
      <c r="C36" s="588">
        <v>393425.77</v>
      </c>
      <c r="D36" s="589">
        <v>393468.0252134547</v>
      </c>
      <c r="E36" s="589">
        <f t="shared" si="5"/>
        <v>-484562.5946873514</v>
      </c>
      <c r="F36" s="589">
        <f t="shared" si="3"/>
        <v>302331.20052610326</v>
      </c>
      <c r="G36" s="589">
        <f t="shared" si="4"/>
        <v>151165.60026305163</v>
      </c>
      <c r="H36" s="588"/>
      <c r="I36" s="570"/>
    </row>
    <row r="37" spans="1:9" ht="13">
      <c r="A37" s="586">
        <v>4562300</v>
      </c>
      <c r="B37" s="587">
        <v>40118</v>
      </c>
      <c r="C37" s="588">
        <v>353326.45999999996</v>
      </c>
      <c r="D37" s="589">
        <v>349916.8344171953</v>
      </c>
      <c r="E37" s="589">
        <f t="shared" si="5"/>
        <v>-393468.0252134547</v>
      </c>
      <c r="F37" s="589">
        <f t="shared" si="3"/>
        <v>309775.2692037406</v>
      </c>
      <c r="G37" s="589">
        <f t="shared" si="4"/>
        <v>154887.6346018703</v>
      </c>
      <c r="H37" s="588"/>
      <c r="I37" s="570"/>
    </row>
    <row r="38" spans="1:9" ht="13">
      <c r="A38" s="586">
        <v>4562300</v>
      </c>
      <c r="B38" s="587">
        <v>40148</v>
      </c>
      <c r="C38" s="588">
        <v>426170.77</v>
      </c>
      <c r="D38" s="589">
        <v>418027.23411233415</v>
      </c>
      <c r="E38" s="589">
        <f t="shared" si="5"/>
        <v>-349916.8344171953</v>
      </c>
      <c r="F38" s="589">
        <f t="shared" si="3"/>
        <v>494281.16969513893</v>
      </c>
      <c r="G38" s="589">
        <f t="shared" si="4"/>
        <v>247140.58484756947</v>
      </c>
      <c r="H38" s="588"/>
      <c r="I38" s="570"/>
    </row>
    <row r="39" spans="1:9" ht="13">
      <c r="A39" s="586">
        <v>4562300</v>
      </c>
      <c r="B39" s="587">
        <v>40179</v>
      </c>
      <c r="C39" s="588">
        <v>344127.78</v>
      </c>
      <c r="D39" s="589">
        <v>351419.81233340147</v>
      </c>
      <c r="E39" s="589">
        <f t="shared" si="5"/>
        <v>-418027.23411233415</v>
      </c>
      <c r="F39" s="589">
        <f t="shared" si="3"/>
        <v>277520.3582210674</v>
      </c>
      <c r="G39" s="589">
        <f t="shared" si="4"/>
        <v>138760.1791105337</v>
      </c>
      <c r="H39" s="588"/>
      <c r="I39" s="570"/>
    </row>
    <row r="40" spans="1:9" ht="13">
      <c r="A40" s="586">
        <v>4562300</v>
      </c>
      <c r="B40" s="587">
        <v>40210</v>
      </c>
      <c r="C40" s="588">
        <v>380631.02</v>
      </c>
      <c r="D40" s="589">
        <v>394415.83035639604</v>
      </c>
      <c r="E40" s="589">
        <f t="shared" si="5"/>
        <v>-351419.81233340147</v>
      </c>
      <c r="F40" s="589">
        <f t="shared" si="3"/>
        <v>423627.0380229946</v>
      </c>
      <c r="G40" s="589">
        <f t="shared" si="4"/>
        <v>211813.5190114973</v>
      </c>
      <c r="H40" s="588"/>
      <c r="I40" s="570"/>
    </row>
    <row r="41" spans="1:9" ht="13">
      <c r="A41" s="586">
        <v>4562300</v>
      </c>
      <c r="B41" s="587">
        <v>40238</v>
      </c>
      <c r="C41" s="588">
        <v>318908.28</v>
      </c>
      <c r="D41" s="589">
        <v>338509.18168517353</v>
      </c>
      <c r="E41" s="589">
        <f t="shared" si="5"/>
        <v>-394415.83035639604</v>
      </c>
      <c r="F41" s="589">
        <f t="shared" si="3"/>
        <v>263001.6313287775</v>
      </c>
      <c r="G41" s="589">
        <f t="shared" si="4"/>
        <v>131500.81566438876</v>
      </c>
      <c r="H41" s="588"/>
      <c r="I41" s="570"/>
    </row>
    <row r="42" spans="1:9" ht="13">
      <c r="A42" s="586">
        <v>4562300</v>
      </c>
      <c r="B42" s="587">
        <v>40269</v>
      </c>
      <c r="C42" s="588">
        <v>451072.52</v>
      </c>
      <c r="D42" s="589">
        <v>438335.2992</v>
      </c>
      <c r="E42" s="589">
        <f t="shared" si="5"/>
        <v>-338509.18168517353</v>
      </c>
      <c r="F42" s="589">
        <f t="shared" si="3"/>
        <v>550898.6375148265</v>
      </c>
      <c r="G42" s="589">
        <f t="shared" si="4"/>
        <v>275449.31875741325</v>
      </c>
      <c r="H42" s="588"/>
      <c r="I42" s="570"/>
    </row>
    <row r="43" spans="1:9" ht="13">
      <c r="A43" s="586">
        <v>4562300</v>
      </c>
      <c r="B43" s="587">
        <v>40299</v>
      </c>
      <c r="C43" s="588">
        <v>486648.44</v>
      </c>
      <c r="D43" s="589">
        <v>473717.3051311342</v>
      </c>
      <c r="E43" s="589">
        <f t="shared" si="5"/>
        <v>-438335.2992</v>
      </c>
      <c r="F43" s="589">
        <f t="shared" si="3"/>
        <v>522030.4459311343</v>
      </c>
      <c r="G43" s="589">
        <f t="shared" si="4"/>
        <v>261015.22296556714</v>
      </c>
      <c r="H43" s="588"/>
      <c r="I43" s="570"/>
    </row>
    <row r="44" spans="1:9" ht="13">
      <c r="A44" s="586">
        <v>4562300</v>
      </c>
      <c r="B44" s="587">
        <v>40330</v>
      </c>
      <c r="C44" s="588">
        <v>472441.68999999994</v>
      </c>
      <c r="D44" s="589">
        <v>468775.8561932573</v>
      </c>
      <c r="E44" s="589">
        <f t="shared" si="5"/>
        <v>-473717.3051311342</v>
      </c>
      <c r="F44" s="589">
        <f t="shared" si="3"/>
        <v>467500.241062123</v>
      </c>
      <c r="G44" s="589">
        <f t="shared" si="4"/>
        <v>233750.1205310615</v>
      </c>
      <c r="H44" s="588"/>
      <c r="I44" s="570"/>
    </row>
    <row r="45" spans="1:9" ht="13">
      <c r="A45" s="570"/>
      <c r="B45" s="570"/>
      <c r="C45" s="590">
        <f>SUM(C33:C44)</f>
        <v>4930278.68</v>
      </c>
      <c r="D45" s="591">
        <f>SUM(D33:D44)</f>
        <v>4964972.006733918</v>
      </c>
      <c r="E45" s="591">
        <f>SUM(E33:E44)</f>
        <v>-4952060.098683995</v>
      </c>
      <c r="F45" s="591">
        <f>SUM(F33:F44)</f>
        <v>4943190.588049924</v>
      </c>
      <c r="G45" s="591">
        <f>F45/2</f>
        <v>2471595.294024962</v>
      </c>
      <c r="H45" s="590">
        <f>-H23</f>
        <v>2471595.294024962</v>
      </c>
      <c r="I45" s="570"/>
    </row>
    <row r="46" spans="1:9" ht="13">
      <c r="A46" s="570"/>
      <c r="B46" s="570"/>
      <c r="C46" s="570"/>
      <c r="D46" s="589"/>
      <c r="E46" s="570"/>
      <c r="F46" s="570"/>
      <c r="G46" s="570"/>
      <c r="H46" s="593" t="s">
        <v>47</v>
      </c>
      <c r="I46" s="570"/>
    </row>
    <row r="47" spans="1:9" ht="18" customHeight="1">
      <c r="A47" s="674" t="s">
        <v>50</v>
      </c>
      <c r="B47" s="674"/>
      <c r="C47" s="674"/>
      <c r="D47" s="674"/>
      <c r="E47" s="674"/>
      <c r="F47" s="674"/>
      <c r="G47" s="674"/>
      <c r="H47" s="674"/>
      <c r="I47" s="570"/>
    </row>
    <row r="48" spans="1:9" ht="13">
      <c r="A48" s="674"/>
      <c r="B48" s="674"/>
      <c r="C48" s="674"/>
      <c r="D48" s="674"/>
      <c r="E48" s="674"/>
      <c r="F48" s="674"/>
      <c r="G48" s="674"/>
      <c r="H48" s="674"/>
      <c r="I48" s="570"/>
    </row>
    <row r="49" spans="2:9" ht="13">
      <c r="B49" s="569"/>
      <c r="C49" s="569"/>
      <c r="D49" s="569"/>
      <c r="E49" s="569"/>
      <c r="F49" s="569"/>
      <c r="G49" s="569"/>
      <c r="H49" s="569"/>
      <c r="I49" s="570"/>
    </row>
    <row r="50" spans="1:9" ht="13">
      <c r="A50" s="596" t="s">
        <v>51</v>
      </c>
      <c r="B50" s="569"/>
      <c r="C50" s="569"/>
      <c r="D50" s="569"/>
      <c r="E50" s="569"/>
      <c r="F50" s="569"/>
      <c r="G50" s="569"/>
      <c r="H50" s="569"/>
      <c r="I50" s="570"/>
    </row>
    <row r="51" spans="1:9" ht="13">
      <c r="A51" s="569"/>
      <c r="B51" s="569"/>
      <c r="C51" s="569"/>
      <c r="D51" s="569"/>
      <c r="E51" s="569"/>
      <c r="F51" s="569"/>
      <c r="G51" s="569"/>
      <c r="H51" s="569"/>
      <c r="I51" s="570"/>
    </row>
    <row r="52" spans="1:9" ht="13">
      <c r="A52" s="569"/>
      <c r="B52" s="569"/>
      <c r="C52" s="569"/>
      <c r="D52" s="569"/>
      <c r="E52" s="569"/>
      <c r="F52" s="569"/>
      <c r="G52" s="569"/>
      <c r="H52" s="569"/>
      <c r="I52" s="570"/>
    </row>
    <row r="53" spans="1:9" ht="13">
      <c r="A53" s="569"/>
      <c r="B53" s="569"/>
      <c r="C53" s="569"/>
      <c r="D53" s="569"/>
      <c r="E53" s="569"/>
      <c r="F53" s="569"/>
      <c r="G53" s="569"/>
      <c r="H53" s="569"/>
      <c r="I53" s="570"/>
    </row>
    <row r="54" spans="1:9" ht="13">
      <c r="A54" s="569"/>
      <c r="B54" s="569"/>
      <c r="C54" s="569"/>
      <c r="D54" s="569"/>
      <c r="E54" s="569"/>
      <c r="F54" s="569"/>
      <c r="G54" s="569"/>
      <c r="H54" s="569"/>
      <c r="I54" s="570"/>
    </row>
  </sheetData>
  <mergeCells count="5">
    <mergeCell ref="D8:E8"/>
    <mergeCell ref="D9:E9"/>
    <mergeCell ref="D30:E30"/>
    <mergeCell ref="D31:E31"/>
    <mergeCell ref="A47:H48"/>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1.6
Docket No. 10-035-124
Witness:  Kevin C. Higgins
Page 3 of 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319</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24">
      <c r="D7" s="15" t="s">
        <v>495</v>
      </c>
      <c r="E7" s="16"/>
      <c r="F7" s="16"/>
      <c r="G7" s="17" t="s">
        <v>254</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0</v>
      </c>
    </row>
    <row r="14" spans="4:7" ht="12.75">
      <c r="D14" s="20">
        <v>6</v>
      </c>
      <c r="E14" s="21" t="s">
        <v>503</v>
      </c>
      <c r="F14" s="21"/>
      <c r="G14" s="23">
        <v>0</v>
      </c>
    </row>
    <row r="15" spans="4:7" ht="12.75">
      <c r="D15" s="20">
        <v>7</v>
      </c>
      <c r="E15" s="21"/>
      <c r="F15" s="21"/>
      <c r="G15" s="22"/>
    </row>
    <row r="16" spans="4:7" ht="12.75">
      <c r="D16" s="20">
        <v>8</v>
      </c>
      <c r="E16" s="21" t="s">
        <v>504</v>
      </c>
      <c r="F16" s="21"/>
      <c r="G16" s="22"/>
    </row>
    <row r="17" spans="4:7" ht="12.75">
      <c r="D17" s="20">
        <v>9</v>
      </c>
      <c r="E17" s="21" t="s">
        <v>505</v>
      </c>
      <c r="F17" s="21"/>
      <c r="G17" s="22">
        <v>0</v>
      </c>
    </row>
    <row r="18" spans="4:7" ht="12.75">
      <c r="D18" s="20">
        <v>10</v>
      </c>
      <c r="E18" s="21" t="s">
        <v>506</v>
      </c>
      <c r="F18" s="21"/>
      <c r="G18" s="22">
        <v>0</v>
      </c>
    </row>
    <row r="19" spans="4:7" ht="12.75">
      <c r="D19" s="20">
        <v>11</v>
      </c>
      <c r="E19" s="21" t="s">
        <v>507</v>
      </c>
      <c r="F19" s="21"/>
      <c r="G19" s="22">
        <v>0</v>
      </c>
    </row>
    <row r="20" spans="4:7" ht="12.75">
      <c r="D20" s="20">
        <v>12</v>
      </c>
      <c r="E20" s="21" t="s">
        <v>508</v>
      </c>
      <c r="F20" s="21"/>
      <c r="G20" s="22">
        <v>0</v>
      </c>
    </row>
    <row r="21" spans="4:7" ht="12.75">
      <c r="D21" s="20">
        <v>13</v>
      </c>
      <c r="E21" s="21" t="s">
        <v>509</v>
      </c>
      <c r="F21" s="21"/>
      <c r="G21" s="22">
        <v>0</v>
      </c>
    </row>
    <row r="22" spans="4:7" ht="12.75">
      <c r="D22" s="20">
        <v>14</v>
      </c>
      <c r="E22" s="21" t="s">
        <v>510</v>
      </c>
      <c r="F22" s="21"/>
      <c r="G22" s="22">
        <v>0</v>
      </c>
    </row>
    <row r="23" spans="4:7" ht="12.75">
      <c r="D23" s="20">
        <v>15</v>
      </c>
      <c r="E23" s="21" t="s">
        <v>511</v>
      </c>
      <c r="F23" s="21"/>
      <c r="G23" s="22">
        <v>0</v>
      </c>
    </row>
    <row r="24" spans="4:7" ht="12.75">
      <c r="D24" s="20">
        <v>16</v>
      </c>
      <c r="E24" s="21" t="s">
        <v>512</v>
      </c>
      <c r="F24" s="21"/>
      <c r="G24" s="22">
        <v>0</v>
      </c>
    </row>
    <row r="25" spans="4:7" ht="12.75">
      <c r="D25" s="20">
        <v>17</v>
      </c>
      <c r="E25" s="21" t="s">
        <v>513</v>
      </c>
      <c r="F25" s="21"/>
      <c r="G25" s="22">
        <v>0</v>
      </c>
    </row>
    <row r="26" spans="4:7" ht="12.75">
      <c r="D26" s="20">
        <v>18</v>
      </c>
      <c r="E26" s="21" t="s">
        <v>514</v>
      </c>
      <c r="F26" s="21"/>
      <c r="G26" s="24">
        <v>0</v>
      </c>
    </row>
    <row r="27" spans="4:7" ht="12.75">
      <c r="D27" s="20">
        <v>19</v>
      </c>
      <c r="E27" s="21" t="s">
        <v>515</v>
      </c>
      <c r="F27" s="21"/>
      <c r="G27" s="22">
        <v>0</v>
      </c>
    </row>
    <row r="28" spans="4:7" ht="12.75">
      <c r="D28" s="20">
        <v>20</v>
      </c>
      <c r="E28" s="21" t="s">
        <v>516</v>
      </c>
      <c r="F28" s="21"/>
      <c r="G28" s="22">
        <v>-56438.941931545734</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37622.40317812562</v>
      </c>
    </row>
    <row r="32" spans="4:7" ht="12.75">
      <c r="D32" s="20">
        <v>24</v>
      </c>
      <c r="E32" s="21" t="s">
        <v>520</v>
      </c>
      <c r="F32" s="21"/>
      <c r="G32" s="22">
        <v>6102.401562460698</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-12714.137190818787</v>
      </c>
    </row>
    <row r="37" spans="4:7" ht="12.75">
      <c r="D37" s="20">
        <v>29</v>
      </c>
      <c r="E37" s="21"/>
      <c r="F37" s="21"/>
      <c r="G37" s="22"/>
    </row>
    <row r="38" spans="4:7" ht="13" thickBot="1">
      <c r="D38" s="20">
        <v>30</v>
      </c>
      <c r="E38" s="21" t="s">
        <v>525</v>
      </c>
      <c r="F38" s="21"/>
      <c r="G38" s="26">
        <v>12714.137190818787</v>
      </c>
    </row>
    <row r="39" spans="4:7" ht="13.5" thickTop="1">
      <c r="D39" s="20">
        <v>31</v>
      </c>
      <c r="E39" s="21"/>
      <c r="F39" s="21"/>
      <c r="G39" s="22"/>
    </row>
    <row r="40" spans="4:7" ht="12.75">
      <c r="D40" s="20">
        <v>32</v>
      </c>
      <c r="E40" s="21" t="s">
        <v>526</v>
      </c>
      <c r="F40" s="21"/>
      <c r="G40" s="22"/>
    </row>
    <row r="41" spans="4:7" ht="12.75">
      <c r="D41" s="20">
        <v>33</v>
      </c>
      <c r="E41" s="21" t="s">
        <v>527</v>
      </c>
      <c r="F41" s="21"/>
      <c r="G41" s="22">
        <v>-2470375.262500763</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671.3222299367189</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-2469703.9402713776</v>
      </c>
    </row>
    <row r="53" spans="4:7" ht="12.75">
      <c r="D53" s="20">
        <v>45</v>
      </c>
      <c r="E53" s="21"/>
      <c r="F53" s="21"/>
      <c r="G53" s="22"/>
    </row>
    <row r="54" spans="4:7" ht="12.75">
      <c r="D54" s="20">
        <v>46</v>
      </c>
      <c r="E54" s="21" t="s">
        <v>539</v>
      </c>
      <c r="F54" s="21"/>
      <c r="G54" s="22"/>
    </row>
    <row r="55" spans="4:7" ht="12.75">
      <c r="D55" s="20">
        <v>47</v>
      </c>
      <c r="E55" s="21" t="s">
        <v>540</v>
      </c>
      <c r="F55" s="21"/>
      <c r="G55" s="22">
        <v>9923.330449104309</v>
      </c>
    </row>
    <row r="56" spans="4:7" ht="12.75">
      <c r="D56" s="20">
        <v>48</v>
      </c>
      <c r="E56" s="21" t="s">
        <v>541</v>
      </c>
      <c r="F56" s="21"/>
      <c r="G56" s="22">
        <v>0</v>
      </c>
    </row>
    <row r="57" spans="4:7" ht="12.75">
      <c r="D57" s="20">
        <v>49</v>
      </c>
      <c r="E57" s="21" t="s">
        <v>542</v>
      </c>
      <c r="F57" s="21"/>
      <c r="G57" s="22">
        <v>401720.2701995373</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411643.60064888</v>
      </c>
    </row>
    <row r="63" spans="4:7" ht="12.75">
      <c r="D63" s="20">
        <v>55</v>
      </c>
      <c r="E63" s="21"/>
      <c r="F63" s="21"/>
      <c r="G63" s="22"/>
    </row>
    <row r="64" spans="4:7" ht="13" thickBot="1">
      <c r="D64" s="20">
        <v>56</v>
      </c>
      <c r="E64" s="21" t="s">
        <v>548</v>
      </c>
      <c r="F64" s="21"/>
      <c r="G64" s="26">
        <v>-2058060.3396224976</v>
      </c>
    </row>
    <row r="65" spans="4:7" ht="13.5" thickTop="1">
      <c r="D65" s="81"/>
      <c r="E65" s="28"/>
      <c r="F65" s="28"/>
      <c r="G65" s="29"/>
    </row>
    <row r="66" spans="4:7" ht="12.75">
      <c r="D66" s="30"/>
      <c r="E66" s="28" t="s">
        <v>419</v>
      </c>
      <c r="F66" s="31"/>
      <c r="G66" s="32">
        <v>-294823.52216646075</v>
      </c>
    </row>
    <row r="68" s="34" customFormat="1" ht="13" thickBot="1">
      <c r="B68" s="33" t="s">
        <v>420</v>
      </c>
    </row>
    <row r="69" spans="2:10" s="34" customFormat="1" ht="145.5" customHeight="1" thickBot="1">
      <c r="B69" s="648" t="s">
        <v>22</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1.7
Docket No. 10-035-124
Witness:  Kevin C. Higgins
Page 1 of 10</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J50"/>
  <sheetViews>
    <sheetView workbookViewId="0" topLeftCell="A1"/>
  </sheetViews>
  <sheetFormatPr defaultColWidth="11.66015625" defaultRowHeight="12.75"/>
  <cols>
    <col min="1" max="2" width="2" style="244" customWidth="1"/>
    <col min="3" max="3" width="45.16015625" style="244" customWidth="1"/>
    <col min="4" max="4" width="11.33203125" style="244" customWidth="1"/>
    <col min="5" max="5" width="14.83203125" style="244" customWidth="1"/>
    <col min="6" max="6" width="11.33203125" style="244" customWidth="1"/>
    <col min="7" max="7" width="12.5" style="244" customWidth="1"/>
    <col min="8" max="8" width="14.83203125" style="244" customWidth="1"/>
    <col min="9" max="10" width="9.66015625" style="244" customWidth="1"/>
    <col min="11" max="16384" width="11.66015625" style="244" customWidth="1"/>
  </cols>
  <sheetData>
    <row r="1" spans="1:10" ht="12" customHeight="1">
      <c r="A1" s="243" t="s">
        <v>422</v>
      </c>
      <c r="D1" s="245"/>
      <c r="E1" s="245"/>
      <c r="F1" s="245"/>
      <c r="G1" s="245"/>
      <c r="H1" s="245"/>
      <c r="I1" s="245"/>
      <c r="J1" s="246"/>
    </row>
    <row r="2" spans="1:10" ht="12" customHeight="1">
      <c r="A2" s="247" t="s">
        <v>423</v>
      </c>
      <c r="D2" s="245"/>
      <c r="E2" s="245"/>
      <c r="F2" s="245"/>
      <c r="G2" s="245"/>
      <c r="H2" s="245"/>
      <c r="I2" s="245"/>
      <c r="J2" s="246"/>
    </row>
    <row r="3" spans="1:10" ht="12" customHeight="1">
      <c r="A3" s="243" t="s">
        <v>27</v>
      </c>
      <c r="D3" s="245"/>
      <c r="E3" s="245"/>
      <c r="F3" s="245"/>
      <c r="G3" s="245"/>
      <c r="H3" s="245"/>
      <c r="I3" s="245"/>
      <c r="J3" s="246"/>
    </row>
    <row r="4" spans="2:10" ht="12" customHeight="1">
      <c r="B4" s="243"/>
      <c r="D4" s="245"/>
      <c r="E4" s="245"/>
      <c r="F4" s="245"/>
      <c r="G4" s="245"/>
      <c r="H4" s="245"/>
      <c r="I4" s="245"/>
      <c r="J4" s="246"/>
    </row>
    <row r="5" spans="4:10" ht="12" customHeight="1">
      <c r="D5" s="245"/>
      <c r="E5" s="245"/>
      <c r="F5" s="245"/>
      <c r="G5" s="245"/>
      <c r="H5" s="245"/>
      <c r="I5" s="245"/>
      <c r="J5" s="246"/>
    </row>
    <row r="6" spans="4:10" ht="12" customHeight="1">
      <c r="D6" s="245"/>
      <c r="E6" s="245" t="s">
        <v>425</v>
      </c>
      <c r="F6" s="245"/>
      <c r="G6" s="245"/>
      <c r="H6" s="245" t="s">
        <v>317</v>
      </c>
      <c r="I6" s="245"/>
      <c r="J6" s="246"/>
    </row>
    <row r="7" spans="4:10" ht="12.75">
      <c r="D7" s="248" t="s">
        <v>426</v>
      </c>
      <c r="E7" s="248" t="s">
        <v>28</v>
      </c>
      <c r="F7" s="248" t="s">
        <v>428</v>
      </c>
      <c r="G7" s="248" t="s">
        <v>429</v>
      </c>
      <c r="H7" s="248" t="s">
        <v>430</v>
      </c>
      <c r="I7" s="249"/>
      <c r="J7" s="249"/>
    </row>
    <row r="8" spans="1:10" ht="12" customHeight="1">
      <c r="A8" s="250" t="s">
        <v>320</v>
      </c>
      <c r="C8" s="251"/>
      <c r="D8" s="252"/>
      <c r="E8" s="252"/>
      <c r="F8" s="252"/>
      <c r="G8" s="252"/>
      <c r="H8" s="253"/>
      <c r="I8" s="253"/>
      <c r="J8" s="254"/>
    </row>
    <row r="9" spans="1:10" ht="12" customHeight="1">
      <c r="A9" s="251"/>
      <c r="B9" s="255"/>
      <c r="C9" s="255"/>
      <c r="D9" s="256"/>
      <c r="E9" s="257"/>
      <c r="F9" s="256"/>
      <c r="G9" s="258"/>
      <c r="H9" s="257"/>
      <c r="I9" s="257"/>
      <c r="J9" s="259"/>
    </row>
    <row r="10" spans="1:10" ht="12" customHeight="1">
      <c r="A10" s="251"/>
      <c r="B10" s="260" t="s">
        <v>321</v>
      </c>
      <c r="C10" s="260"/>
      <c r="D10" s="261">
        <v>312</v>
      </c>
      <c r="E10" s="262">
        <v>-5707348.923076923</v>
      </c>
      <c r="F10" s="263" t="s">
        <v>354</v>
      </c>
      <c r="G10" s="264">
        <v>0.43284111341301157</v>
      </c>
      <c r="H10" s="265">
        <f>E10*G10</f>
        <v>-2470375.262501168</v>
      </c>
      <c r="I10" s="265"/>
      <c r="J10" s="245"/>
    </row>
    <row r="11" spans="1:10" ht="12" customHeight="1">
      <c r="A11" s="251"/>
      <c r="B11" s="260"/>
      <c r="C11" s="260"/>
      <c r="D11" s="261"/>
      <c r="E11" s="266">
        <f>SUBTOTAL(9,E10:E10)</f>
        <v>-5707348.923076923</v>
      </c>
      <c r="F11" s="263"/>
      <c r="H11" s="266">
        <f>SUBTOTAL(9,H10:H10)</f>
        <v>-2470375.262501168</v>
      </c>
      <c r="I11" s="265"/>
      <c r="J11" s="254"/>
    </row>
    <row r="12" spans="1:10" ht="12" customHeight="1">
      <c r="A12" s="251"/>
      <c r="B12" s="260"/>
      <c r="C12" s="260"/>
      <c r="D12" s="261"/>
      <c r="E12" s="262"/>
      <c r="F12" s="263"/>
      <c r="J12" s="245"/>
    </row>
    <row r="13" spans="1:10" ht="12" customHeight="1">
      <c r="A13" s="251"/>
      <c r="B13" s="260" t="s">
        <v>322</v>
      </c>
      <c r="C13" s="260"/>
      <c r="D13" s="261" t="s">
        <v>323</v>
      </c>
      <c r="E13" s="262">
        <v>22926.0348474198</v>
      </c>
      <c r="F13" s="263" t="s">
        <v>354</v>
      </c>
      <c r="G13" s="267">
        <f>+G10</f>
        <v>0.43284111341301157</v>
      </c>
      <c r="H13" s="265">
        <f>E13*G13</f>
        <v>9923.33044950269</v>
      </c>
      <c r="J13" s="245"/>
    </row>
    <row r="14" spans="1:10" ht="12" customHeight="1">
      <c r="A14" s="251"/>
      <c r="B14" s="260"/>
      <c r="C14" s="260"/>
      <c r="D14" s="261"/>
      <c r="E14" s="266">
        <f>SUBTOTAL(9,E13:E13)</f>
        <v>22926.0348474198</v>
      </c>
      <c r="F14" s="263"/>
      <c r="H14" s="266">
        <f>SUBTOTAL(9,H13:H13)</f>
        <v>9923.33044950269</v>
      </c>
      <c r="J14" s="245"/>
    </row>
    <row r="15" spans="1:10" ht="12" customHeight="1">
      <c r="A15" s="251"/>
      <c r="B15" s="260"/>
      <c r="C15" s="260"/>
      <c r="D15" s="261"/>
      <c r="E15" s="262"/>
      <c r="F15" s="263"/>
      <c r="J15" s="245"/>
    </row>
    <row r="16" spans="1:10" ht="12" customHeight="1">
      <c r="A16" s="251"/>
      <c r="B16" s="260" t="s">
        <v>324</v>
      </c>
      <c r="C16" s="260"/>
      <c r="D16" s="261">
        <v>282</v>
      </c>
      <c r="E16" s="262">
        <v>928101</v>
      </c>
      <c r="F16" s="263" t="s">
        <v>354</v>
      </c>
      <c r="G16" s="267">
        <f>+G13</f>
        <v>0.43284111341301157</v>
      </c>
      <c r="H16" s="265">
        <f>E16*G16</f>
        <v>401720.2701997295</v>
      </c>
      <c r="J16" s="245"/>
    </row>
    <row r="17" spans="1:10" ht="12" customHeight="1">
      <c r="A17" s="251"/>
      <c r="B17" s="260"/>
      <c r="C17" s="260"/>
      <c r="D17" s="261"/>
      <c r="E17" s="266">
        <f>SUBTOTAL(9,E16:E16)</f>
        <v>928101</v>
      </c>
      <c r="F17" s="263"/>
      <c r="H17" s="266">
        <f>SUBTOTAL(9,H16:H16)</f>
        <v>401720.2701997295</v>
      </c>
      <c r="J17" s="245"/>
    </row>
    <row r="18" spans="1:10" ht="12" customHeight="1">
      <c r="A18" s="251"/>
      <c r="B18" s="260"/>
      <c r="C18" s="260"/>
      <c r="D18" s="261"/>
      <c r="E18" s="262"/>
      <c r="F18" s="263"/>
      <c r="J18" s="245"/>
    </row>
    <row r="19" spans="1:10" ht="12" customHeight="1">
      <c r="A19" s="251"/>
      <c r="B19" s="260"/>
      <c r="C19" s="260"/>
      <c r="D19" s="261"/>
      <c r="E19" s="262"/>
      <c r="F19" s="263"/>
      <c r="J19" s="245"/>
    </row>
    <row r="20" spans="1:10" ht="12" customHeight="1">
      <c r="A20" s="268" t="s">
        <v>325</v>
      </c>
      <c r="C20" s="260"/>
      <c r="D20" s="261"/>
      <c r="E20" s="262"/>
      <c r="F20" s="263"/>
      <c r="J20" s="245"/>
    </row>
    <row r="21" spans="1:10" ht="12" customHeight="1">
      <c r="A21" s="251"/>
      <c r="B21" s="260"/>
      <c r="C21" s="260"/>
      <c r="D21" s="261"/>
      <c r="E21" s="262"/>
      <c r="F21" s="263"/>
      <c r="J21" s="245"/>
    </row>
    <row r="22" spans="1:10" ht="12" customHeight="1">
      <c r="A22" s="251"/>
      <c r="B22" s="260" t="s">
        <v>442</v>
      </c>
      <c r="C22" s="260"/>
      <c r="D22" s="261" t="s">
        <v>373</v>
      </c>
      <c r="E22" s="262">
        <v>-130391.8231947001</v>
      </c>
      <c r="F22" s="263" t="s">
        <v>354</v>
      </c>
      <c r="G22" s="267">
        <f>+G13</f>
        <v>0.43284111341301157</v>
      </c>
      <c r="H22" s="265">
        <f>E22*G22</f>
        <v>-56438.94193154654</v>
      </c>
      <c r="J22" s="245"/>
    </row>
    <row r="23" spans="1:10" ht="12" customHeight="1">
      <c r="A23" s="251"/>
      <c r="B23" s="260"/>
      <c r="C23" s="260"/>
      <c r="D23" s="261"/>
      <c r="E23" s="266">
        <f>SUBTOTAL(9,E22:E22)</f>
        <v>-130391.8231947001</v>
      </c>
      <c r="F23" s="263"/>
      <c r="H23" s="266">
        <f>SUBTOTAL(9,H22:H22)</f>
        <v>-56438.94193154654</v>
      </c>
      <c r="J23" s="245"/>
    </row>
    <row r="24" spans="1:10" ht="12" customHeight="1">
      <c r="A24" s="251"/>
      <c r="B24" s="260"/>
      <c r="C24" s="260"/>
      <c r="D24" s="261"/>
      <c r="E24" s="262"/>
      <c r="F24" s="263"/>
      <c r="J24" s="245"/>
    </row>
    <row r="25" spans="1:10" ht="12" customHeight="1">
      <c r="A25" s="251"/>
      <c r="B25" s="260"/>
      <c r="C25" s="260"/>
      <c r="D25" s="261"/>
      <c r="E25" s="262"/>
      <c r="F25" s="263"/>
      <c r="J25" s="245"/>
    </row>
    <row r="26" spans="1:10" ht="12" customHeight="1">
      <c r="A26" s="268" t="s">
        <v>30</v>
      </c>
      <c r="B26" s="260"/>
      <c r="D26" s="261"/>
      <c r="E26" s="262"/>
      <c r="F26" s="263"/>
      <c r="J26" s="245"/>
    </row>
    <row r="27" spans="1:10" ht="12" customHeight="1">
      <c r="A27" s="251"/>
      <c r="B27" s="260"/>
      <c r="C27" s="260"/>
      <c r="D27" s="261"/>
      <c r="E27" s="262"/>
      <c r="F27" s="263"/>
      <c r="J27" s="245"/>
    </row>
    <row r="28" spans="1:10" ht="12" customHeight="1">
      <c r="A28" s="251"/>
      <c r="B28" s="260"/>
      <c r="C28" s="260"/>
      <c r="D28" s="261"/>
      <c r="E28" s="262"/>
      <c r="F28" s="263"/>
      <c r="J28" s="245"/>
    </row>
    <row r="29" spans="1:10" ht="12" customHeight="1">
      <c r="A29" s="251"/>
      <c r="B29" s="260"/>
      <c r="C29" s="260"/>
      <c r="D29" s="261"/>
      <c r="E29" s="262"/>
      <c r="F29" s="263"/>
      <c r="J29" s="245"/>
    </row>
    <row r="30" spans="1:10" ht="12" customHeight="1">
      <c r="A30" s="251"/>
      <c r="B30" s="260"/>
      <c r="C30" s="260"/>
      <c r="D30" s="261"/>
      <c r="E30" s="262"/>
      <c r="F30" s="263"/>
      <c r="J30" s="245"/>
    </row>
    <row r="31" spans="1:10" ht="12" customHeight="1">
      <c r="A31" s="251"/>
      <c r="B31" s="260"/>
      <c r="C31" s="260"/>
      <c r="D31" s="261"/>
      <c r="E31" s="262"/>
      <c r="F31" s="263"/>
      <c r="J31" s="245"/>
    </row>
    <row r="32" spans="1:10" ht="12" customHeight="1">
      <c r="A32" s="251"/>
      <c r="B32" s="260"/>
      <c r="C32" s="260"/>
      <c r="D32" s="261"/>
      <c r="E32" s="262"/>
      <c r="F32" s="263"/>
      <c r="J32" s="245"/>
    </row>
    <row r="33" spans="1:10" ht="12" customHeight="1">
      <c r="A33" s="251"/>
      <c r="B33" s="260"/>
      <c r="C33" s="260"/>
      <c r="D33" s="261"/>
      <c r="E33" s="262"/>
      <c r="F33" s="263"/>
      <c r="J33" s="245"/>
    </row>
    <row r="34" spans="1:10" ht="12" customHeight="1">
      <c r="A34" s="251"/>
      <c r="B34" s="260"/>
      <c r="C34" s="260"/>
      <c r="D34" s="261"/>
      <c r="E34" s="262"/>
      <c r="F34" s="263"/>
      <c r="J34" s="245"/>
    </row>
    <row r="35" spans="1:10" ht="12" customHeight="1">
      <c r="A35" s="251"/>
      <c r="B35" s="260"/>
      <c r="C35" s="260"/>
      <c r="D35" s="261"/>
      <c r="E35" s="262"/>
      <c r="F35" s="263"/>
      <c r="J35" s="245"/>
    </row>
    <row r="36" spans="1:10" ht="12" customHeight="1">
      <c r="A36" s="251"/>
      <c r="B36" s="260"/>
      <c r="C36" s="260"/>
      <c r="D36" s="261"/>
      <c r="E36" s="262"/>
      <c r="F36" s="263"/>
      <c r="J36" s="245"/>
    </row>
    <row r="37" spans="1:10" ht="12" customHeight="1">
      <c r="A37" s="251"/>
      <c r="B37" s="260"/>
      <c r="C37" s="260"/>
      <c r="D37" s="261"/>
      <c r="E37" s="262"/>
      <c r="F37" s="263"/>
      <c r="J37" s="245"/>
    </row>
    <row r="38" spans="1:10" ht="12" customHeight="1">
      <c r="A38" s="251"/>
      <c r="B38" s="260"/>
      <c r="C38" s="260"/>
      <c r="D38" s="261"/>
      <c r="E38" s="262"/>
      <c r="F38" s="263"/>
      <c r="J38" s="245"/>
    </row>
    <row r="39" spans="1:10" ht="12" customHeight="1">
      <c r="A39" s="251"/>
      <c r="B39" s="260"/>
      <c r="C39" s="260"/>
      <c r="D39" s="261"/>
      <c r="E39" s="262"/>
      <c r="F39" s="263"/>
      <c r="J39" s="245"/>
    </row>
    <row r="40" spans="1:10" ht="12" customHeight="1">
      <c r="A40" s="251"/>
      <c r="B40" s="260"/>
      <c r="C40" s="260"/>
      <c r="D40" s="261"/>
      <c r="E40" s="262"/>
      <c r="F40" s="263"/>
      <c r="J40" s="245"/>
    </row>
    <row r="41" spans="1:10" ht="12" customHeight="1">
      <c r="A41" s="251"/>
      <c r="B41" s="260"/>
      <c r="C41" s="260"/>
      <c r="D41" s="261"/>
      <c r="E41" s="262"/>
      <c r="F41" s="263"/>
      <c r="J41" s="245"/>
    </row>
    <row r="42" spans="1:10" ht="12" customHeight="1">
      <c r="A42" s="251"/>
      <c r="B42" s="260"/>
      <c r="C42" s="260"/>
      <c r="D42" s="261"/>
      <c r="E42" s="262"/>
      <c r="F42" s="263"/>
      <c r="J42" s="245"/>
    </row>
    <row r="43" spans="1:10" ht="12" customHeight="1">
      <c r="A43" s="251"/>
      <c r="B43" s="260"/>
      <c r="C43" s="260"/>
      <c r="D43" s="261"/>
      <c r="E43" s="262"/>
      <c r="F43" s="263"/>
      <c r="J43" s="245"/>
    </row>
    <row r="44" spans="1:10" ht="12" customHeight="1">
      <c r="A44" s="251"/>
      <c r="B44" s="260"/>
      <c r="C44" s="260"/>
      <c r="D44" s="261"/>
      <c r="E44" s="262"/>
      <c r="F44" s="263"/>
      <c r="J44" s="245"/>
    </row>
    <row r="45" spans="1:10" ht="12" customHeight="1">
      <c r="A45" s="251"/>
      <c r="B45" s="260"/>
      <c r="C45" s="260"/>
      <c r="D45" s="261"/>
      <c r="E45" s="262"/>
      <c r="F45" s="263"/>
      <c r="J45" s="245"/>
    </row>
    <row r="46" spans="1:10" ht="12" customHeight="1">
      <c r="A46" s="251"/>
      <c r="B46" s="260"/>
      <c r="C46" s="260"/>
      <c r="D46" s="261"/>
      <c r="E46" s="262"/>
      <c r="F46" s="263"/>
      <c r="J46" s="245"/>
    </row>
    <row r="47" spans="1:10" ht="12" customHeight="1">
      <c r="A47" s="251"/>
      <c r="B47" s="260"/>
      <c r="C47" s="260"/>
      <c r="D47" s="261"/>
      <c r="E47" s="262"/>
      <c r="F47" s="263"/>
      <c r="J47" s="245"/>
    </row>
    <row r="48" spans="1:10" ht="12" customHeight="1">
      <c r="A48" s="251"/>
      <c r="B48" s="260"/>
      <c r="C48" s="260"/>
      <c r="D48" s="261"/>
      <c r="E48" s="262"/>
      <c r="F48" s="263"/>
      <c r="J48" s="245"/>
    </row>
    <row r="49" spans="1:10" ht="12" customHeight="1">
      <c r="A49" s="251"/>
      <c r="B49" s="260"/>
      <c r="C49" s="260"/>
      <c r="D49" s="261"/>
      <c r="E49" s="262"/>
      <c r="F49" s="263"/>
      <c r="J49" s="245"/>
    </row>
    <row r="50" spans="1:10" ht="12" customHeight="1">
      <c r="A50" s="251"/>
      <c r="B50" s="260"/>
      <c r="C50" s="260"/>
      <c r="D50" s="261"/>
      <c r="E50" s="262"/>
      <c r="F50" s="263"/>
      <c r="J50" s="245"/>
    </row>
  </sheetData>
  <conditionalFormatting sqref="B9">
    <cfRule type="cellIs" priority="4" dxfId="0" operator="equal" stopIfTrue="1">
      <formula>"Title"</formula>
    </cfRule>
  </conditionalFormatting>
  <conditionalFormatting sqref="J1">
    <cfRule type="cellIs" priority="3" dxfId="0" operator="equal" stopIfTrue="1">
      <formula>"x.x"</formula>
    </cfRule>
  </conditionalFormatting>
  <conditionalFormatting sqref="A8">
    <cfRule type="cellIs" priority="2" dxfId="0" operator="equal" stopIfTrue="1">
      <formula>"Adjustment to Income/Expense/Rate Base:"</formula>
    </cfRule>
  </conditionalFormatting>
  <conditionalFormatting sqref="A2">
    <cfRule type="cellIs" priority="1" dxfId="0" operator="equal" stopIfTrue="1">
      <formula>"State General Rate Case/Semi-Annual Report - Month Year"</formula>
    </cfRule>
  </conditionalFormatting>
  <dataValidations count="1">
    <dataValidation errorStyle="warning" type="list" allowBlank="1" showInputMessage="1" showErrorMessage="1" errorTitle="FERC ACCOUNT" error="This FERC Account is not included in the drop-down list. Is this the account you want to use?" sqref="D10:D50">
      <formula1>#REF!</formula1>
    </dataValidation>
  </dataValidations>
  <printOptions horizontalCentered="1"/>
  <pageMargins left="1" right="1" top="1.75" bottom="0.75" header="0.75" footer="0.5"/>
  <pageSetup fitToHeight="1" fitToWidth="1" orientation="portrait" paperSize="9"/>
  <headerFooter scaleWithDoc="0" alignWithMargins="0">
    <oddHeader>&amp;R&amp;"Times New Roman,Bold"&amp;8Utah Association of Energy Users 
UAE Exhibit RR 1.7
Docket No. 10-035-124
Witness:  Kevin C. Higgins
Page 2 of 10</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253</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24">
      <c r="D7" s="15" t="s">
        <v>495</v>
      </c>
      <c r="E7" s="16"/>
      <c r="F7" s="16"/>
      <c r="G7" s="17" t="s">
        <v>255</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0</v>
      </c>
    </row>
    <row r="14" spans="4:7" ht="12.75">
      <c r="D14" s="20">
        <v>6</v>
      </c>
      <c r="E14" s="21" t="s">
        <v>503</v>
      </c>
      <c r="F14" s="21"/>
      <c r="G14" s="23">
        <v>0</v>
      </c>
    </row>
    <row r="15" spans="4:7" ht="12.75">
      <c r="D15" s="20">
        <v>7</v>
      </c>
      <c r="E15" s="21"/>
      <c r="F15" s="21"/>
      <c r="G15" s="22"/>
    </row>
    <row r="16" spans="4:7" ht="12.75">
      <c r="D16" s="20">
        <v>8</v>
      </c>
      <c r="E16" s="21" t="s">
        <v>504</v>
      </c>
      <c r="F16" s="21"/>
      <c r="G16" s="22"/>
    </row>
    <row r="17" spans="4:7" ht="12.75">
      <c r="D17" s="20">
        <v>9</v>
      </c>
      <c r="E17" s="21" t="s">
        <v>505</v>
      </c>
      <c r="F17" s="21"/>
      <c r="G17" s="22">
        <v>0</v>
      </c>
    </row>
    <row r="18" spans="4:7" ht="12.75">
      <c r="D18" s="20">
        <v>10</v>
      </c>
      <c r="E18" s="21" t="s">
        <v>506</v>
      </c>
      <c r="F18" s="21"/>
      <c r="G18" s="22">
        <v>0</v>
      </c>
    </row>
    <row r="19" spans="4:7" ht="12.75">
      <c r="D19" s="20">
        <v>11</v>
      </c>
      <c r="E19" s="21" t="s">
        <v>507</v>
      </c>
      <c r="F19" s="21"/>
      <c r="G19" s="22">
        <v>0</v>
      </c>
    </row>
    <row r="20" spans="4:7" ht="12.75">
      <c r="D20" s="20">
        <v>12</v>
      </c>
      <c r="E20" s="21" t="s">
        <v>508</v>
      </c>
      <c r="F20" s="21"/>
      <c r="G20" s="22">
        <v>0</v>
      </c>
    </row>
    <row r="21" spans="4:7" ht="12.75">
      <c r="D21" s="20">
        <v>13</v>
      </c>
      <c r="E21" s="21" t="s">
        <v>509</v>
      </c>
      <c r="F21" s="21"/>
      <c r="G21" s="22">
        <v>0</v>
      </c>
    </row>
    <row r="22" spans="4:7" ht="12.75">
      <c r="D22" s="20">
        <v>14</v>
      </c>
      <c r="E22" s="21" t="s">
        <v>510</v>
      </c>
      <c r="F22" s="21"/>
      <c r="G22" s="22">
        <v>0</v>
      </c>
    </row>
    <row r="23" spans="4:7" ht="12.75">
      <c r="D23" s="20">
        <v>15</v>
      </c>
      <c r="E23" s="21" t="s">
        <v>511</v>
      </c>
      <c r="F23" s="21"/>
      <c r="G23" s="22">
        <v>0</v>
      </c>
    </row>
    <row r="24" spans="4:7" ht="12.75">
      <c r="D24" s="20">
        <v>16</v>
      </c>
      <c r="E24" s="21" t="s">
        <v>512</v>
      </c>
      <c r="F24" s="21"/>
      <c r="G24" s="22">
        <v>0</v>
      </c>
    </row>
    <row r="25" spans="4:7" ht="12.75">
      <c r="D25" s="20">
        <v>17</v>
      </c>
      <c r="E25" s="21" t="s">
        <v>513</v>
      </c>
      <c r="F25" s="21"/>
      <c r="G25" s="22">
        <v>0</v>
      </c>
    </row>
    <row r="26" spans="4:7" ht="12.75">
      <c r="D26" s="20">
        <v>18</v>
      </c>
      <c r="E26" s="21" t="s">
        <v>514</v>
      </c>
      <c r="F26" s="21"/>
      <c r="G26" s="24">
        <v>0</v>
      </c>
    </row>
    <row r="27" spans="4:7" ht="12.75">
      <c r="D27" s="20">
        <v>19</v>
      </c>
      <c r="E27" s="21" t="s">
        <v>515</v>
      </c>
      <c r="F27" s="21"/>
      <c r="G27" s="22">
        <v>0</v>
      </c>
    </row>
    <row r="28" spans="4:7" ht="12.75">
      <c r="D28" s="20">
        <v>20</v>
      </c>
      <c r="E28" s="21" t="s">
        <v>516</v>
      </c>
      <c r="F28" s="21"/>
      <c r="G28" s="22">
        <v>-362213.71815931797</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235791.9906001687</v>
      </c>
    </row>
    <row r="32" spans="4:7" ht="12.75">
      <c r="D32" s="20">
        <v>24</v>
      </c>
      <c r="E32" s="21" t="s">
        <v>520</v>
      </c>
      <c r="F32" s="21"/>
      <c r="G32" s="22">
        <v>38245.76024666941</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-88175.96731233597</v>
      </c>
    </row>
    <row r="37" spans="4:7" ht="12.75">
      <c r="D37" s="20">
        <v>29</v>
      </c>
      <c r="E37" s="21"/>
      <c r="F37" s="21"/>
      <c r="G37" s="22"/>
    </row>
    <row r="38" spans="4:7" ht="13" thickBot="1">
      <c r="D38" s="20">
        <v>30</v>
      </c>
      <c r="E38" s="21" t="s">
        <v>525</v>
      </c>
      <c r="F38" s="21"/>
      <c r="G38" s="26">
        <v>88175.96731233597</v>
      </c>
    </row>
    <row r="39" spans="4:7" ht="13.5" thickTop="1">
      <c r="D39" s="20">
        <v>31</v>
      </c>
      <c r="E39" s="21"/>
      <c r="F39" s="21"/>
      <c r="G39" s="22"/>
    </row>
    <row r="40" spans="4:7" ht="12.75">
      <c r="D40" s="20">
        <v>32</v>
      </c>
      <c r="E40" s="21" t="s">
        <v>526</v>
      </c>
      <c r="F40" s="21"/>
      <c r="G40" s="22"/>
    </row>
    <row r="41" spans="4:7" ht="12.75">
      <c r="D41" s="20">
        <v>33</v>
      </c>
      <c r="E41" s="21" t="s">
        <v>527</v>
      </c>
      <c r="F41" s="21"/>
      <c r="G41" s="22">
        <v>-15107770.105794907</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4207.397496134043</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-15103562.70829773</v>
      </c>
    </row>
    <row r="53" spans="4:7" ht="12.75">
      <c r="D53" s="20">
        <v>45</v>
      </c>
      <c r="E53" s="21"/>
      <c r="F53" s="21"/>
      <c r="G53" s="22"/>
    </row>
    <row r="54" spans="4:7" ht="12.75">
      <c r="D54" s="20">
        <v>46</v>
      </c>
      <c r="E54" s="21" t="s">
        <v>539</v>
      </c>
      <c r="F54" s="21"/>
      <c r="G54" s="22"/>
    </row>
    <row r="55" spans="4:7" ht="12.75">
      <c r="D55" s="20">
        <v>47</v>
      </c>
      <c r="E55" s="21" t="s">
        <v>540</v>
      </c>
      <c r="F55" s="21"/>
      <c r="G55" s="22">
        <v>210788.6997642517</v>
      </c>
    </row>
    <row r="56" spans="4:7" ht="12.75">
      <c r="D56" s="20">
        <v>48</v>
      </c>
      <c r="E56" s="21" t="s">
        <v>541</v>
      </c>
      <c r="F56" s="21"/>
      <c r="G56" s="22">
        <v>0</v>
      </c>
    </row>
    <row r="57" spans="4:7" ht="12.75">
      <c r="D57" s="20">
        <v>49</v>
      </c>
      <c r="E57" s="21" t="s">
        <v>542</v>
      </c>
      <c r="F57" s="21"/>
      <c r="G57" s="22">
        <v>2300020.071005821</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2510808.770770073</v>
      </c>
    </row>
    <row r="63" spans="4:7" ht="12.75">
      <c r="D63" s="20">
        <v>55</v>
      </c>
      <c r="E63" s="21"/>
      <c r="F63" s="21"/>
      <c r="G63" s="22"/>
    </row>
    <row r="64" spans="4:7" ht="13" thickBot="1">
      <c r="D64" s="20">
        <v>56</v>
      </c>
      <c r="E64" s="21" t="s">
        <v>548</v>
      </c>
      <c r="F64" s="21"/>
      <c r="G64" s="26">
        <v>-12592753.937527657</v>
      </c>
    </row>
    <row r="65" spans="4:7" ht="13.5" thickTop="1">
      <c r="D65" s="81"/>
      <c r="E65" s="28"/>
      <c r="F65" s="28"/>
      <c r="G65" s="29"/>
    </row>
    <row r="66" spans="4:7" ht="12.75">
      <c r="D66" s="30"/>
      <c r="E66" s="28" t="s">
        <v>419</v>
      </c>
      <c r="F66" s="31"/>
      <c r="G66" s="32">
        <v>-1820734.7429507673</v>
      </c>
    </row>
    <row r="68" s="34" customFormat="1" ht="13" thickBot="1">
      <c r="B68" s="33" t="s">
        <v>420</v>
      </c>
    </row>
    <row r="69" spans="2:10" s="34" customFormat="1" ht="145.5" customHeight="1" thickBot="1">
      <c r="B69" s="648" t="s">
        <v>16</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1.7
Docket No. 10-035-124
Witness:  Kevin C. Higgins
Page 3 of 10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417</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48">
      <c r="D7" s="15" t="s">
        <v>495</v>
      </c>
      <c r="E7" s="16"/>
      <c r="F7" s="16"/>
      <c r="G7" s="17" t="s">
        <v>421</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0</v>
      </c>
    </row>
    <row r="14" spans="4:7" ht="12.75">
      <c r="D14" s="20">
        <v>6</v>
      </c>
      <c r="E14" s="21" t="s">
        <v>503</v>
      </c>
      <c r="F14" s="21"/>
      <c r="G14" s="23">
        <v>0</v>
      </c>
    </row>
    <row r="15" spans="4:7" ht="12.75">
      <c r="D15" s="20">
        <v>7</v>
      </c>
      <c r="E15" s="21"/>
      <c r="F15" s="21"/>
      <c r="G15" s="22"/>
    </row>
    <row r="16" spans="4:7" ht="12.75">
      <c r="D16" s="20">
        <v>8</v>
      </c>
      <c r="E16" s="21" t="s">
        <v>504</v>
      </c>
      <c r="F16" s="21"/>
      <c r="G16" s="22"/>
    </row>
    <row r="17" spans="4:7" ht="12.75">
      <c r="D17" s="20">
        <v>9</v>
      </c>
      <c r="E17" s="21" t="s">
        <v>505</v>
      </c>
      <c r="F17" s="21"/>
      <c r="G17" s="22">
        <v>0</v>
      </c>
    </row>
    <row r="18" spans="4:7" ht="12.75">
      <c r="D18" s="20">
        <v>10</v>
      </c>
      <c r="E18" s="21" t="s">
        <v>506</v>
      </c>
      <c r="F18" s="21"/>
      <c r="G18" s="22">
        <v>0</v>
      </c>
    </row>
    <row r="19" spans="4:7" ht="12.75">
      <c r="D19" s="20">
        <v>11</v>
      </c>
      <c r="E19" s="21" t="s">
        <v>507</v>
      </c>
      <c r="F19" s="21"/>
      <c r="G19" s="22">
        <v>0</v>
      </c>
    </row>
    <row r="20" spans="4:7" ht="12.75">
      <c r="D20" s="20">
        <v>12</v>
      </c>
      <c r="E20" s="21" t="s">
        <v>508</v>
      </c>
      <c r="F20" s="21"/>
      <c r="G20" s="22">
        <v>0</v>
      </c>
    </row>
    <row r="21" spans="4:7" ht="12.75">
      <c r="D21" s="20">
        <v>13</v>
      </c>
      <c r="E21" s="21" t="s">
        <v>509</v>
      </c>
      <c r="F21" s="21"/>
      <c r="G21" s="22">
        <v>0</v>
      </c>
    </row>
    <row r="22" spans="4:7" ht="12.75">
      <c r="D22" s="20">
        <v>14</v>
      </c>
      <c r="E22" s="21" t="s">
        <v>510</v>
      </c>
      <c r="F22" s="21"/>
      <c r="G22" s="22">
        <v>0</v>
      </c>
    </row>
    <row r="23" spans="4:7" ht="12.75">
      <c r="D23" s="20">
        <v>15</v>
      </c>
      <c r="E23" s="21" t="s">
        <v>511</v>
      </c>
      <c r="F23" s="21"/>
      <c r="G23" s="22">
        <v>0</v>
      </c>
    </row>
    <row r="24" spans="4:7" ht="12.75">
      <c r="D24" s="20">
        <v>16</v>
      </c>
      <c r="E24" s="21" t="s">
        <v>512</v>
      </c>
      <c r="F24" s="21"/>
      <c r="G24" s="22">
        <v>0</v>
      </c>
    </row>
    <row r="25" spans="4:7" ht="12.75">
      <c r="D25" s="20">
        <v>17</v>
      </c>
      <c r="E25" s="21" t="s">
        <v>513</v>
      </c>
      <c r="F25" s="21"/>
      <c r="G25" s="22">
        <v>0</v>
      </c>
    </row>
    <row r="26" spans="4:7" ht="12.75">
      <c r="D26" s="20">
        <v>18</v>
      </c>
      <c r="E26" s="21" t="s">
        <v>514</v>
      </c>
      <c r="F26" s="21"/>
      <c r="G26" s="24">
        <v>0</v>
      </c>
    </row>
    <row r="27" spans="4:7" ht="12.75">
      <c r="D27" s="20">
        <v>19</v>
      </c>
      <c r="E27" s="21" t="s">
        <v>515</v>
      </c>
      <c r="F27" s="21"/>
      <c r="G27" s="22">
        <v>0</v>
      </c>
    </row>
    <row r="28" spans="4:7" ht="12.75">
      <c r="D28" s="20">
        <v>20</v>
      </c>
      <c r="E28" s="21" t="s">
        <v>516</v>
      </c>
      <c r="F28" s="21"/>
      <c r="G28" s="22">
        <v>-1949528.1395896375</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627805.2284611762</v>
      </c>
    </row>
    <row r="32" spans="4:7" ht="12.75">
      <c r="D32" s="20">
        <v>24</v>
      </c>
      <c r="E32" s="21" t="s">
        <v>520</v>
      </c>
      <c r="F32" s="21"/>
      <c r="G32" s="22">
        <v>101830.80514403153</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-1219892.1059846878</v>
      </c>
    </row>
    <row r="37" spans="4:7" ht="12.75">
      <c r="D37" s="20">
        <v>29</v>
      </c>
      <c r="E37" s="21"/>
      <c r="F37" s="21"/>
      <c r="G37" s="22"/>
    </row>
    <row r="38" spans="4:7" ht="13" thickBot="1">
      <c r="D38" s="20">
        <v>30</v>
      </c>
      <c r="E38" s="21" t="s">
        <v>525</v>
      </c>
      <c r="F38" s="21"/>
      <c r="G38" s="26">
        <v>1219892.1059846878</v>
      </c>
    </row>
    <row r="39" spans="4:7" ht="13.5" thickTop="1">
      <c r="D39" s="20">
        <v>31</v>
      </c>
      <c r="E39" s="21"/>
      <c r="F39" s="21"/>
      <c r="G39" s="22"/>
    </row>
    <row r="40" spans="4:7" ht="12.75">
      <c r="D40" s="20">
        <v>32</v>
      </c>
      <c r="E40" s="21" t="s">
        <v>526</v>
      </c>
      <c r="F40" s="21"/>
      <c r="G40" s="22"/>
    </row>
    <row r="41" spans="4:7" ht="12.75">
      <c r="D41" s="20">
        <v>33</v>
      </c>
      <c r="E41" s="21" t="s">
        <v>527</v>
      </c>
      <c r="F41" s="21"/>
      <c r="G41" s="22">
        <v>0</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11202.357381023467</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11202.357381820679</v>
      </c>
    </row>
    <row r="53" spans="4:7" ht="12.75">
      <c r="D53" s="20">
        <v>45</v>
      </c>
      <c r="E53" s="21"/>
      <c r="F53" s="21"/>
      <c r="G53" s="22"/>
    </row>
    <row r="54" spans="4:7" ht="12.75">
      <c r="D54" s="20">
        <v>46</v>
      </c>
      <c r="E54" s="21" t="s">
        <v>539</v>
      </c>
      <c r="F54" s="21"/>
      <c r="G54" s="22"/>
    </row>
    <row r="55" spans="4:7" ht="12.75">
      <c r="D55" s="20">
        <v>47</v>
      </c>
      <c r="E55" s="21" t="s">
        <v>540</v>
      </c>
      <c r="F55" s="21"/>
      <c r="G55" s="22">
        <v>1932067.804113388</v>
      </c>
    </row>
    <row r="56" spans="4:7" ht="12.75">
      <c r="D56" s="20">
        <v>48</v>
      </c>
      <c r="E56" s="21" t="s">
        <v>541</v>
      </c>
      <c r="F56" s="21"/>
      <c r="G56" s="22">
        <v>0</v>
      </c>
    </row>
    <row r="57" spans="4:7" ht="12.75">
      <c r="D57" s="20">
        <v>49</v>
      </c>
      <c r="E57" s="21" t="s">
        <v>542</v>
      </c>
      <c r="F57" s="21"/>
      <c r="G57" s="22">
        <v>0</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1932067.804113388</v>
      </c>
    </row>
    <row r="63" spans="4:7" ht="12.75">
      <c r="D63" s="20">
        <v>55</v>
      </c>
      <c r="E63" s="21"/>
      <c r="F63" s="21"/>
      <c r="G63" s="22"/>
    </row>
    <row r="64" spans="4:7" ht="13" thickBot="1">
      <c r="D64" s="20">
        <v>56</v>
      </c>
      <c r="E64" s="21" t="s">
        <v>548</v>
      </c>
      <c r="F64" s="21"/>
      <c r="G64" s="26">
        <v>1943270.1614952087</v>
      </c>
    </row>
    <row r="65" spans="4:7" ht="13.5" thickTop="1">
      <c r="D65" s="27"/>
      <c r="E65" s="28"/>
      <c r="F65" s="28"/>
      <c r="G65" s="29"/>
    </row>
    <row r="66" spans="4:7" ht="12.75">
      <c r="D66" s="30"/>
      <c r="E66" s="28" t="s">
        <v>419</v>
      </c>
      <c r="F66" s="31"/>
      <c r="G66" s="32">
        <v>-1713249.010318786</v>
      </c>
    </row>
    <row r="68" s="34" customFormat="1" ht="13" thickBot="1">
      <c r="B68" s="33" t="s">
        <v>420</v>
      </c>
    </row>
    <row r="69" spans="2:10" s="34" customFormat="1" ht="145.5" customHeight="1" thickBot="1">
      <c r="B69" s="648" t="s">
        <v>34</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1.2
Docket No. 10-035-124
Witness:  Kevin C. Higgins
Page 1 of 4</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J49"/>
  <sheetViews>
    <sheetView workbookViewId="0" topLeftCell="A1"/>
  </sheetViews>
  <sheetFormatPr defaultColWidth="11.66015625" defaultRowHeight="12.75"/>
  <cols>
    <col min="1" max="1" width="2" style="244" customWidth="1"/>
    <col min="2" max="2" width="1.83203125" style="244" customWidth="1"/>
    <col min="3" max="3" width="45.16015625" style="244" customWidth="1"/>
    <col min="4" max="4" width="11.33203125" style="244" customWidth="1"/>
    <col min="5" max="5" width="14.83203125" style="244" customWidth="1"/>
    <col min="6" max="6" width="11.5" style="244" customWidth="1"/>
    <col min="7" max="7" width="12.66015625" style="244" customWidth="1"/>
    <col min="8" max="8" width="15" style="244" customWidth="1"/>
    <col min="9" max="10" width="9.66015625" style="244" customWidth="1"/>
    <col min="11" max="16384" width="11.66015625" style="244" customWidth="1"/>
  </cols>
  <sheetData>
    <row r="1" spans="1:10" ht="12" customHeight="1">
      <c r="A1" s="243" t="s">
        <v>422</v>
      </c>
      <c r="D1" s="245"/>
      <c r="E1" s="245"/>
      <c r="F1" s="245"/>
      <c r="G1" s="245"/>
      <c r="H1" s="245"/>
      <c r="I1" s="245"/>
      <c r="J1" s="246"/>
    </row>
    <row r="2" spans="1:10" ht="12" customHeight="1">
      <c r="A2" s="247" t="s">
        <v>423</v>
      </c>
      <c r="D2" s="245"/>
      <c r="E2" s="245"/>
      <c r="F2" s="245"/>
      <c r="G2" s="245"/>
      <c r="H2" s="245"/>
      <c r="I2" s="245"/>
      <c r="J2" s="246"/>
    </row>
    <row r="3" spans="1:10" ht="12" customHeight="1">
      <c r="A3" s="243" t="s">
        <v>31</v>
      </c>
      <c r="D3" s="245"/>
      <c r="E3" s="245"/>
      <c r="F3" s="245"/>
      <c r="G3" s="245"/>
      <c r="H3" s="245"/>
      <c r="I3" s="245"/>
      <c r="J3" s="246"/>
    </row>
    <row r="4" spans="2:10" ht="12" customHeight="1">
      <c r="B4" s="243"/>
      <c r="D4" s="245"/>
      <c r="E4" s="245"/>
      <c r="F4" s="245"/>
      <c r="G4" s="245"/>
      <c r="H4" s="245"/>
      <c r="I4" s="245"/>
      <c r="J4" s="246"/>
    </row>
    <row r="5" spans="4:10" ht="12" customHeight="1">
      <c r="D5" s="245"/>
      <c r="E5" s="245"/>
      <c r="F5" s="245"/>
      <c r="G5" s="245"/>
      <c r="H5" s="245"/>
      <c r="I5" s="245"/>
      <c r="J5" s="246"/>
    </row>
    <row r="6" spans="4:10" ht="12" customHeight="1">
      <c r="D6" s="245"/>
      <c r="E6" s="245" t="s">
        <v>425</v>
      </c>
      <c r="F6" s="245"/>
      <c r="G6" s="245"/>
      <c r="H6" s="245" t="s">
        <v>317</v>
      </c>
      <c r="I6" s="245"/>
      <c r="J6" s="246"/>
    </row>
    <row r="7" spans="4:10" ht="12.75">
      <c r="D7" s="248" t="s">
        <v>426</v>
      </c>
      <c r="E7" s="248" t="s">
        <v>28</v>
      </c>
      <c r="F7" s="248" t="s">
        <v>428</v>
      </c>
      <c r="G7" s="248" t="s">
        <v>429</v>
      </c>
      <c r="H7" s="248" t="s">
        <v>430</v>
      </c>
      <c r="I7" s="249"/>
      <c r="J7" s="249"/>
    </row>
    <row r="8" spans="1:10" ht="12" customHeight="1">
      <c r="A8" s="250" t="s">
        <v>320</v>
      </c>
      <c r="C8" s="251"/>
      <c r="D8" s="252"/>
      <c r="E8" s="252"/>
      <c r="F8" s="252"/>
      <c r="G8" s="252"/>
      <c r="H8" s="253"/>
      <c r="I8" s="253"/>
      <c r="J8" s="254"/>
    </row>
    <row r="9" spans="1:10" ht="12" customHeight="1">
      <c r="A9" s="251"/>
      <c r="B9" s="255"/>
      <c r="C9" s="255"/>
      <c r="D9" s="256"/>
      <c r="E9" s="257"/>
      <c r="F9" s="256"/>
      <c r="G9" s="258"/>
      <c r="H9" s="257"/>
      <c r="I9" s="257"/>
      <c r="J9" s="259"/>
    </row>
    <row r="10" spans="1:10" ht="12" customHeight="1">
      <c r="A10" s="251"/>
      <c r="B10" s="260" t="s">
        <v>321</v>
      </c>
      <c r="C10" s="260"/>
      <c r="D10" s="261">
        <v>312</v>
      </c>
      <c r="E10" s="262">
        <v>-34903731.73349231</v>
      </c>
      <c r="F10" s="263" t="s">
        <v>354</v>
      </c>
      <c r="G10" s="264">
        <v>0.43284111341301157</v>
      </c>
      <c r="H10" s="265">
        <f>E10*G10</f>
        <v>-15107770.105793875</v>
      </c>
      <c r="I10" s="265"/>
      <c r="J10" s="245"/>
    </row>
    <row r="11" spans="1:10" ht="12" customHeight="1">
      <c r="A11" s="251"/>
      <c r="B11" s="260"/>
      <c r="C11" s="260"/>
      <c r="D11" s="261"/>
      <c r="E11" s="266">
        <f>SUBTOTAL(9,E10:E10)</f>
        <v>-34903731.73349231</v>
      </c>
      <c r="F11" s="263"/>
      <c r="H11" s="266">
        <f>SUBTOTAL(9,H10:H10)</f>
        <v>-15107770.105793875</v>
      </c>
      <c r="I11" s="265"/>
      <c r="J11" s="254"/>
    </row>
    <row r="12" spans="1:10" ht="12" customHeight="1">
      <c r="A12" s="251"/>
      <c r="B12" s="260"/>
      <c r="C12" s="260"/>
      <c r="D12" s="261"/>
      <c r="E12" s="262"/>
      <c r="F12" s="263"/>
      <c r="J12" s="245"/>
    </row>
    <row r="13" spans="1:10" ht="12" customHeight="1">
      <c r="A13" s="251"/>
      <c r="B13" s="260" t="s">
        <v>322</v>
      </c>
      <c r="C13" s="260"/>
      <c r="D13" s="261" t="s">
        <v>323</v>
      </c>
      <c r="E13" s="262">
        <v>486988.6275400956</v>
      </c>
      <c r="F13" s="263" t="s">
        <v>354</v>
      </c>
      <c r="G13" s="267">
        <f>+G10</f>
        <v>0.43284111341301157</v>
      </c>
      <c r="H13" s="265">
        <f>E13*G13</f>
        <v>210788.69976392935</v>
      </c>
      <c r="J13" s="245"/>
    </row>
    <row r="14" spans="1:10" ht="12" customHeight="1">
      <c r="A14" s="251"/>
      <c r="B14" s="260"/>
      <c r="C14" s="260"/>
      <c r="D14" s="261"/>
      <c r="E14" s="266">
        <f>SUBTOTAL(9,E13:E13)</f>
        <v>486988.6275400956</v>
      </c>
      <c r="F14" s="263"/>
      <c r="H14" s="266">
        <f>SUBTOTAL(9,H13:H13)</f>
        <v>210788.69976392935</v>
      </c>
      <c r="J14" s="245"/>
    </row>
    <row r="15" spans="1:10" ht="12" customHeight="1">
      <c r="A15" s="251"/>
      <c r="B15" s="260"/>
      <c r="C15" s="260"/>
      <c r="D15" s="261"/>
      <c r="E15" s="262"/>
      <c r="F15" s="263"/>
      <c r="J15" s="245"/>
    </row>
    <row r="16" spans="1:10" ht="12" customHeight="1">
      <c r="A16" s="251"/>
      <c r="B16" s="260" t="s">
        <v>324</v>
      </c>
      <c r="C16" s="260"/>
      <c r="D16" s="261">
        <v>282</v>
      </c>
      <c r="E16" s="262">
        <v>5313774.5</v>
      </c>
      <c r="F16" s="263" t="s">
        <v>354</v>
      </c>
      <c r="G16" s="267">
        <f>+G13</f>
        <v>0.43284111341301157</v>
      </c>
      <c r="H16" s="265">
        <f>E16*G16</f>
        <v>2300020.071005669</v>
      </c>
      <c r="J16" s="245"/>
    </row>
    <row r="17" spans="1:10" ht="12" customHeight="1">
      <c r="A17" s="251"/>
      <c r="B17" s="260"/>
      <c r="C17" s="260"/>
      <c r="D17" s="261"/>
      <c r="E17" s="266">
        <f>SUBTOTAL(9,E16:E16)</f>
        <v>5313774.5</v>
      </c>
      <c r="F17" s="263"/>
      <c r="H17" s="266">
        <f>SUBTOTAL(9,H16:H16)</f>
        <v>2300020.071005669</v>
      </c>
      <c r="J17" s="245"/>
    </row>
    <row r="18" spans="1:10" ht="12" customHeight="1">
      <c r="A18" s="251"/>
      <c r="B18" s="260"/>
      <c r="C18" s="260"/>
      <c r="D18" s="261"/>
      <c r="E18" s="262"/>
      <c r="F18" s="263"/>
      <c r="J18" s="245"/>
    </row>
    <row r="19" spans="1:10" ht="12" customHeight="1">
      <c r="A19" s="251"/>
      <c r="B19" s="260"/>
      <c r="C19" s="260"/>
      <c r="D19" s="261"/>
      <c r="E19" s="262"/>
      <c r="F19" s="263"/>
      <c r="J19" s="245"/>
    </row>
    <row r="20" spans="1:10" ht="12" customHeight="1">
      <c r="A20" s="268" t="s">
        <v>325</v>
      </c>
      <c r="C20" s="260"/>
      <c r="D20" s="261"/>
      <c r="E20" s="262"/>
      <c r="F20" s="263"/>
      <c r="J20" s="245"/>
    </row>
    <row r="21" spans="1:10" ht="12" customHeight="1">
      <c r="A21" s="251"/>
      <c r="B21" s="260"/>
      <c r="C21" s="260"/>
      <c r="D21" s="261"/>
      <c r="E21" s="262"/>
      <c r="F21" s="263"/>
      <c r="J21" s="245"/>
    </row>
    <row r="22" spans="1:10" ht="12" customHeight="1">
      <c r="A22" s="251"/>
      <c r="B22" s="260" t="s">
        <v>442</v>
      </c>
      <c r="C22" s="260"/>
      <c r="D22" s="261" t="s">
        <v>373</v>
      </c>
      <c r="E22" s="262">
        <v>-836828.3578775575</v>
      </c>
      <c r="F22" s="263" t="s">
        <v>354</v>
      </c>
      <c r="G22" s="267">
        <f>+G13</f>
        <v>0.43284111341301157</v>
      </c>
      <c r="H22" s="265">
        <f>E22*G22</f>
        <v>-362213.7181593041</v>
      </c>
      <c r="J22" s="245"/>
    </row>
    <row r="23" spans="1:10" ht="12" customHeight="1">
      <c r="A23" s="251"/>
      <c r="B23" s="260"/>
      <c r="C23" s="260"/>
      <c r="D23" s="261"/>
      <c r="E23" s="266">
        <f>SUBTOTAL(9,E22:E22)</f>
        <v>-836828.3578775575</v>
      </c>
      <c r="F23" s="263"/>
      <c r="H23" s="266">
        <f>SUBTOTAL(9,H22:H22)</f>
        <v>-362213.7181593041</v>
      </c>
      <c r="J23" s="245"/>
    </row>
    <row r="24" spans="1:10" ht="12" customHeight="1">
      <c r="A24" s="251"/>
      <c r="B24" s="260"/>
      <c r="C24" s="260"/>
      <c r="D24" s="261"/>
      <c r="E24" s="262"/>
      <c r="F24" s="263"/>
      <c r="J24" s="245"/>
    </row>
    <row r="25" spans="2:10" ht="12" customHeight="1">
      <c r="B25" s="260"/>
      <c r="C25" s="260"/>
      <c r="D25" s="261"/>
      <c r="E25" s="262"/>
      <c r="F25" s="263"/>
      <c r="J25" s="245"/>
    </row>
    <row r="26" spans="1:10" ht="12" customHeight="1">
      <c r="A26" s="268" t="s">
        <v>32</v>
      </c>
      <c r="B26" s="260"/>
      <c r="C26" s="260"/>
      <c r="D26" s="261"/>
      <c r="E26" s="262"/>
      <c r="F26" s="263"/>
      <c r="J26" s="245"/>
    </row>
    <row r="27" spans="1:10" ht="12" customHeight="1">
      <c r="A27" s="251"/>
      <c r="B27" s="260"/>
      <c r="C27" s="260"/>
      <c r="D27" s="261"/>
      <c r="E27" s="262"/>
      <c r="F27" s="263"/>
      <c r="J27" s="245"/>
    </row>
    <row r="28" spans="1:10" ht="12" customHeight="1">
      <c r="A28" s="251"/>
      <c r="B28" s="260"/>
      <c r="C28" s="260"/>
      <c r="D28" s="261"/>
      <c r="E28" s="262"/>
      <c r="F28" s="263"/>
      <c r="J28" s="245"/>
    </row>
    <row r="29" spans="1:10" ht="12" customHeight="1">
      <c r="A29" s="251"/>
      <c r="B29" s="260"/>
      <c r="C29" s="260"/>
      <c r="D29" s="261"/>
      <c r="E29" s="262"/>
      <c r="F29" s="263"/>
      <c r="J29" s="245"/>
    </row>
    <row r="30" spans="1:10" ht="12" customHeight="1">
      <c r="A30" s="251"/>
      <c r="B30" s="260"/>
      <c r="C30" s="260"/>
      <c r="D30" s="261"/>
      <c r="E30" s="262"/>
      <c r="F30" s="263"/>
      <c r="J30" s="245"/>
    </row>
    <row r="31" spans="1:10" ht="12" customHeight="1">
      <c r="A31" s="251"/>
      <c r="B31" s="260"/>
      <c r="C31" s="260"/>
      <c r="D31" s="261"/>
      <c r="E31" s="262"/>
      <c r="F31" s="263"/>
      <c r="J31" s="245"/>
    </row>
    <row r="32" spans="1:10" ht="12" customHeight="1">
      <c r="A32" s="251"/>
      <c r="B32" s="260"/>
      <c r="C32" s="260"/>
      <c r="D32" s="261"/>
      <c r="E32" s="262"/>
      <c r="F32" s="263"/>
      <c r="J32" s="245"/>
    </row>
    <row r="33" spans="1:10" ht="12" customHeight="1">
      <c r="A33" s="251"/>
      <c r="B33" s="260"/>
      <c r="C33" s="260"/>
      <c r="D33" s="261"/>
      <c r="E33" s="262"/>
      <c r="F33" s="263"/>
      <c r="J33" s="245"/>
    </row>
    <row r="34" spans="1:10" ht="12" customHeight="1">
      <c r="A34" s="251"/>
      <c r="B34" s="260"/>
      <c r="C34" s="260"/>
      <c r="D34" s="261"/>
      <c r="E34" s="262"/>
      <c r="F34" s="263"/>
      <c r="J34" s="245"/>
    </row>
    <row r="35" spans="1:10" ht="12" customHeight="1">
      <c r="A35" s="251"/>
      <c r="B35" s="260"/>
      <c r="C35" s="260"/>
      <c r="D35" s="261"/>
      <c r="E35" s="262"/>
      <c r="F35" s="263"/>
      <c r="J35" s="245"/>
    </row>
    <row r="36" spans="1:10" ht="12" customHeight="1">
      <c r="A36" s="251"/>
      <c r="B36" s="260"/>
      <c r="C36" s="260"/>
      <c r="D36" s="261"/>
      <c r="E36" s="262"/>
      <c r="F36" s="263"/>
      <c r="J36" s="245"/>
    </row>
    <row r="37" spans="1:10" ht="12" customHeight="1">
      <c r="A37" s="251"/>
      <c r="B37" s="260"/>
      <c r="C37" s="260"/>
      <c r="D37" s="261"/>
      <c r="E37" s="262"/>
      <c r="F37" s="263"/>
      <c r="J37" s="245"/>
    </row>
    <row r="38" spans="1:10" ht="12" customHeight="1">
      <c r="A38" s="251"/>
      <c r="B38" s="260"/>
      <c r="C38" s="260"/>
      <c r="D38" s="261"/>
      <c r="E38" s="262"/>
      <c r="F38" s="263"/>
      <c r="J38" s="245"/>
    </row>
    <row r="39" spans="1:10" ht="12" customHeight="1">
      <c r="A39" s="251"/>
      <c r="B39" s="260"/>
      <c r="C39" s="260"/>
      <c r="D39" s="261"/>
      <c r="E39" s="262"/>
      <c r="F39" s="263"/>
      <c r="J39" s="245"/>
    </row>
    <row r="40" spans="1:10" ht="12" customHeight="1">
      <c r="A40" s="251"/>
      <c r="B40" s="260"/>
      <c r="C40" s="260"/>
      <c r="D40" s="261"/>
      <c r="E40" s="262"/>
      <c r="F40" s="263"/>
      <c r="J40" s="245"/>
    </row>
    <row r="41" spans="1:10" ht="12" customHeight="1">
      <c r="A41" s="251"/>
      <c r="B41" s="260"/>
      <c r="C41" s="260"/>
      <c r="D41" s="261"/>
      <c r="E41" s="262"/>
      <c r="F41" s="263"/>
      <c r="J41" s="245"/>
    </row>
    <row r="42" spans="1:10" ht="12" customHeight="1">
      <c r="A42" s="251"/>
      <c r="B42" s="260"/>
      <c r="C42" s="260"/>
      <c r="D42" s="261"/>
      <c r="E42" s="262"/>
      <c r="F42" s="263"/>
      <c r="J42" s="245"/>
    </row>
    <row r="43" spans="1:10" ht="12" customHeight="1">
      <c r="A43" s="251"/>
      <c r="B43" s="260"/>
      <c r="C43" s="260"/>
      <c r="D43" s="261"/>
      <c r="E43" s="262"/>
      <c r="F43" s="263"/>
      <c r="J43" s="245"/>
    </row>
    <row r="44" spans="1:10" ht="12" customHeight="1">
      <c r="A44" s="251"/>
      <c r="B44" s="260"/>
      <c r="C44" s="260"/>
      <c r="D44" s="261"/>
      <c r="E44" s="262"/>
      <c r="F44" s="263"/>
      <c r="J44" s="245"/>
    </row>
    <row r="45" spans="1:10" ht="12" customHeight="1">
      <c r="A45" s="251"/>
      <c r="B45" s="260"/>
      <c r="C45" s="260"/>
      <c r="D45" s="261"/>
      <c r="E45" s="262"/>
      <c r="F45" s="263"/>
      <c r="J45" s="245"/>
    </row>
    <row r="46" spans="1:10" ht="12" customHeight="1">
      <c r="A46" s="251"/>
      <c r="B46" s="260"/>
      <c r="C46" s="260"/>
      <c r="D46" s="261"/>
      <c r="E46" s="262"/>
      <c r="F46" s="263"/>
      <c r="J46" s="245"/>
    </row>
    <row r="47" spans="1:10" ht="12" customHeight="1">
      <c r="A47" s="251"/>
      <c r="B47" s="260"/>
      <c r="C47" s="260"/>
      <c r="D47" s="261"/>
      <c r="E47" s="262"/>
      <c r="F47" s="263"/>
      <c r="J47" s="245"/>
    </row>
    <row r="48" spans="1:10" ht="12" customHeight="1">
      <c r="A48" s="251"/>
      <c r="B48" s="260"/>
      <c r="C48" s="260"/>
      <c r="D48" s="261"/>
      <c r="E48" s="262"/>
      <c r="F48" s="263"/>
      <c r="J48" s="245"/>
    </row>
    <row r="49" spans="1:10" ht="12" customHeight="1">
      <c r="A49" s="251"/>
      <c r="B49" s="260"/>
      <c r="C49" s="260"/>
      <c r="D49" s="261"/>
      <c r="E49" s="262"/>
      <c r="F49" s="263"/>
      <c r="J49" s="245"/>
    </row>
  </sheetData>
  <conditionalFormatting sqref="B9">
    <cfRule type="cellIs" priority="4" dxfId="0" operator="equal" stopIfTrue="1">
      <formula>"Title"</formula>
    </cfRule>
  </conditionalFormatting>
  <conditionalFormatting sqref="J1">
    <cfRule type="cellIs" priority="3" dxfId="0" operator="equal" stopIfTrue="1">
      <formula>"x.x"</formula>
    </cfRule>
  </conditionalFormatting>
  <conditionalFormatting sqref="A8">
    <cfRule type="cellIs" priority="2" dxfId="0" operator="equal" stopIfTrue="1">
      <formula>"Adjustment to Income/Expense/Rate Base:"</formula>
    </cfRule>
  </conditionalFormatting>
  <conditionalFormatting sqref="A2">
    <cfRule type="cellIs" priority="1" dxfId="0" operator="equal" stopIfTrue="1">
      <formula>"State General Rate Case/Semi-Annual Report - Month Year"</formula>
    </cfRule>
  </conditionalFormatting>
  <dataValidations count="1">
    <dataValidation errorStyle="warning" type="list" allowBlank="1" showInputMessage="1" showErrorMessage="1" errorTitle="FERC ACCOUNT" error="This FERC Account is not included in the drop-down list. Is this the account you want to use?" sqref="D10:D49">
      <formula1>#REF!</formula1>
    </dataValidation>
  </dataValidation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1.7
Docket No. 10-035-124
Witness:  Kevin C. Higgins
Page 4 of 10</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257</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24">
      <c r="D7" s="15" t="s">
        <v>495</v>
      </c>
      <c r="E7" s="16"/>
      <c r="F7" s="16"/>
      <c r="G7" s="17" t="s">
        <v>258</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0</v>
      </c>
    </row>
    <row r="14" spans="4:7" ht="12.75">
      <c r="D14" s="20">
        <v>6</v>
      </c>
      <c r="E14" s="21" t="s">
        <v>503</v>
      </c>
      <c r="F14" s="21"/>
      <c r="G14" s="23">
        <v>0</v>
      </c>
    </row>
    <row r="15" spans="4:7" ht="12.75">
      <c r="D15" s="20">
        <v>7</v>
      </c>
      <c r="E15" s="21"/>
      <c r="F15" s="21"/>
      <c r="G15" s="22"/>
    </row>
    <row r="16" spans="4:7" ht="12.75">
      <c r="D16" s="20">
        <v>8</v>
      </c>
      <c r="E16" s="21" t="s">
        <v>504</v>
      </c>
      <c r="F16" s="21"/>
      <c r="G16" s="22"/>
    </row>
    <row r="17" spans="4:7" ht="12.75">
      <c r="D17" s="20">
        <v>9</v>
      </c>
      <c r="E17" s="21" t="s">
        <v>505</v>
      </c>
      <c r="F17" s="21"/>
      <c r="G17" s="22">
        <v>0</v>
      </c>
    </row>
    <row r="18" spans="4:7" ht="12.75">
      <c r="D18" s="20">
        <v>10</v>
      </c>
      <c r="E18" s="21" t="s">
        <v>506</v>
      </c>
      <c r="F18" s="21"/>
      <c r="G18" s="22">
        <v>0</v>
      </c>
    </row>
    <row r="19" spans="4:7" ht="12.75">
      <c r="D19" s="20">
        <v>11</v>
      </c>
      <c r="E19" s="21" t="s">
        <v>507</v>
      </c>
      <c r="F19" s="21"/>
      <c r="G19" s="22">
        <v>0</v>
      </c>
    </row>
    <row r="20" spans="4:7" ht="12.75">
      <c r="D20" s="20">
        <v>12</v>
      </c>
      <c r="E20" s="21" t="s">
        <v>508</v>
      </c>
      <c r="F20" s="21"/>
      <c r="G20" s="22">
        <v>0</v>
      </c>
    </row>
    <row r="21" spans="4:7" ht="12.75">
      <c r="D21" s="20">
        <v>13</v>
      </c>
      <c r="E21" s="21" t="s">
        <v>509</v>
      </c>
      <c r="F21" s="21"/>
      <c r="G21" s="22">
        <v>0</v>
      </c>
    </row>
    <row r="22" spans="4:7" ht="12.75">
      <c r="D22" s="20">
        <v>14</v>
      </c>
      <c r="E22" s="21" t="s">
        <v>510</v>
      </c>
      <c r="F22" s="21"/>
      <c r="G22" s="22">
        <v>0</v>
      </c>
    </row>
    <row r="23" spans="4:7" ht="12.75">
      <c r="D23" s="20">
        <v>15</v>
      </c>
      <c r="E23" s="21" t="s">
        <v>511</v>
      </c>
      <c r="F23" s="21"/>
      <c r="G23" s="22">
        <v>0</v>
      </c>
    </row>
    <row r="24" spans="4:7" ht="12.75">
      <c r="D24" s="20">
        <v>16</v>
      </c>
      <c r="E24" s="21" t="s">
        <v>512</v>
      </c>
      <c r="F24" s="21"/>
      <c r="G24" s="22">
        <v>0</v>
      </c>
    </row>
    <row r="25" spans="4:7" ht="12.75">
      <c r="D25" s="20">
        <v>17</v>
      </c>
      <c r="E25" s="21" t="s">
        <v>513</v>
      </c>
      <c r="F25" s="21"/>
      <c r="G25" s="22">
        <v>0</v>
      </c>
    </row>
    <row r="26" spans="4:7" ht="12.75">
      <c r="D26" s="20">
        <v>18</v>
      </c>
      <c r="E26" s="21" t="s">
        <v>514</v>
      </c>
      <c r="F26" s="21"/>
      <c r="G26" s="24">
        <v>0</v>
      </c>
    </row>
    <row r="27" spans="4:7" ht="12.75">
      <c r="D27" s="20">
        <v>19</v>
      </c>
      <c r="E27" s="21" t="s">
        <v>515</v>
      </c>
      <c r="F27" s="21"/>
      <c r="G27" s="22">
        <v>0</v>
      </c>
    </row>
    <row r="28" spans="4:7" ht="12.75">
      <c r="D28" s="20">
        <v>20</v>
      </c>
      <c r="E28" s="21" t="s">
        <v>516</v>
      </c>
      <c r="F28" s="21"/>
      <c r="G28" s="22">
        <v>-546528.7780645192</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337255.5848698318</v>
      </c>
    </row>
    <row r="32" spans="4:7" ht="12.75">
      <c r="D32" s="20">
        <v>24</v>
      </c>
      <c r="E32" s="21" t="s">
        <v>520</v>
      </c>
      <c r="F32" s="21"/>
      <c r="G32" s="22">
        <v>54703.28405959904</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-154569.90913534164</v>
      </c>
    </row>
    <row r="37" spans="4:7" ht="12.75">
      <c r="D37" s="20">
        <v>29</v>
      </c>
      <c r="E37" s="21"/>
      <c r="F37" s="21"/>
      <c r="G37" s="22"/>
    </row>
    <row r="38" spans="4:7" ht="13" thickBot="1">
      <c r="D38" s="20">
        <v>30</v>
      </c>
      <c r="E38" s="21" t="s">
        <v>525</v>
      </c>
      <c r="F38" s="21"/>
      <c r="G38" s="26">
        <v>154569.90913534164</v>
      </c>
    </row>
    <row r="39" spans="4:7" ht="13.5" thickTop="1">
      <c r="D39" s="20">
        <v>31</v>
      </c>
      <c r="E39" s="21"/>
      <c r="F39" s="21"/>
      <c r="G39" s="22"/>
    </row>
    <row r="40" spans="4:7" ht="12.75">
      <c r="D40" s="20">
        <v>32</v>
      </c>
      <c r="E40" s="21" t="s">
        <v>526</v>
      </c>
      <c r="F40" s="21"/>
      <c r="G40" s="22"/>
    </row>
    <row r="41" spans="4:7" ht="12.75">
      <c r="D41" s="20">
        <v>33</v>
      </c>
      <c r="E41" s="21" t="s">
        <v>527</v>
      </c>
      <c r="F41" s="21"/>
      <c r="G41" s="22">
        <v>-22662603.516464233</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6017.881691932678</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-22656585.634773254</v>
      </c>
    </row>
    <row r="53" spans="4:7" ht="12.75">
      <c r="D53" s="20">
        <v>45</v>
      </c>
      <c r="E53" s="21"/>
      <c r="F53" s="21"/>
      <c r="G53" s="22"/>
    </row>
    <row r="54" spans="4:7" ht="12.75">
      <c r="D54" s="20">
        <v>46</v>
      </c>
      <c r="E54" s="21" t="s">
        <v>539</v>
      </c>
      <c r="F54" s="21"/>
      <c r="G54" s="22"/>
    </row>
    <row r="55" spans="4:7" ht="12.75">
      <c r="D55" s="20">
        <v>47</v>
      </c>
      <c r="E55" s="21" t="s">
        <v>540</v>
      </c>
      <c r="F55" s="21"/>
      <c r="G55" s="22">
        <v>484090.7087345123</v>
      </c>
    </row>
    <row r="56" spans="4:7" ht="12.75">
      <c r="D56" s="20">
        <v>48</v>
      </c>
      <c r="E56" s="21" t="s">
        <v>541</v>
      </c>
      <c r="F56" s="21"/>
      <c r="G56" s="22">
        <v>0</v>
      </c>
    </row>
    <row r="57" spans="4:7" ht="12.75">
      <c r="D57" s="20">
        <v>49</v>
      </c>
      <c r="E57" s="21" t="s">
        <v>542</v>
      </c>
      <c r="F57" s="21"/>
      <c r="G57" s="22">
        <v>5185411.217482805</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5669501.926217079</v>
      </c>
    </row>
    <row r="63" spans="4:7" ht="12.75">
      <c r="D63" s="20">
        <v>55</v>
      </c>
      <c r="E63" s="21"/>
      <c r="F63" s="21"/>
      <c r="G63" s="22"/>
    </row>
    <row r="64" spans="4:7" ht="13" thickBot="1">
      <c r="D64" s="20">
        <v>56</v>
      </c>
      <c r="E64" s="21" t="s">
        <v>548</v>
      </c>
      <c r="F64" s="21"/>
      <c r="G64" s="26">
        <v>-16987083.708556175</v>
      </c>
    </row>
    <row r="65" spans="4:7" ht="13.5" thickTop="1">
      <c r="D65" s="108"/>
      <c r="E65" s="28"/>
      <c r="F65" s="28"/>
      <c r="G65" s="29"/>
    </row>
    <row r="66" spans="4:7" ht="12.75">
      <c r="D66" s="30"/>
      <c r="E66" s="28" t="s">
        <v>419</v>
      </c>
      <c r="F66" s="31"/>
      <c r="G66" s="32">
        <v>-2513687.3252241015</v>
      </c>
    </row>
    <row r="68" s="34" customFormat="1" ht="13" thickBot="1">
      <c r="B68" s="33" t="s">
        <v>420</v>
      </c>
    </row>
    <row r="69" spans="2:10" s="34" customFormat="1" ht="145.5" customHeight="1" thickBot="1">
      <c r="B69" s="648" t="s">
        <v>17</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1.7
Docket No. 10-035-124
Witness:  Kevin C. Higgins
Page 5 of 10</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J49"/>
  <sheetViews>
    <sheetView workbookViewId="0" topLeftCell="A1"/>
  </sheetViews>
  <sheetFormatPr defaultColWidth="11.66015625" defaultRowHeight="12.75"/>
  <cols>
    <col min="1" max="2" width="2" style="244" customWidth="1"/>
    <col min="3" max="3" width="45.16015625" style="244" customWidth="1"/>
    <col min="4" max="4" width="11.33203125" style="244" customWidth="1"/>
    <col min="5" max="5" width="14.83203125" style="244" customWidth="1"/>
    <col min="6" max="6" width="11.5" style="244" customWidth="1"/>
    <col min="7" max="7" width="12.66015625" style="244" customWidth="1"/>
    <col min="8" max="8" width="15" style="244" customWidth="1"/>
    <col min="9" max="10" width="9.66015625" style="244" customWidth="1"/>
    <col min="11" max="16384" width="11.66015625" style="244" customWidth="1"/>
  </cols>
  <sheetData>
    <row r="1" spans="1:10" ht="12" customHeight="1">
      <c r="A1" s="243" t="s">
        <v>422</v>
      </c>
      <c r="D1" s="245"/>
      <c r="E1" s="245"/>
      <c r="F1" s="245"/>
      <c r="G1" s="245"/>
      <c r="H1" s="245"/>
      <c r="I1" s="245"/>
      <c r="J1" s="246"/>
    </row>
    <row r="2" spans="1:10" ht="12" customHeight="1">
      <c r="A2" s="247" t="s">
        <v>423</v>
      </c>
      <c r="D2" s="245"/>
      <c r="E2" s="245"/>
      <c r="F2" s="245"/>
      <c r="G2" s="245"/>
      <c r="H2" s="245"/>
      <c r="I2" s="245"/>
      <c r="J2" s="246"/>
    </row>
    <row r="3" spans="1:10" ht="12" customHeight="1">
      <c r="A3" s="243" t="s">
        <v>33</v>
      </c>
      <c r="D3" s="245"/>
      <c r="E3" s="245"/>
      <c r="F3" s="245"/>
      <c r="G3" s="245"/>
      <c r="H3" s="245"/>
      <c r="I3" s="245"/>
      <c r="J3" s="246"/>
    </row>
    <row r="4" spans="2:10" ht="12" customHeight="1">
      <c r="B4" s="243"/>
      <c r="D4" s="245"/>
      <c r="E4" s="245"/>
      <c r="F4" s="245"/>
      <c r="G4" s="245"/>
      <c r="H4" s="245"/>
      <c r="I4" s="245"/>
      <c r="J4" s="246"/>
    </row>
    <row r="5" spans="4:10" ht="12" customHeight="1">
      <c r="D5" s="245"/>
      <c r="E5" s="245"/>
      <c r="F5" s="245"/>
      <c r="G5" s="245"/>
      <c r="H5" s="245"/>
      <c r="I5" s="245"/>
      <c r="J5" s="246"/>
    </row>
    <row r="6" spans="4:10" ht="12" customHeight="1">
      <c r="D6" s="245"/>
      <c r="E6" s="245" t="s">
        <v>425</v>
      </c>
      <c r="F6" s="245"/>
      <c r="G6" s="245"/>
      <c r="H6" s="245" t="s">
        <v>317</v>
      </c>
      <c r="I6" s="245"/>
      <c r="J6" s="246"/>
    </row>
    <row r="7" spans="4:10" ht="12.75">
      <c r="D7" s="248" t="s">
        <v>426</v>
      </c>
      <c r="E7" s="248" t="s">
        <v>28</v>
      </c>
      <c r="F7" s="248" t="s">
        <v>428</v>
      </c>
      <c r="G7" s="248" t="s">
        <v>429</v>
      </c>
      <c r="H7" s="248" t="s">
        <v>430</v>
      </c>
      <c r="I7" s="249"/>
      <c r="J7" s="249"/>
    </row>
    <row r="8" spans="1:10" ht="12" customHeight="1">
      <c r="A8" s="250" t="s">
        <v>320</v>
      </c>
      <c r="C8" s="251"/>
      <c r="D8" s="252"/>
      <c r="E8" s="252"/>
      <c r="F8" s="252"/>
      <c r="G8" s="252"/>
      <c r="H8" s="253"/>
      <c r="I8" s="253"/>
      <c r="J8" s="254"/>
    </row>
    <row r="9" spans="1:10" ht="12" customHeight="1">
      <c r="A9" s="251"/>
      <c r="B9" s="255"/>
      <c r="C9" s="255"/>
      <c r="D9" s="256"/>
      <c r="E9" s="257"/>
      <c r="F9" s="256"/>
      <c r="G9" s="258"/>
      <c r="H9" s="257"/>
      <c r="I9" s="257"/>
      <c r="J9" s="259"/>
    </row>
    <row r="10" spans="1:10" ht="12" customHeight="1">
      <c r="A10" s="251"/>
      <c r="B10" s="260" t="s">
        <v>321</v>
      </c>
      <c r="C10" s="260"/>
      <c r="D10" s="261">
        <v>312</v>
      </c>
      <c r="E10" s="262">
        <v>-52357788.606923096</v>
      </c>
      <c r="F10" s="263" t="s">
        <v>354</v>
      </c>
      <c r="G10" s="264">
        <v>0.43284111341301157</v>
      </c>
      <c r="H10" s="265">
        <f>E10*G10</f>
        <v>-22662603.516463686</v>
      </c>
      <c r="I10" s="265"/>
      <c r="J10" s="245"/>
    </row>
    <row r="11" spans="1:10" ht="12" customHeight="1">
      <c r="A11" s="251"/>
      <c r="B11" s="260"/>
      <c r="C11" s="260"/>
      <c r="D11" s="261"/>
      <c r="E11" s="266">
        <f>SUBTOTAL(9,E10:E10)</f>
        <v>-52357788.606923096</v>
      </c>
      <c r="F11" s="263"/>
      <c r="H11" s="266">
        <f>SUBTOTAL(9,H10:H10)</f>
        <v>-22662603.516463686</v>
      </c>
      <c r="I11" s="265"/>
      <c r="J11" s="254"/>
    </row>
    <row r="12" spans="1:10" ht="12" customHeight="1">
      <c r="A12" s="251"/>
      <c r="B12" s="260"/>
      <c r="C12" s="260"/>
      <c r="D12" s="261"/>
      <c r="E12" s="262"/>
      <c r="F12" s="263"/>
      <c r="J12" s="245"/>
    </row>
    <row r="13" spans="1:10" ht="12" customHeight="1">
      <c r="A13" s="251"/>
      <c r="B13" s="260" t="s">
        <v>322</v>
      </c>
      <c r="C13" s="260"/>
      <c r="D13" s="261" t="s">
        <v>323</v>
      </c>
      <c r="E13" s="262">
        <v>1118402.7896919476</v>
      </c>
      <c r="F13" s="263" t="s">
        <v>354</v>
      </c>
      <c r="G13" s="267">
        <f>+G10</f>
        <v>0.43284111341301157</v>
      </c>
      <c r="H13" s="265">
        <f>E13*G13</f>
        <v>484090.70873448084</v>
      </c>
      <c r="J13" s="245"/>
    </row>
    <row r="14" spans="1:10" ht="12" customHeight="1">
      <c r="A14" s="251"/>
      <c r="B14" s="260"/>
      <c r="C14" s="260"/>
      <c r="D14" s="261"/>
      <c r="E14" s="266">
        <f>SUBTOTAL(9,E13:E13)</f>
        <v>1118402.7896919476</v>
      </c>
      <c r="F14" s="263"/>
      <c r="H14" s="266">
        <f>SUBTOTAL(9,H13:H13)</f>
        <v>484090.70873448084</v>
      </c>
      <c r="J14" s="245"/>
    </row>
    <row r="15" spans="1:10" ht="12" customHeight="1">
      <c r="A15" s="251"/>
      <c r="B15" s="260"/>
      <c r="C15" s="260"/>
      <c r="D15" s="261"/>
      <c r="E15" s="262"/>
      <c r="F15" s="263"/>
      <c r="J15" s="245"/>
    </row>
    <row r="16" spans="1:10" ht="12" customHeight="1">
      <c r="A16" s="251"/>
      <c r="B16" s="260" t="s">
        <v>324</v>
      </c>
      <c r="C16" s="260"/>
      <c r="D16" s="261">
        <v>282</v>
      </c>
      <c r="E16" s="262">
        <v>11979941.5</v>
      </c>
      <c r="F16" s="263" t="s">
        <v>354</v>
      </c>
      <c r="G16" s="267">
        <f>+G13</f>
        <v>0.43284111341301157</v>
      </c>
      <c r="H16" s="265">
        <f>E16*G16</f>
        <v>5185411.217482744</v>
      </c>
      <c r="J16" s="245"/>
    </row>
    <row r="17" spans="1:10" ht="12" customHeight="1">
      <c r="A17" s="251"/>
      <c r="B17" s="260"/>
      <c r="C17" s="260"/>
      <c r="D17" s="261"/>
      <c r="E17" s="266">
        <f>SUBTOTAL(9,E16:E16)</f>
        <v>11979941.5</v>
      </c>
      <c r="F17" s="263"/>
      <c r="H17" s="266">
        <f>SUBTOTAL(9,H16:H16)</f>
        <v>5185411.217482744</v>
      </c>
      <c r="J17" s="245"/>
    </row>
    <row r="18" spans="1:10" ht="12" customHeight="1">
      <c r="A18" s="251"/>
      <c r="B18" s="260"/>
      <c r="C18" s="260"/>
      <c r="D18" s="261"/>
      <c r="E18" s="262"/>
      <c r="F18" s="263"/>
      <c r="J18" s="245"/>
    </row>
    <row r="19" spans="1:10" ht="12" customHeight="1">
      <c r="A19" s="251"/>
      <c r="B19" s="260"/>
      <c r="C19" s="260"/>
      <c r="D19" s="261"/>
      <c r="E19" s="262"/>
      <c r="F19" s="263"/>
      <c r="J19" s="245"/>
    </row>
    <row r="20" spans="1:10" ht="12" customHeight="1">
      <c r="A20" s="268" t="s">
        <v>325</v>
      </c>
      <c r="C20" s="260"/>
      <c r="D20" s="261"/>
      <c r="E20" s="262"/>
      <c r="F20" s="263"/>
      <c r="J20" s="245"/>
    </row>
    <row r="21" spans="1:10" ht="12" customHeight="1">
      <c r="A21" s="251"/>
      <c r="B21" s="260"/>
      <c r="C21" s="260"/>
      <c r="D21" s="261"/>
      <c r="E21" s="262"/>
      <c r="F21" s="263"/>
      <c r="J21" s="245"/>
    </row>
    <row r="22" spans="1:10" ht="12" customHeight="1">
      <c r="A22" s="251"/>
      <c r="B22" s="260" t="s">
        <v>442</v>
      </c>
      <c r="C22" s="260"/>
      <c r="D22" s="261" t="s">
        <v>373</v>
      </c>
      <c r="E22" s="262">
        <v>-1262654.496369535</v>
      </c>
      <c r="F22" s="263" t="s">
        <v>354</v>
      </c>
      <c r="G22" s="267">
        <f>+G13</f>
        <v>0.43284111341301157</v>
      </c>
      <c r="H22" s="265">
        <f>E22*G22</f>
        <v>-546528.778064535</v>
      </c>
      <c r="J22" s="245"/>
    </row>
    <row r="23" spans="1:10" ht="12" customHeight="1">
      <c r="A23" s="251"/>
      <c r="B23" s="260"/>
      <c r="C23" s="260"/>
      <c r="D23" s="261"/>
      <c r="E23" s="266">
        <f>SUBTOTAL(9,E22:E22)</f>
        <v>-1262654.496369535</v>
      </c>
      <c r="F23" s="263"/>
      <c r="H23" s="266">
        <f>SUBTOTAL(9,H22:H22)</f>
        <v>-546528.778064535</v>
      </c>
      <c r="J23" s="245"/>
    </row>
    <row r="24" spans="1:10" ht="12" customHeight="1">
      <c r="A24" s="251"/>
      <c r="B24" s="260"/>
      <c r="C24" s="260"/>
      <c r="D24" s="261"/>
      <c r="E24" s="262"/>
      <c r="F24" s="263"/>
      <c r="J24" s="245"/>
    </row>
    <row r="25" spans="1:10" ht="12" customHeight="1">
      <c r="A25" s="251"/>
      <c r="B25" s="260"/>
      <c r="C25" s="260"/>
      <c r="D25" s="261"/>
      <c r="E25" s="262"/>
      <c r="F25" s="263"/>
      <c r="J25" s="245"/>
    </row>
    <row r="26" spans="1:10" ht="12" customHeight="1">
      <c r="A26" s="268" t="s">
        <v>29</v>
      </c>
      <c r="B26" s="260"/>
      <c r="C26" s="260"/>
      <c r="D26" s="261"/>
      <c r="E26" s="262"/>
      <c r="F26" s="263"/>
      <c r="J26" s="245"/>
    </row>
    <row r="27" spans="1:10" ht="12" customHeight="1">
      <c r="A27" s="251"/>
      <c r="B27" s="260"/>
      <c r="C27" s="260"/>
      <c r="D27" s="261"/>
      <c r="E27" s="262"/>
      <c r="F27" s="263"/>
      <c r="J27" s="245"/>
    </row>
    <row r="28" spans="1:10" ht="12" customHeight="1">
      <c r="A28" s="251"/>
      <c r="B28" s="260"/>
      <c r="C28" s="260"/>
      <c r="D28" s="261"/>
      <c r="E28" s="262"/>
      <c r="F28" s="263"/>
      <c r="J28" s="245"/>
    </row>
    <row r="29" spans="1:10" ht="12" customHeight="1">
      <c r="A29" s="251"/>
      <c r="B29" s="260"/>
      <c r="C29" s="260"/>
      <c r="D29" s="261"/>
      <c r="E29" s="262"/>
      <c r="F29" s="263"/>
      <c r="J29" s="245"/>
    </row>
    <row r="30" spans="1:10" ht="12" customHeight="1">
      <c r="A30" s="251"/>
      <c r="B30" s="260"/>
      <c r="C30" s="260"/>
      <c r="D30" s="261"/>
      <c r="E30" s="262"/>
      <c r="F30" s="263"/>
      <c r="J30" s="245"/>
    </row>
    <row r="31" spans="1:10" ht="12" customHeight="1">
      <c r="A31" s="251"/>
      <c r="B31" s="260"/>
      <c r="C31" s="260"/>
      <c r="D31" s="261"/>
      <c r="E31" s="262"/>
      <c r="F31" s="263"/>
      <c r="J31" s="245"/>
    </row>
    <row r="32" spans="1:10" ht="12" customHeight="1">
      <c r="A32" s="251"/>
      <c r="B32" s="260"/>
      <c r="C32" s="260"/>
      <c r="D32" s="261"/>
      <c r="E32" s="262"/>
      <c r="F32" s="263"/>
      <c r="J32" s="245"/>
    </row>
    <row r="33" spans="1:10" ht="12" customHeight="1">
      <c r="A33" s="251"/>
      <c r="B33" s="260"/>
      <c r="C33" s="260"/>
      <c r="D33" s="261"/>
      <c r="E33" s="262"/>
      <c r="F33" s="263"/>
      <c r="J33" s="245"/>
    </row>
    <row r="34" spans="1:10" ht="12" customHeight="1">
      <c r="A34" s="251"/>
      <c r="B34" s="260"/>
      <c r="C34" s="260"/>
      <c r="D34" s="261"/>
      <c r="E34" s="262"/>
      <c r="F34" s="263"/>
      <c r="J34" s="245"/>
    </row>
    <row r="35" spans="1:10" ht="12" customHeight="1">
      <c r="A35" s="251"/>
      <c r="B35" s="260"/>
      <c r="C35" s="260"/>
      <c r="D35" s="261"/>
      <c r="E35" s="262"/>
      <c r="F35" s="263"/>
      <c r="J35" s="245"/>
    </row>
    <row r="36" spans="1:10" ht="12" customHeight="1">
      <c r="A36" s="251"/>
      <c r="B36" s="260"/>
      <c r="C36" s="260"/>
      <c r="D36" s="261"/>
      <c r="E36" s="262"/>
      <c r="F36" s="263"/>
      <c r="J36" s="245"/>
    </row>
    <row r="37" spans="1:10" ht="12" customHeight="1">
      <c r="A37" s="251"/>
      <c r="B37" s="260"/>
      <c r="C37" s="260"/>
      <c r="D37" s="261"/>
      <c r="E37" s="262"/>
      <c r="F37" s="263"/>
      <c r="J37" s="245"/>
    </row>
    <row r="38" spans="1:10" ht="12" customHeight="1">
      <c r="A38" s="251"/>
      <c r="B38" s="260"/>
      <c r="C38" s="260"/>
      <c r="D38" s="261"/>
      <c r="E38" s="262"/>
      <c r="F38" s="263"/>
      <c r="J38" s="245"/>
    </row>
    <row r="39" spans="1:10" ht="12" customHeight="1">
      <c r="A39" s="251"/>
      <c r="B39" s="260"/>
      <c r="C39" s="260"/>
      <c r="D39" s="261"/>
      <c r="E39" s="262"/>
      <c r="F39" s="263"/>
      <c r="J39" s="245"/>
    </row>
    <row r="40" spans="1:10" ht="12" customHeight="1">
      <c r="A40" s="251"/>
      <c r="B40" s="260"/>
      <c r="C40" s="260"/>
      <c r="D40" s="261"/>
      <c r="E40" s="262"/>
      <c r="F40" s="263"/>
      <c r="J40" s="245"/>
    </row>
    <row r="41" spans="1:10" ht="12" customHeight="1">
      <c r="A41" s="251"/>
      <c r="B41" s="260"/>
      <c r="C41" s="260"/>
      <c r="D41" s="261"/>
      <c r="E41" s="262"/>
      <c r="F41" s="263"/>
      <c r="J41" s="245"/>
    </row>
    <row r="42" spans="1:10" ht="12" customHeight="1">
      <c r="A42" s="251"/>
      <c r="B42" s="260"/>
      <c r="C42" s="260"/>
      <c r="D42" s="261"/>
      <c r="E42" s="262"/>
      <c r="F42" s="263"/>
      <c r="J42" s="245"/>
    </row>
    <row r="43" spans="1:10" ht="12" customHeight="1">
      <c r="A43" s="251"/>
      <c r="B43" s="260"/>
      <c r="C43" s="260"/>
      <c r="D43" s="261"/>
      <c r="E43" s="262"/>
      <c r="F43" s="263"/>
      <c r="J43" s="245"/>
    </row>
    <row r="44" spans="1:10" ht="12" customHeight="1">
      <c r="A44" s="251"/>
      <c r="B44" s="260"/>
      <c r="C44" s="260"/>
      <c r="D44" s="261"/>
      <c r="E44" s="262"/>
      <c r="F44" s="263"/>
      <c r="J44" s="245"/>
    </row>
    <row r="45" spans="1:10" ht="12" customHeight="1">
      <c r="A45" s="251"/>
      <c r="B45" s="260"/>
      <c r="C45" s="260"/>
      <c r="D45" s="261"/>
      <c r="E45" s="262"/>
      <c r="F45" s="263"/>
      <c r="J45" s="245"/>
    </row>
    <row r="46" spans="1:10" ht="12" customHeight="1">
      <c r="A46" s="251"/>
      <c r="B46" s="260"/>
      <c r="C46" s="260"/>
      <c r="D46" s="261"/>
      <c r="E46" s="262"/>
      <c r="F46" s="263"/>
      <c r="J46" s="245"/>
    </row>
    <row r="47" spans="1:10" ht="12" customHeight="1">
      <c r="A47" s="251"/>
      <c r="B47" s="260"/>
      <c r="C47" s="260"/>
      <c r="D47" s="261"/>
      <c r="E47" s="262"/>
      <c r="F47" s="263"/>
      <c r="J47" s="245"/>
    </row>
    <row r="48" spans="1:10" ht="12" customHeight="1">
      <c r="A48" s="251"/>
      <c r="B48" s="260"/>
      <c r="C48" s="260"/>
      <c r="D48" s="261"/>
      <c r="E48" s="262"/>
      <c r="F48" s="263"/>
      <c r="J48" s="245"/>
    </row>
    <row r="49" spans="1:10" ht="12" customHeight="1">
      <c r="A49" s="251"/>
      <c r="B49" s="260"/>
      <c r="C49" s="260"/>
      <c r="D49" s="261"/>
      <c r="E49" s="262"/>
      <c r="F49" s="263"/>
      <c r="J49" s="245"/>
    </row>
  </sheetData>
  <conditionalFormatting sqref="B9">
    <cfRule type="cellIs" priority="4" dxfId="0" operator="equal" stopIfTrue="1">
      <formula>"Title"</formula>
    </cfRule>
  </conditionalFormatting>
  <conditionalFormatting sqref="J1">
    <cfRule type="cellIs" priority="3" dxfId="0" operator="equal" stopIfTrue="1">
      <formula>"x.x"</formula>
    </cfRule>
  </conditionalFormatting>
  <conditionalFormatting sqref="A8">
    <cfRule type="cellIs" priority="2" dxfId="0" operator="equal" stopIfTrue="1">
      <formula>"Adjustment to Income/Expense/Rate Base:"</formula>
    </cfRule>
  </conditionalFormatting>
  <conditionalFormatting sqref="A2">
    <cfRule type="cellIs" priority="1" dxfId="0" operator="equal" stopIfTrue="1">
      <formula>"State General Rate Case/Semi-Annual Report - Month Year"</formula>
    </cfRule>
  </conditionalFormatting>
  <dataValidations count="1">
    <dataValidation errorStyle="warning" type="list" allowBlank="1" showInputMessage="1" showErrorMessage="1" errorTitle="FERC ACCOUNT" error="This FERC Account is not included in the drop-down list. Is this the account you want to use?" sqref="D10:D49">
      <formula1>#REF!</formula1>
    </dataValidation>
  </dataValidations>
  <printOptions horizontalCentered="1"/>
  <pageMargins left="1" right="1" top="1.75" bottom="0.75" header="0.75" footer="0.5"/>
  <pageSetup fitToHeight="1" fitToWidth="1" orientation="portrait" paperSize="9"/>
  <headerFooter scaleWithDoc="0" alignWithMargins="0">
    <oddHeader>&amp;R&amp;"Times New Roman,Bold"&amp;8Utah Association of Energy Users 
UAE Exhibit RR 1.7
Docket No. 10-035-124
Witness:  Kevin C. Higgins
Page 6 of 10</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260</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24">
      <c r="D7" s="15" t="s">
        <v>495</v>
      </c>
      <c r="E7" s="16"/>
      <c r="F7" s="16"/>
      <c r="G7" s="17" t="s">
        <v>259</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0</v>
      </c>
    </row>
    <row r="14" spans="4:7" ht="12.75">
      <c r="D14" s="20">
        <v>6</v>
      </c>
      <c r="E14" s="21" t="s">
        <v>503</v>
      </c>
      <c r="F14" s="21"/>
      <c r="G14" s="23">
        <v>0</v>
      </c>
    </row>
    <row r="15" spans="4:7" ht="12.75">
      <c r="D15" s="20">
        <v>7</v>
      </c>
      <c r="E15" s="21"/>
      <c r="F15" s="21"/>
      <c r="G15" s="22"/>
    </row>
    <row r="16" spans="4:7" ht="12.75">
      <c r="D16" s="20">
        <v>8</v>
      </c>
      <c r="E16" s="21" t="s">
        <v>504</v>
      </c>
      <c r="F16" s="21"/>
      <c r="G16" s="22"/>
    </row>
    <row r="17" spans="4:7" ht="12.75">
      <c r="D17" s="20">
        <v>9</v>
      </c>
      <c r="E17" s="21" t="s">
        <v>505</v>
      </c>
      <c r="F17" s="21"/>
      <c r="G17" s="22">
        <v>0</v>
      </c>
    </row>
    <row r="18" spans="4:7" ht="12.75">
      <c r="D18" s="20">
        <v>10</v>
      </c>
      <c r="E18" s="21" t="s">
        <v>506</v>
      </c>
      <c r="F18" s="21"/>
      <c r="G18" s="22">
        <v>0</v>
      </c>
    </row>
    <row r="19" spans="4:7" ht="12.75">
      <c r="D19" s="20">
        <v>11</v>
      </c>
      <c r="E19" s="21" t="s">
        <v>507</v>
      </c>
      <c r="F19" s="21"/>
      <c r="G19" s="22">
        <v>0</v>
      </c>
    </row>
    <row r="20" spans="4:7" ht="12.75">
      <c r="D20" s="20">
        <v>12</v>
      </c>
      <c r="E20" s="21" t="s">
        <v>508</v>
      </c>
      <c r="F20" s="21"/>
      <c r="G20" s="22">
        <v>0</v>
      </c>
    </row>
    <row r="21" spans="4:7" ht="12.75">
      <c r="D21" s="20">
        <v>13</v>
      </c>
      <c r="E21" s="21" t="s">
        <v>509</v>
      </c>
      <c r="F21" s="21"/>
      <c r="G21" s="22">
        <v>0</v>
      </c>
    </row>
    <row r="22" spans="4:7" ht="12.75">
      <c r="D22" s="20">
        <v>14</v>
      </c>
      <c r="E22" s="21" t="s">
        <v>510</v>
      </c>
      <c r="F22" s="21"/>
      <c r="G22" s="22">
        <v>0</v>
      </c>
    </row>
    <row r="23" spans="4:7" ht="12.75">
      <c r="D23" s="20">
        <v>15</v>
      </c>
      <c r="E23" s="21" t="s">
        <v>511</v>
      </c>
      <c r="F23" s="21"/>
      <c r="G23" s="22">
        <v>0</v>
      </c>
    </row>
    <row r="24" spans="4:7" ht="12.75">
      <c r="D24" s="20">
        <v>16</v>
      </c>
      <c r="E24" s="21" t="s">
        <v>512</v>
      </c>
      <c r="F24" s="21"/>
      <c r="G24" s="22">
        <v>0</v>
      </c>
    </row>
    <row r="25" spans="4:7" ht="12.75">
      <c r="D25" s="20">
        <v>17</v>
      </c>
      <c r="E25" s="21" t="s">
        <v>513</v>
      </c>
      <c r="F25" s="21"/>
      <c r="G25" s="22">
        <v>0</v>
      </c>
    </row>
    <row r="26" spans="4:7" ht="12.75">
      <c r="D26" s="20">
        <v>18</v>
      </c>
      <c r="E26" s="21" t="s">
        <v>514</v>
      </c>
      <c r="F26" s="21"/>
      <c r="G26" s="24">
        <v>0</v>
      </c>
    </row>
    <row r="27" spans="4:7" ht="12.75">
      <c r="D27" s="20">
        <v>19</v>
      </c>
      <c r="E27" s="21" t="s">
        <v>515</v>
      </c>
      <c r="F27" s="21"/>
      <c r="G27" s="22">
        <v>0</v>
      </c>
    </row>
    <row r="28" spans="4:7" ht="12.75">
      <c r="D28" s="20">
        <v>20</v>
      </c>
      <c r="E28" s="21" t="s">
        <v>516</v>
      </c>
      <c r="F28" s="21"/>
      <c r="G28" s="22">
        <v>-813711.3308815956</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499439.2653724402</v>
      </c>
    </row>
    <row r="32" spans="4:7" ht="12.75">
      <c r="D32" s="20">
        <v>24</v>
      </c>
      <c r="E32" s="21" t="s">
        <v>520</v>
      </c>
      <c r="F32" s="21"/>
      <c r="G32" s="22">
        <v>81009.68295227503</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-233262.38255667686</v>
      </c>
    </row>
    <row r="37" spans="4:7" ht="12.75">
      <c r="D37" s="20">
        <v>29</v>
      </c>
      <c r="E37" s="21"/>
      <c r="F37" s="21"/>
      <c r="G37" s="22"/>
    </row>
    <row r="38" spans="4:7" ht="13" thickBot="1">
      <c r="D38" s="20">
        <v>30</v>
      </c>
      <c r="E38" s="21" t="s">
        <v>525</v>
      </c>
      <c r="F38" s="21"/>
      <c r="G38" s="26">
        <v>233262.38255667686</v>
      </c>
    </row>
    <row r="39" spans="4:7" ht="13.5" thickTop="1">
      <c r="D39" s="20">
        <v>31</v>
      </c>
      <c r="E39" s="21"/>
      <c r="F39" s="21"/>
      <c r="G39" s="22"/>
    </row>
    <row r="40" spans="4:7" ht="12.75">
      <c r="D40" s="20">
        <v>32</v>
      </c>
      <c r="E40" s="21" t="s">
        <v>526</v>
      </c>
      <c r="F40" s="21"/>
      <c r="G40" s="22"/>
    </row>
    <row r="41" spans="4:7" ht="12.75">
      <c r="D41" s="20">
        <v>33</v>
      </c>
      <c r="E41" s="21" t="s">
        <v>527</v>
      </c>
      <c r="F41" s="21"/>
      <c r="G41" s="22">
        <v>-33761721.98195076</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8911.835848413408</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-33752810.146101</v>
      </c>
    </row>
    <row r="53" spans="4:7" ht="12.75">
      <c r="D53" s="20">
        <v>45</v>
      </c>
      <c r="E53" s="21"/>
      <c r="F53" s="21"/>
      <c r="G53" s="22"/>
    </row>
    <row r="54" spans="4:7" ht="12.75">
      <c r="D54" s="20">
        <v>46</v>
      </c>
      <c r="E54" s="21" t="s">
        <v>539</v>
      </c>
      <c r="F54" s="21"/>
      <c r="G54" s="22"/>
    </row>
    <row r="55" spans="4:7" ht="12.75">
      <c r="D55" s="20">
        <v>47</v>
      </c>
      <c r="E55" s="21" t="s">
        <v>540</v>
      </c>
      <c r="F55" s="21"/>
      <c r="G55" s="22">
        <v>1322280.9126825333</v>
      </c>
    </row>
    <row r="56" spans="4:7" ht="12.75">
      <c r="D56" s="20">
        <v>48</v>
      </c>
      <c r="E56" s="21" t="s">
        <v>541</v>
      </c>
      <c r="F56" s="21"/>
      <c r="G56" s="22">
        <v>0</v>
      </c>
    </row>
    <row r="57" spans="4:7" ht="12.75">
      <c r="D57" s="20">
        <v>49</v>
      </c>
      <c r="E57" s="21" t="s">
        <v>542</v>
      </c>
      <c r="F57" s="21"/>
      <c r="G57" s="22">
        <v>7431512.903683186</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8753793.816366196</v>
      </c>
    </row>
    <row r="63" spans="4:7" ht="12.75">
      <c r="D63" s="20">
        <v>55</v>
      </c>
      <c r="E63" s="21"/>
      <c r="F63" s="21"/>
      <c r="G63" s="22"/>
    </row>
    <row r="64" spans="4:7" ht="13" thickBot="1">
      <c r="D64" s="20">
        <v>56</v>
      </c>
      <c r="E64" s="21" t="s">
        <v>548</v>
      </c>
      <c r="F64" s="21"/>
      <c r="G64" s="26">
        <v>-24999016.329734802</v>
      </c>
    </row>
    <row r="65" spans="4:7" ht="13.5" thickTop="1">
      <c r="D65" s="108"/>
      <c r="E65" s="28"/>
      <c r="F65" s="28"/>
      <c r="G65" s="29"/>
    </row>
    <row r="66" spans="4:7" ht="12.75">
      <c r="D66" s="30"/>
      <c r="E66" s="28" t="s">
        <v>419</v>
      </c>
      <c r="F66" s="31"/>
      <c r="G66" s="32">
        <v>-3708624.669122666</v>
      </c>
    </row>
    <row r="68" s="34" customFormat="1" ht="13" thickBot="1">
      <c r="B68" s="33" t="s">
        <v>420</v>
      </c>
    </row>
    <row r="69" spans="2:10" s="34" customFormat="1" ht="145.5" customHeight="1" thickBot="1">
      <c r="B69" s="648" t="s">
        <v>18</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1.7
Docket No. 10-035-124
Witness:  Kevin C. Higgins
Page 7 of 10</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J50"/>
  <sheetViews>
    <sheetView workbookViewId="0" topLeftCell="A1"/>
  </sheetViews>
  <sheetFormatPr defaultColWidth="11.66015625" defaultRowHeight="12.75"/>
  <cols>
    <col min="1" max="2" width="2" style="244" customWidth="1"/>
    <col min="3" max="3" width="45.16015625" style="244" customWidth="1"/>
    <col min="4" max="4" width="11.33203125" style="244" customWidth="1"/>
    <col min="5" max="5" width="14.83203125" style="244" customWidth="1"/>
    <col min="6" max="6" width="11.33203125" style="244" customWidth="1"/>
    <col min="7" max="7" width="12.5" style="244" customWidth="1"/>
    <col min="8" max="8" width="14.83203125" style="244" customWidth="1"/>
    <col min="9" max="10" width="9.66015625" style="244" customWidth="1"/>
    <col min="11" max="16384" width="11.66015625" style="244" customWidth="1"/>
  </cols>
  <sheetData>
    <row r="1" spans="1:10" ht="12" customHeight="1">
      <c r="A1" s="243" t="s">
        <v>422</v>
      </c>
      <c r="D1" s="245"/>
      <c r="E1" s="245"/>
      <c r="F1" s="245"/>
      <c r="G1" s="245"/>
      <c r="H1" s="245"/>
      <c r="I1" s="245"/>
      <c r="J1" s="246"/>
    </row>
    <row r="2" spans="1:10" ht="12" customHeight="1">
      <c r="A2" s="247" t="s">
        <v>423</v>
      </c>
      <c r="D2" s="245"/>
      <c r="E2" s="245"/>
      <c r="F2" s="245"/>
      <c r="G2" s="245"/>
      <c r="H2" s="245"/>
      <c r="I2" s="245"/>
      <c r="J2" s="246"/>
    </row>
    <row r="3" spans="1:10" ht="12" customHeight="1">
      <c r="A3" s="243" t="s">
        <v>261</v>
      </c>
      <c r="D3" s="245"/>
      <c r="E3" s="245"/>
      <c r="F3" s="245"/>
      <c r="G3" s="245"/>
      <c r="H3" s="245"/>
      <c r="I3" s="245"/>
      <c r="J3" s="246"/>
    </row>
    <row r="4" spans="2:10" ht="12" customHeight="1">
      <c r="B4" s="243"/>
      <c r="D4" s="245"/>
      <c r="E4" s="245"/>
      <c r="F4" s="245"/>
      <c r="G4" s="245"/>
      <c r="H4" s="245"/>
      <c r="I4" s="245"/>
      <c r="J4" s="246"/>
    </row>
    <row r="5" spans="4:10" ht="12" customHeight="1">
      <c r="D5" s="245"/>
      <c r="E5" s="245"/>
      <c r="F5" s="245"/>
      <c r="G5" s="245"/>
      <c r="H5" s="245"/>
      <c r="I5" s="245"/>
      <c r="J5" s="246"/>
    </row>
    <row r="6" spans="4:10" ht="12" customHeight="1">
      <c r="D6" s="113"/>
      <c r="E6" s="113" t="s">
        <v>425</v>
      </c>
      <c r="F6" s="113"/>
      <c r="G6" s="113"/>
      <c r="H6" s="114" t="s">
        <v>317</v>
      </c>
      <c r="I6" s="245"/>
      <c r="J6" s="246"/>
    </row>
    <row r="7" spans="4:10" ht="12" customHeight="1">
      <c r="D7" s="115" t="s">
        <v>426</v>
      </c>
      <c r="E7" s="115" t="s">
        <v>427</v>
      </c>
      <c r="F7" s="115" t="s">
        <v>428</v>
      </c>
      <c r="G7" s="115" t="s">
        <v>429</v>
      </c>
      <c r="H7" s="115" t="s">
        <v>430</v>
      </c>
      <c r="I7" s="249"/>
      <c r="J7" s="249"/>
    </row>
    <row r="8" spans="1:10" ht="12" customHeight="1">
      <c r="A8" s="250" t="s">
        <v>320</v>
      </c>
      <c r="C8" s="251"/>
      <c r="D8" s="252"/>
      <c r="E8" s="252"/>
      <c r="F8" s="252"/>
      <c r="G8" s="252"/>
      <c r="H8" s="253"/>
      <c r="I8" s="253"/>
      <c r="J8" s="254"/>
    </row>
    <row r="9" spans="1:10" ht="12" customHeight="1">
      <c r="A9" s="251"/>
      <c r="B9" s="255"/>
      <c r="C9" s="255"/>
      <c r="D9" s="256"/>
      <c r="E9" s="257"/>
      <c r="F9" s="256"/>
      <c r="G9" s="258"/>
      <c r="H9" s="257"/>
      <c r="I9" s="257"/>
      <c r="J9" s="259"/>
    </row>
    <row r="10" spans="1:10" ht="12" customHeight="1">
      <c r="A10" s="251"/>
      <c r="B10" s="260" t="s">
        <v>321</v>
      </c>
      <c r="C10" s="260"/>
      <c r="D10" s="261">
        <v>312</v>
      </c>
      <c r="E10" s="262">
        <f>+-'UAE Direct Exhibit RR 1.7, p. 9'!R45</f>
        <v>-78000266</v>
      </c>
      <c r="F10" s="263" t="s">
        <v>354</v>
      </c>
      <c r="G10" s="295">
        <v>0.43284111341301157</v>
      </c>
      <c r="H10" s="265">
        <f>E10*G10</f>
        <v>-33761721.98195107</v>
      </c>
      <c r="I10" s="265"/>
      <c r="J10" s="245"/>
    </row>
    <row r="11" spans="1:10" ht="12" customHeight="1">
      <c r="A11" s="251"/>
      <c r="B11" s="260"/>
      <c r="C11" s="260"/>
      <c r="D11" s="261"/>
      <c r="E11" s="266">
        <f>SUBTOTAL(9,E10:E10)</f>
        <v>-78000266</v>
      </c>
      <c r="F11" s="263"/>
      <c r="G11" s="296"/>
      <c r="H11" s="266">
        <f>SUBTOTAL(9,H10:H10)</f>
        <v>-33761721.98195107</v>
      </c>
      <c r="I11" s="265"/>
      <c r="J11" s="254"/>
    </row>
    <row r="12" spans="1:10" ht="12" customHeight="1">
      <c r="A12" s="251"/>
      <c r="B12" s="260"/>
      <c r="C12" s="260"/>
      <c r="D12" s="261"/>
      <c r="E12" s="297"/>
      <c r="F12" s="263"/>
      <c r="G12" s="296"/>
      <c r="J12" s="245"/>
    </row>
    <row r="13" spans="1:10" ht="12" customHeight="1">
      <c r="A13" s="251"/>
      <c r="B13" s="260" t="s">
        <v>322</v>
      </c>
      <c r="C13" s="260"/>
      <c r="D13" s="261" t="s">
        <v>323</v>
      </c>
      <c r="E13" s="262">
        <f>+'UAE Direct Exhibit RR 1.7, p. 9'!R49</f>
        <v>3054887.5134717496</v>
      </c>
      <c r="F13" s="263" t="s">
        <v>354</v>
      </c>
      <c r="G13" s="298">
        <f>+G10</f>
        <v>0.43284111341301157</v>
      </c>
      <c r="H13" s="265">
        <f>E13*G13</f>
        <v>1322280.9126826185</v>
      </c>
      <c r="J13" s="245"/>
    </row>
    <row r="14" spans="1:10" ht="12" customHeight="1">
      <c r="A14" s="251"/>
      <c r="B14" s="260"/>
      <c r="C14" s="260"/>
      <c r="D14" s="261"/>
      <c r="E14" s="266">
        <f>SUBTOTAL(9,E13:E13)</f>
        <v>3054887.5134717496</v>
      </c>
      <c r="F14" s="263"/>
      <c r="G14" s="296"/>
      <c r="H14" s="266">
        <f>SUBTOTAL(9,H13:H13)</f>
        <v>1322280.9126826185</v>
      </c>
      <c r="J14" s="245"/>
    </row>
    <row r="15" spans="1:10" ht="12" customHeight="1">
      <c r="A15" s="251"/>
      <c r="B15" s="260"/>
      <c r="C15" s="260"/>
      <c r="D15" s="261"/>
      <c r="E15" s="262"/>
      <c r="F15" s="263"/>
      <c r="G15" s="296"/>
      <c r="J15" s="245"/>
    </row>
    <row r="16" spans="1:10" ht="12" customHeight="1">
      <c r="A16" s="251"/>
      <c r="B16" s="260" t="s">
        <v>5</v>
      </c>
      <c r="C16" s="260"/>
      <c r="D16" s="261">
        <v>282</v>
      </c>
      <c r="E16" s="262">
        <f>+AVERAGE('UAE Direct Exhibit RR 1.7, p.10'!E68,'UAE Direct Exhibit RR 1.7, p.10'!G68)</f>
        <v>17169147.461720474</v>
      </c>
      <c r="F16" s="263" t="s">
        <v>354</v>
      </c>
      <c r="G16" s="298">
        <f>+G13</f>
        <v>0.43284111341301157</v>
      </c>
      <c r="H16" s="265">
        <f>E16*G16</f>
        <v>7431512.903683271</v>
      </c>
      <c r="J16" s="245"/>
    </row>
    <row r="17" spans="1:10" ht="12" customHeight="1">
      <c r="A17" s="251"/>
      <c r="B17" s="260"/>
      <c r="C17" s="260"/>
      <c r="D17" s="261"/>
      <c r="E17" s="266">
        <f>SUBTOTAL(9,E16:E16)</f>
        <v>17169147.461720474</v>
      </c>
      <c r="F17" s="263"/>
      <c r="H17" s="266">
        <f>SUBTOTAL(9,H16:H16)</f>
        <v>7431512.903683271</v>
      </c>
      <c r="J17" s="245"/>
    </row>
    <row r="18" spans="1:10" ht="12" customHeight="1">
      <c r="A18" s="251"/>
      <c r="B18" s="260"/>
      <c r="C18" s="260"/>
      <c r="D18" s="261"/>
      <c r="E18" s="262"/>
      <c r="F18" s="263"/>
      <c r="J18" s="245"/>
    </row>
    <row r="19" spans="1:10" ht="12" customHeight="1">
      <c r="A19" s="251"/>
      <c r="B19" s="260"/>
      <c r="C19" s="260"/>
      <c r="D19" s="261"/>
      <c r="E19" s="262"/>
      <c r="F19" s="263"/>
      <c r="J19" s="245"/>
    </row>
    <row r="20" spans="1:10" ht="12" customHeight="1">
      <c r="A20" s="268" t="s">
        <v>325</v>
      </c>
      <c r="C20" s="260"/>
      <c r="D20" s="261"/>
      <c r="E20" s="262"/>
      <c r="F20" s="263"/>
      <c r="J20" s="245"/>
    </row>
    <row r="21" spans="1:10" ht="12" customHeight="1">
      <c r="A21" s="251"/>
      <c r="B21" s="260"/>
      <c r="C21" s="260"/>
      <c r="D21" s="261"/>
      <c r="E21" s="262"/>
      <c r="F21" s="263"/>
      <c r="J21" s="245"/>
    </row>
    <row r="22" spans="1:10" ht="12" customHeight="1">
      <c r="A22" s="251"/>
      <c r="B22" s="260" t="s">
        <v>442</v>
      </c>
      <c r="C22" s="260"/>
      <c r="D22" s="261" t="s">
        <v>373</v>
      </c>
      <c r="E22" s="262">
        <f>+-'UAE Direct Exhibit RR 1.7, p. 9'!R47</f>
        <v>-1879930.7775210766</v>
      </c>
      <c r="F22" s="263" t="s">
        <v>354</v>
      </c>
      <c r="G22" s="298">
        <f>+G13</f>
        <v>0.43284111341301157</v>
      </c>
      <c r="H22" s="265">
        <f>E22*G22</f>
        <v>-813711.3308816113</v>
      </c>
      <c r="J22" s="245"/>
    </row>
    <row r="23" spans="1:10" ht="12" customHeight="1">
      <c r="A23" s="251"/>
      <c r="B23" s="260"/>
      <c r="C23" s="260"/>
      <c r="D23" s="261"/>
      <c r="E23" s="266">
        <f>SUBTOTAL(9,E22:E22)</f>
        <v>-1879930.7775210766</v>
      </c>
      <c r="F23" s="263"/>
      <c r="H23" s="266">
        <f>SUBTOTAL(9,H22:H22)</f>
        <v>-813711.3308816113</v>
      </c>
      <c r="J23" s="245"/>
    </row>
    <row r="24" spans="1:10" ht="12" customHeight="1">
      <c r="A24" s="251"/>
      <c r="B24" s="260"/>
      <c r="C24" s="260"/>
      <c r="D24" s="261"/>
      <c r="E24" s="262"/>
      <c r="F24" s="263"/>
      <c r="J24" s="245"/>
    </row>
    <row r="25" spans="1:10" ht="12" customHeight="1">
      <c r="A25" s="251"/>
      <c r="B25" s="260"/>
      <c r="C25" s="260"/>
      <c r="D25" s="261"/>
      <c r="E25" s="262"/>
      <c r="F25" s="263"/>
      <c r="J25" s="245"/>
    </row>
    <row r="26" spans="1:10" ht="12" customHeight="1">
      <c r="A26" s="251"/>
      <c r="B26" s="260"/>
      <c r="C26" s="260"/>
      <c r="D26" s="261"/>
      <c r="E26" s="262"/>
      <c r="F26" s="263"/>
      <c r="J26" s="245"/>
    </row>
    <row r="27" spans="1:10" ht="12" customHeight="1">
      <c r="A27" s="251"/>
      <c r="B27" s="260"/>
      <c r="C27" s="260"/>
      <c r="D27" s="261"/>
      <c r="E27" s="262"/>
      <c r="F27" s="263"/>
      <c r="J27" s="245"/>
    </row>
    <row r="28" spans="1:10" ht="12" customHeight="1">
      <c r="A28" s="251"/>
      <c r="B28" s="260"/>
      <c r="C28" s="260"/>
      <c r="D28" s="261"/>
      <c r="E28" s="262"/>
      <c r="F28" s="263"/>
      <c r="J28" s="245"/>
    </row>
    <row r="29" spans="1:10" ht="12" customHeight="1">
      <c r="A29" s="251"/>
      <c r="B29" s="260"/>
      <c r="C29" s="260"/>
      <c r="D29" s="261"/>
      <c r="E29" s="262"/>
      <c r="F29" s="263"/>
      <c r="J29" s="245"/>
    </row>
    <row r="30" spans="1:10" ht="12" customHeight="1">
      <c r="A30" s="251"/>
      <c r="B30" s="260"/>
      <c r="C30" s="260"/>
      <c r="D30" s="261"/>
      <c r="E30" s="262"/>
      <c r="F30" s="263"/>
      <c r="J30" s="245"/>
    </row>
    <row r="31" spans="1:10" ht="12" customHeight="1">
      <c r="A31" s="251"/>
      <c r="B31" s="260"/>
      <c r="C31" s="260"/>
      <c r="D31" s="261"/>
      <c r="E31" s="262"/>
      <c r="F31" s="263"/>
      <c r="J31" s="245"/>
    </row>
    <row r="32" spans="1:10" ht="12" customHeight="1">
      <c r="A32" s="251"/>
      <c r="B32" s="260"/>
      <c r="C32" s="260"/>
      <c r="D32" s="261"/>
      <c r="E32" s="262"/>
      <c r="F32" s="263"/>
      <c r="J32" s="245"/>
    </row>
    <row r="33" spans="1:10" ht="12" customHeight="1">
      <c r="A33" s="251"/>
      <c r="B33" s="260"/>
      <c r="C33" s="260"/>
      <c r="D33" s="261"/>
      <c r="E33" s="262"/>
      <c r="F33" s="263"/>
      <c r="J33" s="245"/>
    </row>
    <row r="34" spans="1:10" ht="12" customHeight="1">
      <c r="A34" s="251"/>
      <c r="B34" s="260"/>
      <c r="C34" s="260"/>
      <c r="D34" s="261"/>
      <c r="E34" s="262"/>
      <c r="F34" s="263"/>
      <c r="J34" s="245"/>
    </row>
    <row r="35" spans="1:10" ht="12" customHeight="1">
      <c r="A35" s="251"/>
      <c r="B35" s="260"/>
      <c r="C35" s="260"/>
      <c r="D35" s="261"/>
      <c r="E35" s="262"/>
      <c r="F35" s="263"/>
      <c r="J35" s="245"/>
    </row>
    <row r="36" spans="1:10" ht="12" customHeight="1">
      <c r="A36" s="251"/>
      <c r="B36" s="260"/>
      <c r="C36" s="260"/>
      <c r="D36" s="261"/>
      <c r="E36" s="262"/>
      <c r="F36" s="263"/>
      <c r="J36" s="245"/>
    </row>
    <row r="37" spans="1:10" ht="12" customHeight="1">
      <c r="A37" s="251"/>
      <c r="B37" s="260"/>
      <c r="C37" s="260"/>
      <c r="D37" s="261"/>
      <c r="E37" s="262"/>
      <c r="F37" s="263"/>
      <c r="J37" s="245"/>
    </row>
    <row r="38" spans="1:10" ht="12" customHeight="1">
      <c r="A38" s="251"/>
      <c r="B38" s="260"/>
      <c r="C38" s="260"/>
      <c r="D38" s="261"/>
      <c r="E38" s="262"/>
      <c r="F38" s="263"/>
      <c r="J38" s="245"/>
    </row>
    <row r="39" spans="1:10" ht="12" customHeight="1">
      <c r="A39" s="251"/>
      <c r="B39" s="260"/>
      <c r="C39" s="260"/>
      <c r="D39" s="261"/>
      <c r="E39" s="262"/>
      <c r="F39" s="263"/>
      <c r="J39" s="245"/>
    </row>
    <row r="40" spans="1:10" ht="12" customHeight="1">
      <c r="A40" s="251"/>
      <c r="B40" s="260"/>
      <c r="C40" s="260"/>
      <c r="D40" s="261"/>
      <c r="E40" s="262"/>
      <c r="F40" s="263"/>
      <c r="J40" s="245"/>
    </row>
    <row r="41" spans="1:10" ht="12" customHeight="1">
      <c r="A41" s="251"/>
      <c r="B41" s="260"/>
      <c r="C41" s="260"/>
      <c r="D41" s="261"/>
      <c r="E41" s="262"/>
      <c r="F41" s="263"/>
      <c r="J41" s="245"/>
    </row>
    <row r="42" spans="1:10" ht="12" customHeight="1">
      <c r="A42" s="251"/>
      <c r="B42" s="260"/>
      <c r="C42" s="260"/>
      <c r="D42" s="261"/>
      <c r="E42" s="262"/>
      <c r="F42" s="263"/>
      <c r="J42" s="245"/>
    </row>
    <row r="43" spans="1:10" ht="12" customHeight="1">
      <c r="A43" s="251"/>
      <c r="B43" s="260"/>
      <c r="C43" s="260"/>
      <c r="D43" s="261"/>
      <c r="E43" s="262"/>
      <c r="F43" s="263"/>
      <c r="J43" s="245"/>
    </row>
    <row r="44" spans="1:10" ht="12" customHeight="1">
      <c r="A44" s="251"/>
      <c r="B44" s="260"/>
      <c r="C44" s="260"/>
      <c r="D44" s="261"/>
      <c r="E44" s="262"/>
      <c r="F44" s="263"/>
      <c r="J44" s="245"/>
    </row>
    <row r="45" spans="1:10" ht="12" customHeight="1">
      <c r="A45" s="251"/>
      <c r="B45" s="260"/>
      <c r="C45" s="260"/>
      <c r="D45" s="261"/>
      <c r="E45" s="262"/>
      <c r="F45" s="263"/>
      <c r="J45" s="245"/>
    </row>
    <row r="46" spans="1:10" ht="12" customHeight="1">
      <c r="A46" s="251"/>
      <c r="B46" s="260"/>
      <c r="C46" s="260"/>
      <c r="D46" s="261"/>
      <c r="E46" s="262"/>
      <c r="F46" s="263"/>
      <c r="J46" s="245"/>
    </row>
    <row r="47" spans="1:10" ht="12" customHeight="1">
      <c r="A47" s="251"/>
      <c r="B47" s="260"/>
      <c r="C47" s="260"/>
      <c r="D47" s="261"/>
      <c r="E47" s="262"/>
      <c r="F47" s="263"/>
      <c r="J47" s="245"/>
    </row>
    <row r="48" spans="1:10" ht="12" customHeight="1">
      <c r="A48" s="251"/>
      <c r="B48" s="260"/>
      <c r="C48" s="260"/>
      <c r="D48" s="261"/>
      <c r="E48" s="262"/>
      <c r="F48" s="263"/>
      <c r="J48" s="245"/>
    </row>
    <row r="49" spans="1:10" ht="12" customHeight="1">
      <c r="A49" s="251"/>
      <c r="B49" s="251"/>
      <c r="C49" s="251"/>
      <c r="D49" s="252"/>
      <c r="E49" s="265"/>
      <c r="F49" s="252"/>
      <c r="G49" s="264"/>
      <c r="H49" s="265"/>
      <c r="I49" s="265"/>
      <c r="J49" s="254"/>
    </row>
    <row r="50" spans="1:10" ht="12" customHeight="1">
      <c r="A50" s="251"/>
      <c r="B50" s="269"/>
      <c r="C50" s="251"/>
      <c r="D50" s="252"/>
      <c r="E50" s="265"/>
      <c r="F50" s="252"/>
      <c r="G50" s="264"/>
      <c r="H50" s="265"/>
      <c r="I50" s="265"/>
      <c r="J50" s="254"/>
    </row>
  </sheetData>
  <conditionalFormatting sqref="B9">
    <cfRule type="cellIs" priority="4" dxfId="0" operator="equal" stopIfTrue="1">
      <formula>"Title"</formula>
    </cfRule>
  </conditionalFormatting>
  <conditionalFormatting sqref="J1">
    <cfRule type="cellIs" priority="3" dxfId="0" operator="equal" stopIfTrue="1">
      <formula>"x.x"</formula>
    </cfRule>
  </conditionalFormatting>
  <conditionalFormatting sqref="A8">
    <cfRule type="cellIs" priority="2" dxfId="0" operator="equal" stopIfTrue="1">
      <formula>"Adjustment to Income/Expense/Rate Base:"</formula>
    </cfRule>
  </conditionalFormatting>
  <conditionalFormatting sqref="A2">
    <cfRule type="cellIs" priority="1" dxfId="0" operator="equal" stopIfTrue="1">
      <formula>"State General Rate Case/Semi-Annual Report - Month Year"</formula>
    </cfRule>
  </conditionalFormatting>
  <dataValidations count="2">
    <dataValidation errorStyle="warning" type="list" allowBlank="1" showInputMessage="1" showErrorMessage="1" errorTitle="FERC ACCOUNT" error="This FERC Account is not included in the drop-down list. Is this the account you want to use?" sqref="D10:D50">
      <formula1>#REF!</formula1>
    </dataValidation>
    <dataValidation errorStyle="warning" type="list" allowBlank="1" showInputMessage="1" showErrorMessage="1" errorTitle="Factor" error="This factor is not included in the drop-down list. Is this the factor you want to use?" sqref="F49:F50">
      <formula1>#REF!</formula1>
    </dataValidation>
  </dataValidations>
  <printOptions horizontalCentered="1"/>
  <pageMargins left="1" right="1" top="1.75" bottom="0.75" header="0.75" footer="0.5"/>
  <pageSetup fitToHeight="1" fitToWidth="1" orientation="portrait" paperSize="9"/>
  <headerFooter scaleWithDoc="0" alignWithMargins="0">
    <oddHeader>&amp;R&amp;"Times New Roman,Bold"&amp;8Utah Association of Energy Users 
UAE Exhibit RR 1.7
Docket No. 10-035-124
Witness:  Kevin C. Higgins
Page 8 of 10</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R49"/>
  <sheetViews>
    <sheetView workbookViewId="0" topLeftCell="A1">
      <selection activeCell="A2" sqref="A2"/>
    </sheetView>
  </sheetViews>
  <sheetFormatPr defaultColWidth="8.83203125" defaultRowHeight="12.75"/>
  <cols>
    <col min="1" max="1" width="47.33203125" style="0" customWidth="1"/>
    <col min="2" max="2" width="7.5" style="0" bestFit="1" customWidth="1"/>
    <col min="3" max="3" width="15.66015625" style="0" bestFit="1" customWidth="1"/>
    <col min="4" max="15" width="12.83203125" style="0" customWidth="1"/>
    <col min="16" max="16" width="12.83203125" style="0" bestFit="1" customWidth="1"/>
    <col min="17" max="17" width="2.83203125" style="0" customWidth="1"/>
    <col min="18" max="18" width="12.83203125" style="0" bestFit="1" customWidth="1"/>
  </cols>
  <sheetData>
    <row r="1" spans="1:18" ht="18">
      <c r="A1" s="675" t="s">
        <v>262</v>
      </c>
      <c r="B1" s="675"/>
      <c r="C1" s="675"/>
      <c r="D1" s="675"/>
      <c r="E1" s="675"/>
      <c r="F1" s="675"/>
      <c r="G1" s="675"/>
      <c r="H1" s="675"/>
      <c r="I1" s="675"/>
      <c r="J1" s="675"/>
      <c r="K1" s="675"/>
      <c r="L1" s="675"/>
      <c r="M1" s="675"/>
      <c r="N1" s="675"/>
      <c r="O1" s="675"/>
      <c r="P1" s="675"/>
      <c r="Q1" s="675"/>
      <c r="R1" s="675"/>
    </row>
    <row r="3" ht="12.75">
      <c r="A3" s="7" t="s">
        <v>263</v>
      </c>
    </row>
    <row r="5" spans="3:5" ht="12.75">
      <c r="C5" s="270" t="s">
        <v>453</v>
      </c>
      <c r="D5" s="270"/>
      <c r="E5" s="270"/>
    </row>
    <row r="6" spans="1:5" ht="12.75">
      <c r="A6" s="271" t="s">
        <v>488</v>
      </c>
      <c r="B6" s="271"/>
      <c r="C6" s="272" t="s">
        <v>326</v>
      </c>
      <c r="D6" s="272" t="s">
        <v>487</v>
      </c>
      <c r="E6" s="273" t="s">
        <v>483</v>
      </c>
    </row>
    <row r="7" spans="1:5" ht="12.75">
      <c r="A7" t="s">
        <v>264</v>
      </c>
      <c r="B7" s="271"/>
      <c r="C7" s="272"/>
      <c r="D7" s="274">
        <v>78000266</v>
      </c>
      <c r="E7" s="275" t="s">
        <v>265</v>
      </c>
    </row>
    <row r="8" spans="1:5" ht="12.75">
      <c r="A8" s="271"/>
      <c r="B8" s="271"/>
      <c r="C8" s="272"/>
      <c r="D8" s="272"/>
      <c r="E8" s="273"/>
    </row>
    <row r="9" spans="1:5" ht="12.75">
      <c r="A9" s="276" t="s">
        <v>328</v>
      </c>
      <c r="B9" s="271"/>
      <c r="C9" s="272"/>
      <c r="D9" s="299" t="s">
        <v>256</v>
      </c>
      <c r="E9" s="275"/>
    </row>
    <row r="10" spans="1:5" ht="12.75">
      <c r="A10" s="276"/>
      <c r="B10" s="271"/>
      <c r="C10" s="272"/>
      <c r="D10" s="277"/>
      <c r="E10" s="273"/>
    </row>
    <row r="11" spans="1:5" ht="12.75">
      <c r="A11" t="s">
        <v>329</v>
      </c>
      <c r="B11" s="271"/>
      <c r="C11" s="272"/>
      <c r="D11" s="299" t="s">
        <v>256</v>
      </c>
      <c r="E11" s="275"/>
    </row>
    <row r="12" spans="1:5" ht="12.75">
      <c r="A12" s="271"/>
      <c r="B12" s="271"/>
      <c r="C12" s="272"/>
      <c r="D12" s="272"/>
      <c r="E12" s="273"/>
    </row>
    <row r="13" spans="1:5" ht="12.75">
      <c r="A13" s="276" t="s">
        <v>330</v>
      </c>
      <c r="B13" s="271"/>
      <c r="C13" s="272"/>
      <c r="D13" s="278">
        <v>1</v>
      </c>
      <c r="E13" s="275" t="s">
        <v>327</v>
      </c>
    </row>
    <row r="14" spans="1:5" ht="12.75">
      <c r="A14" s="271"/>
      <c r="B14" s="271"/>
      <c r="C14" s="272"/>
      <c r="D14" s="272"/>
      <c r="E14" s="273"/>
    </row>
    <row r="15" spans="1:5" ht="12.75">
      <c r="A15" t="s">
        <v>266</v>
      </c>
      <c r="C15" s="279">
        <v>40299</v>
      </c>
      <c r="D15" s="274">
        <f>+(D7)*D13</f>
        <v>78000266</v>
      </c>
      <c r="E15" s="274"/>
    </row>
    <row r="16" spans="3:5" ht="12.75">
      <c r="C16" s="281"/>
      <c r="D16" s="274"/>
      <c r="E16" s="275"/>
    </row>
    <row r="17" spans="1:18" ht="12.75">
      <c r="A17" t="s">
        <v>331</v>
      </c>
      <c r="D17" s="282">
        <v>1</v>
      </c>
      <c r="R17" s="270"/>
    </row>
    <row r="18" spans="3:18" ht="12.75">
      <c r="C18" s="282"/>
      <c r="D18" s="1"/>
      <c r="R18" s="270"/>
    </row>
    <row r="19" spans="1:18" ht="12.75">
      <c r="A19" s="7" t="s">
        <v>332</v>
      </c>
      <c r="C19" s="282"/>
      <c r="D19" s="1"/>
      <c r="R19" s="270"/>
    </row>
    <row r="20" spans="3:18" ht="12.75">
      <c r="C20" s="282"/>
      <c r="D20" s="1"/>
      <c r="R20" s="270"/>
    </row>
    <row r="21" spans="4:18" ht="12.75">
      <c r="D21" s="1"/>
      <c r="R21" s="270"/>
    </row>
    <row r="22" spans="3:18" ht="12.75">
      <c r="C22" s="270" t="s">
        <v>387</v>
      </c>
      <c r="R22" s="270"/>
    </row>
    <row r="23" spans="1:18" ht="12.75">
      <c r="A23" s="271" t="s">
        <v>488</v>
      </c>
      <c r="B23" s="271"/>
      <c r="C23" s="272" t="s">
        <v>333</v>
      </c>
      <c r="D23" s="283">
        <v>40178</v>
      </c>
      <c r="E23" s="283">
        <v>40179</v>
      </c>
      <c r="F23" s="283">
        <v>40210</v>
      </c>
      <c r="G23" s="283">
        <v>40238</v>
      </c>
      <c r="H23" s="283">
        <v>40269</v>
      </c>
      <c r="I23" s="283">
        <v>40299</v>
      </c>
      <c r="J23" s="283">
        <v>40330</v>
      </c>
      <c r="K23" s="283">
        <v>40360</v>
      </c>
      <c r="L23" s="283">
        <v>40391</v>
      </c>
      <c r="M23" s="283">
        <v>40422</v>
      </c>
      <c r="N23" s="283">
        <v>40452</v>
      </c>
      <c r="O23" s="283">
        <v>40483</v>
      </c>
      <c r="P23" s="283">
        <v>40513</v>
      </c>
      <c r="R23" s="272"/>
    </row>
    <row r="24" spans="1:18" ht="12.75">
      <c r="A24" t="s">
        <v>334</v>
      </c>
      <c r="C24" s="270">
        <v>312</v>
      </c>
      <c r="D24" s="274">
        <v>0</v>
      </c>
      <c r="E24" s="1">
        <f>+D24</f>
        <v>0</v>
      </c>
      <c r="F24" s="1">
        <f aca="true" t="shared" si="0" ref="F24:H24">+E24</f>
        <v>0</v>
      </c>
      <c r="G24" s="1">
        <f t="shared" si="0"/>
        <v>0</v>
      </c>
      <c r="H24" s="1">
        <f t="shared" si="0"/>
        <v>0</v>
      </c>
      <c r="I24" s="1">
        <f>+D15*D17</f>
        <v>78000266</v>
      </c>
      <c r="J24" s="1">
        <f>+I24</f>
        <v>78000266</v>
      </c>
      <c r="K24" s="1">
        <f>+J24</f>
        <v>78000266</v>
      </c>
      <c r="L24" s="1">
        <f aca="true" t="shared" si="1" ref="L24:P24">+K24</f>
        <v>78000266</v>
      </c>
      <c r="M24" s="1">
        <f t="shared" si="1"/>
        <v>78000266</v>
      </c>
      <c r="N24" s="1">
        <f t="shared" si="1"/>
        <v>78000266</v>
      </c>
      <c r="O24" s="1">
        <f t="shared" si="1"/>
        <v>78000266</v>
      </c>
      <c r="P24" s="1">
        <f t="shared" si="1"/>
        <v>78000266</v>
      </c>
      <c r="R24" s="1"/>
    </row>
    <row r="25" spans="5:18" ht="12.75">
      <c r="E25" s="1"/>
      <c r="F25" s="1"/>
      <c r="G25" s="1"/>
      <c r="H25" s="1"/>
      <c r="I25" s="1"/>
      <c r="J25" s="1"/>
      <c r="K25" s="1"/>
      <c r="L25" s="1"/>
      <c r="M25" s="1"/>
      <c r="N25" s="1"/>
      <c r="O25" s="1"/>
      <c r="P25" s="1"/>
      <c r="R25" s="1"/>
    </row>
    <row r="26" spans="1:18" ht="12.75">
      <c r="A26" t="s">
        <v>442</v>
      </c>
      <c r="B26" s="284">
        <v>0.02410159444226866</v>
      </c>
      <c r="C26" s="270" t="s">
        <v>373</v>
      </c>
      <c r="D26" s="1">
        <f>+($B$26/12)*AVERAGE(0,D24)</f>
        <v>0</v>
      </c>
      <c r="E26" s="1">
        <f>+($B$26/12)*AVERAGE(D24,E24)</f>
        <v>0</v>
      </c>
      <c r="F26" s="1">
        <f aca="true" t="shared" si="2" ref="F26:P26">+($B$26/12)*AVERAGE(E24,F24)</f>
        <v>0</v>
      </c>
      <c r="G26" s="1">
        <f t="shared" si="2"/>
        <v>0</v>
      </c>
      <c r="H26" s="1">
        <f t="shared" si="2"/>
        <v>0</v>
      </c>
      <c r="I26" s="1">
        <f t="shared" si="2"/>
        <v>78330.44906337821</v>
      </c>
      <c r="J26" s="1">
        <f t="shared" si="2"/>
        <v>156660.89812675642</v>
      </c>
      <c r="K26" s="1">
        <f t="shared" si="2"/>
        <v>156660.89812675642</v>
      </c>
      <c r="L26" s="1">
        <f t="shared" si="2"/>
        <v>156660.89812675642</v>
      </c>
      <c r="M26" s="1">
        <f t="shared" si="2"/>
        <v>156660.89812675642</v>
      </c>
      <c r="N26" s="1">
        <f t="shared" si="2"/>
        <v>156660.89812675642</v>
      </c>
      <c r="O26" s="1">
        <f t="shared" si="2"/>
        <v>156660.89812675642</v>
      </c>
      <c r="P26" s="1">
        <f t="shared" si="2"/>
        <v>156660.89812675642</v>
      </c>
      <c r="R26" s="1"/>
    </row>
    <row r="28" spans="1:18" ht="12.75">
      <c r="A28" t="s">
        <v>335</v>
      </c>
      <c r="C28" s="270" t="s">
        <v>323</v>
      </c>
      <c r="D28" s="274">
        <v>0</v>
      </c>
      <c r="E28" s="1">
        <f aca="true" t="shared" si="3" ref="E28:P28">+D28+E26</f>
        <v>0</v>
      </c>
      <c r="F28" s="1">
        <f t="shared" si="3"/>
        <v>0</v>
      </c>
      <c r="G28" s="1">
        <f t="shared" si="3"/>
        <v>0</v>
      </c>
      <c r="H28" s="1">
        <f t="shared" si="3"/>
        <v>0</v>
      </c>
      <c r="I28" s="1">
        <f t="shared" si="3"/>
        <v>78330.44906337821</v>
      </c>
      <c r="J28" s="1">
        <f t="shared" si="3"/>
        <v>234991.34719013463</v>
      </c>
      <c r="K28" s="1">
        <f t="shared" si="3"/>
        <v>391652.24531689106</v>
      </c>
      <c r="L28" s="1">
        <f t="shared" si="3"/>
        <v>548313.1434436475</v>
      </c>
      <c r="M28" s="1">
        <f t="shared" si="3"/>
        <v>704974.041570404</v>
      </c>
      <c r="N28" s="1">
        <f t="shared" si="3"/>
        <v>861634.9396971604</v>
      </c>
      <c r="O28" s="1">
        <f t="shared" si="3"/>
        <v>1018295.8378239168</v>
      </c>
      <c r="P28" s="1">
        <f t="shared" si="3"/>
        <v>1174956.7359506732</v>
      </c>
      <c r="R28" s="1"/>
    </row>
    <row r="30" ht="12.75">
      <c r="R30" s="270"/>
    </row>
    <row r="31" ht="12.75">
      <c r="R31" s="270"/>
    </row>
    <row r="32" ht="12.75">
      <c r="R32" s="270"/>
    </row>
    <row r="33" spans="3:18" ht="12.75">
      <c r="C33" s="270" t="s">
        <v>387</v>
      </c>
      <c r="R33" s="270"/>
    </row>
    <row r="34" spans="1:18" ht="12.75">
      <c r="A34" s="271" t="s">
        <v>488</v>
      </c>
      <c r="B34" s="271"/>
      <c r="C34" s="272" t="s">
        <v>333</v>
      </c>
      <c r="D34" s="283">
        <v>40543</v>
      </c>
      <c r="E34" s="283">
        <v>40544</v>
      </c>
      <c r="F34" s="283">
        <v>40575</v>
      </c>
      <c r="G34" s="283">
        <v>40603</v>
      </c>
      <c r="H34" s="283">
        <v>40634</v>
      </c>
      <c r="I34" s="283">
        <v>40664</v>
      </c>
      <c r="J34" s="283">
        <v>40695</v>
      </c>
      <c r="K34" s="283">
        <v>40725</v>
      </c>
      <c r="L34" s="283">
        <v>40756</v>
      </c>
      <c r="M34" s="283">
        <v>40787</v>
      </c>
      <c r="N34" s="283">
        <v>40817</v>
      </c>
      <c r="O34" s="283">
        <v>40848</v>
      </c>
      <c r="P34" s="283">
        <v>40878</v>
      </c>
      <c r="R34" s="272"/>
    </row>
    <row r="35" spans="1:18" ht="12.75">
      <c r="A35" t="s">
        <v>334</v>
      </c>
      <c r="C35" s="270">
        <v>312</v>
      </c>
      <c r="D35" s="274">
        <f>+P24</f>
        <v>78000266</v>
      </c>
      <c r="E35" s="1">
        <f>+D35</f>
        <v>78000266</v>
      </c>
      <c r="F35" s="1">
        <f aca="true" t="shared" si="4" ref="F35:P35">+E35</f>
        <v>78000266</v>
      </c>
      <c r="G35" s="1">
        <f t="shared" si="4"/>
        <v>78000266</v>
      </c>
      <c r="H35" s="1">
        <f t="shared" si="4"/>
        <v>78000266</v>
      </c>
      <c r="I35" s="1">
        <f t="shared" si="4"/>
        <v>78000266</v>
      </c>
      <c r="J35" s="1">
        <f t="shared" si="4"/>
        <v>78000266</v>
      </c>
      <c r="K35" s="1">
        <f>+D15*D17</f>
        <v>78000266</v>
      </c>
      <c r="L35" s="1">
        <f aca="true" t="shared" si="5" ref="L35:M35">+K35</f>
        <v>78000266</v>
      </c>
      <c r="M35" s="1">
        <f t="shared" si="5"/>
        <v>78000266</v>
      </c>
      <c r="N35" s="1">
        <f t="shared" si="4"/>
        <v>78000266</v>
      </c>
      <c r="O35" s="1">
        <f t="shared" si="4"/>
        <v>78000266</v>
      </c>
      <c r="P35" s="1">
        <f t="shared" si="4"/>
        <v>78000266</v>
      </c>
      <c r="R35" s="1"/>
    </row>
    <row r="36" spans="5:18" ht="12.75">
      <c r="E36" s="1"/>
      <c r="F36" s="1"/>
      <c r="G36" s="1"/>
      <c r="H36" s="1"/>
      <c r="I36" s="1"/>
      <c r="J36" s="1"/>
      <c r="K36" s="1"/>
      <c r="L36" s="1"/>
      <c r="M36" s="1"/>
      <c r="N36" s="1"/>
      <c r="O36" s="1"/>
      <c r="P36" s="1"/>
      <c r="R36" s="1"/>
    </row>
    <row r="37" spans="1:18" ht="12.75">
      <c r="A37" t="s">
        <v>442</v>
      </c>
      <c r="B37" s="284">
        <f>+B26</f>
        <v>0.02410159444226866</v>
      </c>
      <c r="C37" s="270" t="s">
        <v>373</v>
      </c>
      <c r="D37" s="1">
        <f>+P26</f>
        <v>156660.89812675642</v>
      </c>
      <c r="E37" s="1">
        <f>+($B$37/12)*AVERAGE(D35,E35)</f>
        <v>156660.89812675642</v>
      </c>
      <c r="F37" s="1">
        <f aca="true" t="shared" si="6" ref="F37:P37">+($B$37/12)*AVERAGE(E35,F35)</f>
        <v>156660.89812675642</v>
      </c>
      <c r="G37" s="1">
        <f t="shared" si="6"/>
        <v>156660.89812675642</v>
      </c>
      <c r="H37" s="1">
        <f t="shared" si="6"/>
        <v>156660.89812675642</v>
      </c>
      <c r="I37" s="1">
        <f t="shared" si="6"/>
        <v>156660.89812675642</v>
      </c>
      <c r="J37" s="1">
        <f t="shared" si="6"/>
        <v>156660.89812675642</v>
      </c>
      <c r="K37" s="1">
        <f t="shared" si="6"/>
        <v>156660.89812675642</v>
      </c>
      <c r="L37" s="1">
        <f t="shared" si="6"/>
        <v>156660.89812675642</v>
      </c>
      <c r="M37" s="1">
        <f t="shared" si="6"/>
        <v>156660.89812675642</v>
      </c>
      <c r="N37" s="1">
        <f t="shared" si="6"/>
        <v>156660.89812675642</v>
      </c>
      <c r="O37" s="1">
        <f t="shared" si="6"/>
        <v>156660.89812675642</v>
      </c>
      <c r="P37" s="1">
        <f t="shared" si="6"/>
        <v>156660.89812675642</v>
      </c>
      <c r="R37" s="1"/>
    </row>
    <row r="39" spans="1:18" ht="12.75">
      <c r="A39" t="s">
        <v>335</v>
      </c>
      <c r="C39" s="270" t="s">
        <v>323</v>
      </c>
      <c r="D39" s="274">
        <f>+P28</f>
        <v>1174956.7359506732</v>
      </c>
      <c r="E39" s="1">
        <f aca="true" t="shared" si="7" ref="E39:P39">+D39+E37</f>
        <v>1331617.6340774298</v>
      </c>
      <c r="F39" s="1">
        <f t="shared" si="7"/>
        <v>1488278.532204186</v>
      </c>
      <c r="G39" s="1">
        <f t="shared" si="7"/>
        <v>1644939.4303309424</v>
      </c>
      <c r="H39" s="1">
        <f t="shared" si="7"/>
        <v>1801600.3284576987</v>
      </c>
      <c r="I39" s="1">
        <f t="shared" si="7"/>
        <v>1958261.226584455</v>
      </c>
      <c r="J39" s="1">
        <f t="shared" si="7"/>
        <v>2114922.1247112113</v>
      </c>
      <c r="K39" s="1">
        <f t="shared" si="7"/>
        <v>2271583.0228379676</v>
      </c>
      <c r="L39" s="1">
        <f t="shared" si="7"/>
        <v>2428243.920964724</v>
      </c>
      <c r="M39" s="1">
        <f t="shared" si="7"/>
        <v>2584904.81909148</v>
      </c>
      <c r="N39" s="1">
        <f t="shared" si="7"/>
        <v>2741565.7172182365</v>
      </c>
      <c r="O39" s="1">
        <f t="shared" si="7"/>
        <v>2898226.615344993</v>
      </c>
      <c r="P39" s="1">
        <f t="shared" si="7"/>
        <v>3054887.513471749</v>
      </c>
      <c r="R39" s="1"/>
    </row>
    <row r="41" ht="12.75">
      <c r="R41" s="270" t="s">
        <v>336</v>
      </c>
    </row>
    <row r="42" ht="12.75">
      <c r="R42" s="270" t="s">
        <v>337</v>
      </c>
    </row>
    <row r="43" spans="3:18" ht="12.75">
      <c r="C43" s="270" t="s">
        <v>387</v>
      </c>
      <c r="R43" s="270" t="s">
        <v>338</v>
      </c>
    </row>
    <row r="44" spans="1:18" ht="12.75">
      <c r="A44" s="271" t="s">
        <v>488</v>
      </c>
      <c r="B44" s="271"/>
      <c r="C44" s="272" t="s">
        <v>333</v>
      </c>
      <c r="D44" s="283">
        <v>40908</v>
      </c>
      <c r="E44" s="283">
        <v>40909</v>
      </c>
      <c r="F44" s="283">
        <v>40940</v>
      </c>
      <c r="G44" s="283">
        <v>40969</v>
      </c>
      <c r="H44" s="283">
        <v>41000</v>
      </c>
      <c r="I44" s="283">
        <v>41030</v>
      </c>
      <c r="J44" s="283">
        <v>41061</v>
      </c>
      <c r="K44" s="283">
        <v>41091</v>
      </c>
      <c r="L44" s="283">
        <v>41122</v>
      </c>
      <c r="M44" s="283">
        <v>41153</v>
      </c>
      <c r="N44" s="283">
        <v>41183</v>
      </c>
      <c r="O44" s="283">
        <v>41214</v>
      </c>
      <c r="P44" s="283">
        <v>41244</v>
      </c>
      <c r="R44" s="272" t="s">
        <v>339</v>
      </c>
    </row>
    <row r="45" spans="1:18" ht="12.75">
      <c r="A45" t="s">
        <v>334</v>
      </c>
      <c r="C45" s="270">
        <v>312</v>
      </c>
      <c r="D45" s="274">
        <f>+P35</f>
        <v>78000266</v>
      </c>
      <c r="E45" s="1">
        <f>+D45</f>
        <v>78000266</v>
      </c>
      <c r="F45" s="1">
        <f aca="true" t="shared" si="8" ref="F45:P45">+E45</f>
        <v>78000266</v>
      </c>
      <c r="G45" s="1">
        <f t="shared" si="8"/>
        <v>78000266</v>
      </c>
      <c r="H45" s="1">
        <f t="shared" si="8"/>
        <v>78000266</v>
      </c>
      <c r="I45" s="1">
        <f t="shared" si="8"/>
        <v>78000266</v>
      </c>
      <c r="J45" s="1">
        <f t="shared" si="8"/>
        <v>78000266</v>
      </c>
      <c r="K45" s="1">
        <f t="shared" si="8"/>
        <v>78000266</v>
      </c>
      <c r="L45" s="1">
        <f t="shared" si="8"/>
        <v>78000266</v>
      </c>
      <c r="M45" s="1">
        <f t="shared" si="8"/>
        <v>78000266</v>
      </c>
      <c r="N45" s="1">
        <f t="shared" si="8"/>
        <v>78000266</v>
      </c>
      <c r="O45" s="1">
        <f t="shared" si="8"/>
        <v>78000266</v>
      </c>
      <c r="P45" s="1">
        <f t="shared" si="8"/>
        <v>78000266</v>
      </c>
      <c r="R45" s="1">
        <f>+AVERAGE(J35:P35,E45:J45)</f>
        <v>78000266</v>
      </c>
    </row>
    <row r="46" spans="4:18" ht="12.75">
      <c r="D46" s="274"/>
      <c r="E46" s="1"/>
      <c r="F46" s="1"/>
      <c r="G46" s="1"/>
      <c r="H46" s="1"/>
      <c r="I46" s="1"/>
      <c r="J46" s="1"/>
      <c r="K46" s="1"/>
      <c r="L46" s="1"/>
      <c r="M46" s="1"/>
      <c r="N46" s="1"/>
      <c r="O46" s="1"/>
      <c r="P46" s="1"/>
      <c r="R46" s="1"/>
    </row>
    <row r="47" spans="1:18" ht="12.75">
      <c r="A47" t="s">
        <v>442</v>
      </c>
      <c r="B47" s="284">
        <f>+B37</f>
        <v>0.02410159444226866</v>
      </c>
      <c r="C47" s="270" t="s">
        <v>373</v>
      </c>
      <c r="D47" s="1">
        <f>+P37</f>
        <v>156660.89812675642</v>
      </c>
      <c r="E47" s="1">
        <f>+($B$47/12)*AVERAGE(D45,E45)</f>
        <v>156660.89812675642</v>
      </c>
      <c r="F47" s="1">
        <f aca="true" t="shared" si="9" ref="F47:P47">+($B$47/12)*AVERAGE(E45,F45)</f>
        <v>156660.89812675642</v>
      </c>
      <c r="G47" s="1">
        <f t="shared" si="9"/>
        <v>156660.89812675642</v>
      </c>
      <c r="H47" s="1">
        <f t="shared" si="9"/>
        <v>156660.89812675642</v>
      </c>
      <c r="I47" s="1">
        <f t="shared" si="9"/>
        <v>156660.89812675642</v>
      </c>
      <c r="J47" s="1">
        <f t="shared" si="9"/>
        <v>156660.89812675642</v>
      </c>
      <c r="K47" s="1">
        <f t="shared" si="9"/>
        <v>156660.89812675642</v>
      </c>
      <c r="L47" s="1">
        <f t="shared" si="9"/>
        <v>156660.89812675642</v>
      </c>
      <c r="M47" s="1">
        <f t="shared" si="9"/>
        <v>156660.89812675642</v>
      </c>
      <c r="N47" s="1">
        <f t="shared" si="9"/>
        <v>156660.89812675642</v>
      </c>
      <c r="O47" s="1">
        <f t="shared" si="9"/>
        <v>156660.89812675642</v>
      </c>
      <c r="P47" s="1">
        <f t="shared" si="9"/>
        <v>156660.89812675642</v>
      </c>
      <c r="R47" s="1">
        <f>SUM(K37:P37,E47:J47)</f>
        <v>1879930.7775210766</v>
      </c>
    </row>
    <row r="49" spans="1:18" ht="12.75">
      <c r="A49" t="s">
        <v>335</v>
      </c>
      <c r="C49" s="270" t="s">
        <v>323</v>
      </c>
      <c r="D49" s="280">
        <f>+P39</f>
        <v>3054887.513471749</v>
      </c>
      <c r="E49" s="1">
        <f aca="true" t="shared" si="10" ref="E49:P49">+D49+E47</f>
        <v>3211548.4115985055</v>
      </c>
      <c r="F49" s="1">
        <f t="shared" si="10"/>
        <v>3368209.3097252618</v>
      </c>
      <c r="G49" s="1">
        <f t="shared" si="10"/>
        <v>3524870.207852018</v>
      </c>
      <c r="H49" s="1">
        <f t="shared" si="10"/>
        <v>3681531.1059787744</v>
      </c>
      <c r="I49" s="1">
        <f t="shared" si="10"/>
        <v>3838192.0041055307</v>
      </c>
      <c r="J49" s="1">
        <f t="shared" si="10"/>
        <v>3994852.902232287</v>
      </c>
      <c r="K49" s="1">
        <f t="shared" si="10"/>
        <v>4151513.8003590433</v>
      </c>
      <c r="L49" s="1">
        <f t="shared" si="10"/>
        <v>4308174.6984858</v>
      </c>
      <c r="M49" s="1">
        <f t="shared" si="10"/>
        <v>4464835.596612557</v>
      </c>
      <c r="N49" s="1">
        <f t="shared" si="10"/>
        <v>4621496.494739314</v>
      </c>
      <c r="O49" s="1">
        <f t="shared" si="10"/>
        <v>4778157.39286607</v>
      </c>
      <c r="P49" s="1">
        <f t="shared" si="10"/>
        <v>4934818.290992827</v>
      </c>
      <c r="R49" s="1">
        <f>+AVERAGE(J39:P39,E49:J49)</f>
        <v>3054887.5134717496</v>
      </c>
    </row>
  </sheetData>
  <mergeCells count="1">
    <mergeCell ref="A1:R1"/>
  </mergeCells>
  <printOptions/>
  <pageMargins left="1" right="1" top="1.25" bottom="0.75" header="0.5" footer="0.5"/>
  <pageSetup fitToHeight="1" fitToWidth="1" orientation="portrait" paperSize="9"/>
  <headerFooter scaleWithDoc="0" alignWithMargins="0">
    <oddHeader>&amp;R&amp;"Times New Roman,Bold"&amp;8Utah Association of Energy Users 
UAE Exhibit RR 1.7
Docket No. 10-035-124
Witness:  Kevin C. Higgins
Page 9 of 10</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AE68"/>
  <sheetViews>
    <sheetView workbookViewId="0" topLeftCell="A1">
      <selection activeCell="A2" sqref="A2"/>
    </sheetView>
  </sheetViews>
  <sheetFormatPr defaultColWidth="8.83203125" defaultRowHeight="12.75"/>
  <cols>
    <col min="1" max="1" width="47.16015625" style="0" customWidth="1"/>
    <col min="2" max="2" width="2.33203125" style="0" customWidth="1"/>
    <col min="3" max="6" width="13.66015625" style="0" customWidth="1"/>
    <col min="7" max="7" width="13.66015625" style="0" bestFit="1" customWidth="1"/>
    <col min="8" max="8" width="13.66015625" style="0" customWidth="1"/>
    <col min="9" max="9" width="1.83203125" style="0" customWidth="1"/>
    <col min="10" max="11" width="13.66015625" style="0" customWidth="1"/>
    <col min="12" max="12" width="13.66015625" style="0" bestFit="1" customWidth="1"/>
    <col min="13" max="13" width="13.66015625" style="0" customWidth="1"/>
    <col min="14" max="14" width="13.66015625" style="0" bestFit="1" customWidth="1"/>
    <col min="15" max="15" width="13.66015625" style="0" customWidth="1"/>
    <col min="16" max="16" width="1.83203125" style="0" customWidth="1"/>
    <col min="17" max="22" width="13.66015625" style="0" customWidth="1"/>
    <col min="24" max="24" width="15.16015625" style="0" bestFit="1" customWidth="1"/>
    <col min="26" max="37" width="14" style="0" bestFit="1" customWidth="1"/>
    <col min="38" max="38" width="19.16015625" style="0" bestFit="1" customWidth="1"/>
  </cols>
  <sheetData>
    <row r="1" spans="1:31" ht="18">
      <c r="A1" s="285" t="s">
        <v>262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row>
    <row r="3" ht="12.75">
      <c r="A3" s="7" t="s">
        <v>340</v>
      </c>
    </row>
    <row r="4" spans="3:8" ht="12.75">
      <c r="C4" s="676" t="s">
        <v>267</v>
      </c>
      <c r="D4" s="677"/>
      <c r="E4" s="677"/>
      <c r="F4" s="677"/>
      <c r="G4" s="677"/>
      <c r="H4" s="678"/>
    </row>
    <row r="5" spans="3:8" ht="12.75">
      <c r="C5" s="272">
        <v>2010</v>
      </c>
      <c r="D5" s="272">
        <v>2010</v>
      </c>
      <c r="E5" s="272">
        <v>2011</v>
      </c>
      <c r="F5" s="272">
        <v>2011</v>
      </c>
      <c r="G5" s="272">
        <v>2012</v>
      </c>
      <c r="H5" s="272">
        <v>2012</v>
      </c>
    </row>
    <row r="6" spans="3:8" ht="12.75">
      <c r="C6" s="270" t="s">
        <v>342</v>
      </c>
      <c r="D6" s="270" t="s">
        <v>343</v>
      </c>
      <c r="E6" s="270" t="s">
        <v>342</v>
      </c>
      <c r="F6" s="270" t="s">
        <v>343</v>
      </c>
      <c r="G6" s="270" t="s">
        <v>342</v>
      </c>
      <c r="H6" s="270" t="s">
        <v>343</v>
      </c>
    </row>
    <row r="7" spans="6:8" ht="12.75">
      <c r="F7" s="1"/>
      <c r="G7" s="1"/>
      <c r="H7" s="1"/>
    </row>
    <row r="8" spans="1:8" ht="12.75">
      <c r="A8" t="s">
        <v>268</v>
      </c>
      <c r="B8" s="286"/>
      <c r="C8" s="286">
        <v>0.6</v>
      </c>
      <c r="D8" s="286"/>
      <c r="E8" s="286"/>
      <c r="F8" s="1"/>
      <c r="G8" s="1"/>
      <c r="H8" s="1"/>
    </row>
    <row r="9" spans="6:8" ht="12.75">
      <c r="F9" s="1"/>
      <c r="G9" s="1"/>
      <c r="H9" s="1"/>
    </row>
    <row r="10" spans="1:8" ht="12.75">
      <c r="A10" t="s">
        <v>344</v>
      </c>
      <c r="C10" s="1">
        <f>+C8*'UAE Direct Exhibit RR 1.7, p. 9'!I24</f>
        <v>46800159.6</v>
      </c>
      <c r="D10" s="1"/>
      <c r="E10" s="1"/>
      <c r="F10" s="1"/>
      <c r="G10" s="1"/>
      <c r="H10" s="1"/>
    </row>
    <row r="11" spans="1:8" ht="12.75">
      <c r="A11" t="s">
        <v>345</v>
      </c>
      <c r="C11" s="1">
        <f>+C10/2</f>
        <v>23400079.8</v>
      </c>
      <c r="D11" s="1">
        <f>+C10/2</f>
        <v>23400079.8</v>
      </c>
      <c r="E11" s="1"/>
      <c r="F11" s="1"/>
      <c r="G11" s="1"/>
      <c r="H11" s="1"/>
    </row>
    <row r="12" spans="1:8" ht="12.75">
      <c r="A12" t="s">
        <v>346</v>
      </c>
      <c r="C12" s="1"/>
      <c r="D12" s="1"/>
      <c r="E12" s="1"/>
      <c r="F12" s="1"/>
      <c r="G12" s="1"/>
      <c r="H12" s="1"/>
    </row>
    <row r="13" spans="1:8" ht="12.75">
      <c r="A13" t="s">
        <v>345</v>
      </c>
      <c r="C13" s="1"/>
      <c r="D13" s="1"/>
      <c r="E13" s="1"/>
      <c r="F13" s="1"/>
      <c r="G13" s="1"/>
      <c r="H13" s="1"/>
    </row>
    <row r="14" spans="1:8" ht="12.75">
      <c r="A14" t="s">
        <v>347</v>
      </c>
      <c r="C14" s="1"/>
      <c r="D14" s="1"/>
      <c r="E14" s="1"/>
      <c r="F14" s="1"/>
      <c r="G14" s="1"/>
      <c r="H14" s="1"/>
    </row>
    <row r="15" spans="1:8" ht="12.75">
      <c r="A15" t="s">
        <v>348</v>
      </c>
      <c r="C15" s="288">
        <v>0.5</v>
      </c>
      <c r="D15" s="288">
        <v>0.5</v>
      </c>
      <c r="E15" s="288"/>
      <c r="F15" s="288"/>
      <c r="G15" s="288"/>
      <c r="H15" s="288"/>
    </row>
    <row r="16" spans="1:8" ht="12.75">
      <c r="A16" t="s">
        <v>349</v>
      </c>
      <c r="D16" s="289">
        <f>1/60*7.5</f>
        <v>0.125</v>
      </c>
      <c r="E16" s="289"/>
      <c r="F16" s="289">
        <f>0.0166666666666667*12</f>
        <v>0.2000000000000004</v>
      </c>
      <c r="H16" s="289">
        <f>0.0166666666666667*12</f>
        <v>0.2000000000000004</v>
      </c>
    </row>
    <row r="17" spans="1:8" ht="12.75">
      <c r="A17" t="s">
        <v>350</v>
      </c>
      <c r="B17" s="1"/>
      <c r="C17" s="1">
        <f>+C15*C11</f>
        <v>11700039.9</v>
      </c>
      <c r="D17" s="1">
        <f>+D15*D11</f>
        <v>11700039.9</v>
      </c>
      <c r="E17" s="1"/>
      <c r="F17" s="1"/>
      <c r="G17" s="1"/>
      <c r="H17" s="1"/>
    </row>
    <row r="18" spans="1:8" ht="12.75">
      <c r="A18" t="s">
        <v>247</v>
      </c>
      <c r="C18" s="1">
        <f>+D18</f>
        <v>1462504.9875000003</v>
      </c>
      <c r="D18" s="1">
        <f>+(D16*(C11+D11-C17-D17))/2</f>
        <v>1462504.9875000003</v>
      </c>
      <c r="E18" s="1">
        <f>+F18</f>
        <v>2340007.980000005</v>
      </c>
      <c r="F18" s="1">
        <f>+(F16*(C11+D11-C17-D17))/2</f>
        <v>2340007.980000005</v>
      </c>
      <c r="G18" s="1">
        <f>+H18</f>
        <v>2340007.980000005</v>
      </c>
      <c r="H18" s="1">
        <f>+(H16*(C11+D11-C17-D17))/2</f>
        <v>2340007.980000005</v>
      </c>
    </row>
    <row r="19" spans="1:8" ht="12.75">
      <c r="A19" t="s">
        <v>248</v>
      </c>
      <c r="B19" s="1"/>
      <c r="C19" s="1">
        <f>+ROUND((C17+C18)/6,0)</f>
        <v>2193757</v>
      </c>
      <c r="D19" s="1">
        <f>+ROUND((D17+D18)/6,0)</f>
        <v>2193757</v>
      </c>
      <c r="E19" s="1">
        <f aca="true" t="shared" si="0" ref="E19:H19">+ROUND((E17+E18)/6,0)</f>
        <v>390001</v>
      </c>
      <c r="F19" s="1">
        <f t="shared" si="0"/>
        <v>390001</v>
      </c>
      <c r="G19" s="1">
        <f t="shared" si="0"/>
        <v>390001</v>
      </c>
      <c r="H19" s="1">
        <f t="shared" si="0"/>
        <v>390001</v>
      </c>
    </row>
    <row r="20" spans="1:24" ht="12.75">
      <c r="A20" t="s">
        <v>249</v>
      </c>
      <c r="C20" s="1"/>
      <c r="D20" s="1"/>
      <c r="E20" s="1"/>
      <c r="F20" s="1"/>
      <c r="G20" s="1"/>
      <c r="H20" s="1"/>
      <c r="X20" s="1"/>
    </row>
    <row r="21" spans="1:8" ht="12.75">
      <c r="A21" t="s">
        <v>250</v>
      </c>
      <c r="C21" s="290"/>
      <c r="D21" s="290"/>
      <c r="E21" s="290"/>
      <c r="F21" s="290"/>
      <c r="G21" s="290"/>
      <c r="H21" s="290"/>
    </row>
    <row r="22" spans="1:8" ht="12.75">
      <c r="A22" t="s">
        <v>251</v>
      </c>
      <c r="C22" s="1"/>
      <c r="D22" s="1"/>
      <c r="E22" s="1"/>
      <c r="F22" s="1"/>
      <c r="G22" s="1"/>
      <c r="H22" s="1"/>
    </row>
    <row r="25" spans="3:8" ht="12.75">
      <c r="C25" s="676" t="s">
        <v>341</v>
      </c>
      <c r="D25" s="677"/>
      <c r="E25" s="677"/>
      <c r="F25" s="677"/>
      <c r="G25" s="677"/>
      <c r="H25" s="678"/>
    </row>
    <row r="26" spans="3:8" ht="12.75">
      <c r="C26" s="272">
        <v>2010</v>
      </c>
      <c r="D26" s="272">
        <v>2010</v>
      </c>
      <c r="E26" s="272">
        <v>2011</v>
      </c>
      <c r="F26" s="272">
        <v>2011</v>
      </c>
      <c r="G26" s="272">
        <v>2012</v>
      </c>
      <c r="H26" s="272">
        <v>2012</v>
      </c>
    </row>
    <row r="27" spans="3:23" ht="12.75">
      <c r="C27" s="270" t="s">
        <v>342</v>
      </c>
      <c r="D27" s="270" t="s">
        <v>343</v>
      </c>
      <c r="E27" s="270" t="s">
        <v>342</v>
      </c>
      <c r="F27" s="270" t="s">
        <v>343</v>
      </c>
      <c r="G27" s="270" t="s">
        <v>342</v>
      </c>
      <c r="H27" s="270" t="s">
        <v>343</v>
      </c>
      <c r="P27" s="291"/>
      <c r="Q27" s="291"/>
      <c r="R27" s="291"/>
      <c r="S27" s="291"/>
      <c r="T27" s="291"/>
      <c r="U27" s="291"/>
      <c r="V27" s="291"/>
      <c r="W27" s="293"/>
    </row>
    <row r="28" spans="5:21" ht="12.75">
      <c r="E28" s="1"/>
      <c r="F28" s="1"/>
      <c r="G28" s="1"/>
      <c r="H28" s="1"/>
      <c r="P28" s="291"/>
      <c r="Q28" s="292"/>
      <c r="R28" s="292"/>
      <c r="S28" s="292"/>
      <c r="T28" s="292"/>
      <c r="U28" s="292"/>
    </row>
    <row r="29" spans="1:8" ht="12.75">
      <c r="A29" t="s">
        <v>268</v>
      </c>
      <c r="C29" s="287">
        <f>1-C8</f>
        <v>0.4</v>
      </c>
      <c r="D29" s="287"/>
      <c r="F29" s="287"/>
      <c r="G29" s="1"/>
      <c r="H29" s="1"/>
    </row>
    <row r="30" spans="5:8" ht="12.75">
      <c r="E30" s="1"/>
      <c r="F30" s="1"/>
      <c r="G30" s="1"/>
      <c r="H30" s="1"/>
    </row>
    <row r="31" spans="1:8" ht="12.75">
      <c r="A31" t="s">
        <v>344</v>
      </c>
      <c r="C31" s="1">
        <f>+C29*'UAE Direct Exhibit RR 1.7, p. 9'!I24</f>
        <v>31200106.400000002</v>
      </c>
      <c r="D31" s="1"/>
      <c r="F31" s="1"/>
      <c r="G31" s="1"/>
      <c r="H31" s="1"/>
    </row>
    <row r="32" spans="1:8" ht="12.75">
      <c r="A32" t="s">
        <v>345</v>
      </c>
      <c r="C32" s="1">
        <f>+C31/2</f>
        <v>15600053.200000001</v>
      </c>
      <c r="D32" s="1">
        <f>+C31/2</f>
        <v>15600053.200000001</v>
      </c>
      <c r="F32" s="1"/>
      <c r="G32" s="1"/>
      <c r="H32" s="1"/>
    </row>
    <row r="33" spans="1:8" ht="12.75">
      <c r="A33" t="s">
        <v>346</v>
      </c>
      <c r="C33" s="1"/>
      <c r="D33" s="1"/>
      <c r="E33" s="1"/>
      <c r="F33" s="1"/>
      <c r="G33" s="1"/>
      <c r="H33" s="1"/>
    </row>
    <row r="34" spans="1:8" ht="12.75">
      <c r="A34" t="s">
        <v>345</v>
      </c>
      <c r="C34" s="1"/>
      <c r="D34" s="1"/>
      <c r="E34" s="1"/>
      <c r="F34" s="1"/>
      <c r="G34" s="1"/>
      <c r="H34" s="1"/>
    </row>
    <row r="35" spans="1:8" ht="12.75">
      <c r="A35" t="s">
        <v>347</v>
      </c>
      <c r="C35" s="1"/>
      <c r="D35" s="1"/>
      <c r="E35" s="1"/>
      <c r="F35" s="1"/>
      <c r="G35" s="1"/>
      <c r="H35" s="1"/>
    </row>
    <row r="36" spans="1:8" ht="12.75">
      <c r="A36" t="s">
        <v>348</v>
      </c>
      <c r="C36" s="288">
        <v>0.5</v>
      </c>
      <c r="D36" s="288">
        <v>0.5</v>
      </c>
      <c r="E36" s="288"/>
      <c r="F36" s="288"/>
      <c r="G36" s="288"/>
      <c r="H36" s="288"/>
    </row>
    <row r="37" spans="1:8" ht="12.75">
      <c r="A37" t="s">
        <v>349</v>
      </c>
      <c r="D37" s="289">
        <v>0.0375</v>
      </c>
      <c r="F37" s="289">
        <v>0.07219</v>
      </c>
      <c r="G37" s="289"/>
      <c r="H37" s="289">
        <v>0.06677</v>
      </c>
    </row>
    <row r="38" spans="1:8" ht="12.75">
      <c r="A38" t="s">
        <v>350</v>
      </c>
      <c r="C38" s="1">
        <f>+C36*C32</f>
        <v>7800026.600000001</v>
      </c>
      <c r="D38" s="1">
        <f>+D36*D32</f>
        <v>7800026.600000001</v>
      </c>
      <c r="E38" s="1"/>
      <c r="F38" s="1"/>
      <c r="G38" s="1"/>
      <c r="H38" s="1"/>
    </row>
    <row r="39" spans="1:8" ht="12.75">
      <c r="A39" t="s">
        <v>247</v>
      </c>
      <c r="C39" s="1">
        <f>+D39</f>
        <v>292500.9975</v>
      </c>
      <c r="D39" s="1">
        <f>+(D37*(C32+D32-C38-D38))/2</f>
        <v>292500.9975</v>
      </c>
      <c r="E39" s="1">
        <f>+F39</f>
        <v>563083.920254</v>
      </c>
      <c r="F39" s="1">
        <f>+(F37*(C32+D32-C38-D38))/2</f>
        <v>563083.920254</v>
      </c>
      <c r="G39" s="1">
        <f>+H39</f>
        <v>520807.77608199994</v>
      </c>
      <c r="H39" s="1">
        <f>+(H37*(C32+D32-C38-D38))/2</f>
        <v>520807.77608199994</v>
      </c>
    </row>
    <row r="40" spans="1:8" ht="12.75">
      <c r="A40" t="s">
        <v>248</v>
      </c>
      <c r="C40" s="1">
        <f aca="true" t="shared" si="1" ref="C40:H40">+ROUND((C38+C39)/6,0)</f>
        <v>1348755</v>
      </c>
      <c r="D40" s="1">
        <f t="shared" si="1"/>
        <v>1348755</v>
      </c>
      <c r="E40" s="1">
        <f t="shared" si="1"/>
        <v>93847</v>
      </c>
      <c r="F40" s="1">
        <f t="shared" si="1"/>
        <v>93847</v>
      </c>
      <c r="G40" s="1">
        <f t="shared" si="1"/>
        <v>86801</v>
      </c>
      <c r="H40" s="1">
        <f t="shared" si="1"/>
        <v>86801</v>
      </c>
    </row>
    <row r="41" spans="1:8" ht="12.75">
      <c r="A41" t="s">
        <v>249</v>
      </c>
      <c r="C41" s="1"/>
      <c r="D41" s="1"/>
      <c r="E41" s="1"/>
      <c r="F41" s="1"/>
      <c r="G41" s="1"/>
      <c r="H41" s="1"/>
    </row>
    <row r="42" spans="1:8" ht="12.75">
      <c r="A42" t="s">
        <v>250</v>
      </c>
      <c r="C42" s="290"/>
      <c r="D42" s="290"/>
      <c r="E42" s="290"/>
      <c r="F42" s="290"/>
      <c r="G42" s="290"/>
      <c r="H42" s="290"/>
    </row>
    <row r="43" spans="1:8" ht="12.75">
      <c r="A43" t="s">
        <v>251</v>
      </c>
      <c r="C43" s="1"/>
      <c r="D43" s="1"/>
      <c r="E43" s="1"/>
      <c r="F43" s="1"/>
      <c r="G43" s="1"/>
      <c r="H43" s="1"/>
    </row>
    <row r="46" spans="3:8" ht="12.75">
      <c r="C46" s="676" t="s">
        <v>380</v>
      </c>
      <c r="D46" s="677"/>
      <c r="E46" s="677"/>
      <c r="F46" s="677"/>
      <c r="G46" s="677"/>
      <c r="H46" s="678"/>
    </row>
    <row r="47" spans="3:8" ht="12.75">
      <c r="C47" s="272">
        <v>2010</v>
      </c>
      <c r="D47" s="272">
        <v>2010</v>
      </c>
      <c r="E47" s="272">
        <v>2011</v>
      </c>
      <c r="F47" s="272">
        <v>2011</v>
      </c>
      <c r="G47" s="272">
        <v>2012</v>
      </c>
      <c r="H47" s="272">
        <v>2012</v>
      </c>
    </row>
    <row r="48" spans="3:8" ht="12.75">
      <c r="C48" s="270" t="s">
        <v>342</v>
      </c>
      <c r="D48" s="270" t="s">
        <v>343</v>
      </c>
      <c r="E48" s="270" t="s">
        <v>342</v>
      </c>
      <c r="F48" s="270" t="s">
        <v>343</v>
      </c>
      <c r="G48" s="270" t="s">
        <v>342</v>
      </c>
      <c r="H48" s="270" t="s">
        <v>343</v>
      </c>
    </row>
    <row r="50" spans="1:3" ht="12.75">
      <c r="A50" t="s">
        <v>268</v>
      </c>
      <c r="C50" s="287">
        <f>+C29+C8</f>
        <v>1</v>
      </c>
    </row>
    <row r="52" spans="1:4" ht="12.75">
      <c r="A52" t="s">
        <v>344</v>
      </c>
      <c r="C52" s="1">
        <f>+C10+C31</f>
        <v>78000266</v>
      </c>
      <c r="D52" s="1"/>
    </row>
    <row r="53" spans="1:4" ht="12.75">
      <c r="A53" t="s">
        <v>345</v>
      </c>
      <c r="C53" s="1">
        <f>+C11+C32</f>
        <v>39000133</v>
      </c>
      <c r="D53" s="1">
        <f>+D11+D32</f>
        <v>39000133</v>
      </c>
    </row>
    <row r="54" spans="1:8" ht="12.75">
      <c r="A54" t="s">
        <v>346</v>
      </c>
      <c r="C54" s="1">
        <f>+SUM('UAE Direct Exhibit RR 1.7, p. 9'!E26:J26)</f>
        <v>234991.34719013463</v>
      </c>
      <c r="D54" s="1">
        <f>+SUM('UAE Direct Exhibit RR 1.7, p. 9'!K26:P26)</f>
        <v>939965.3887605385</v>
      </c>
      <c r="E54" s="1">
        <f>+SUM('UAE Direct Exhibit RR 1.7, p. 9'!E37:J37)</f>
        <v>939965.3887605385</v>
      </c>
      <c r="F54" s="1">
        <f>+SUM('UAE Direct Exhibit RR 1.7, p. 9'!K37:P37)</f>
        <v>939965.3887605385</v>
      </c>
      <c r="G54" s="1">
        <f>+SUM('UAE Direct Exhibit RR 1.7, p. 9'!E47:J47)</f>
        <v>939965.3887605385</v>
      </c>
      <c r="H54" s="1">
        <f>+SUM('UAE Direct Exhibit RR 1.7, p. 9'!K47:P47)</f>
        <v>939965.3887605385</v>
      </c>
    </row>
    <row r="55" spans="1:8" ht="12.75">
      <c r="A55" t="s">
        <v>345</v>
      </c>
      <c r="C55" s="1">
        <f>+(C54+D54)/2</f>
        <v>587478.3679753366</v>
      </c>
      <c r="D55" s="1">
        <f>+(C54+D54)/2</f>
        <v>587478.3679753366</v>
      </c>
      <c r="E55" s="1">
        <f>+E54</f>
        <v>939965.3887605385</v>
      </c>
      <c r="F55" s="1">
        <f aca="true" t="shared" si="2" ref="F55:H55">+F54</f>
        <v>939965.3887605385</v>
      </c>
      <c r="G55" s="1">
        <f t="shared" si="2"/>
        <v>939965.3887605385</v>
      </c>
      <c r="H55" s="1">
        <f t="shared" si="2"/>
        <v>939965.3887605385</v>
      </c>
    </row>
    <row r="56" spans="1:8" ht="12.75">
      <c r="A56" t="s">
        <v>347</v>
      </c>
      <c r="C56" s="1">
        <f>+ROUND((C54+D54)/12,0)</f>
        <v>97913</v>
      </c>
      <c r="D56" s="1">
        <f>+ROUND((C54+D54)/12,0)</f>
        <v>97913</v>
      </c>
      <c r="E56" s="1">
        <f>+ROUND((E54+F54)/12,0)</f>
        <v>156661</v>
      </c>
      <c r="F56" s="1">
        <f>+ROUND((E54+F54)/12,0)</f>
        <v>156661</v>
      </c>
      <c r="G56" s="1">
        <f>+ROUND((G54+H54)/12,0)</f>
        <v>156661</v>
      </c>
      <c r="H56" s="1">
        <f>+ROUND((G54+H54)/12,0)</f>
        <v>156661</v>
      </c>
    </row>
    <row r="57" spans="1:8" ht="12.75">
      <c r="A57" t="s">
        <v>348</v>
      </c>
      <c r="C57" s="1"/>
      <c r="D57" s="1"/>
      <c r="E57" s="1"/>
      <c r="F57" s="1"/>
      <c r="G57" s="1"/>
      <c r="H57" s="1"/>
    </row>
    <row r="58" ht="12.75">
      <c r="A58" t="s">
        <v>349</v>
      </c>
    </row>
    <row r="59" spans="1:4" ht="12.75">
      <c r="A59" t="s">
        <v>350</v>
      </c>
      <c r="C59" s="1">
        <f aca="true" t="shared" si="3" ref="C59:D61">+C17+C38</f>
        <v>19500066.5</v>
      </c>
      <c r="D59" s="1">
        <f t="shared" si="3"/>
        <v>19500066.5</v>
      </c>
    </row>
    <row r="60" spans="1:8" ht="12.75">
      <c r="A60" t="s">
        <v>247</v>
      </c>
      <c r="C60" s="1">
        <f t="shared" si="3"/>
        <v>1755005.9850000003</v>
      </c>
      <c r="D60" s="1">
        <f t="shared" si="3"/>
        <v>1755005.9850000003</v>
      </c>
      <c r="E60" s="1">
        <f aca="true" t="shared" si="4" ref="E60:H61">+E18+E39</f>
        <v>2903091.900254005</v>
      </c>
      <c r="F60" s="1">
        <f t="shared" si="4"/>
        <v>2903091.900254005</v>
      </c>
      <c r="G60" s="1">
        <f t="shared" si="4"/>
        <v>2860815.756082005</v>
      </c>
      <c r="H60" s="1">
        <f t="shared" si="4"/>
        <v>2860815.756082005</v>
      </c>
    </row>
    <row r="61" spans="1:8" ht="12.75">
      <c r="A61" t="s">
        <v>248</v>
      </c>
      <c r="C61" s="1">
        <f t="shared" si="3"/>
        <v>3542512</v>
      </c>
      <c r="D61" s="1">
        <f t="shared" si="3"/>
        <v>3542512</v>
      </c>
      <c r="E61" s="1">
        <f t="shared" si="4"/>
        <v>483848</v>
      </c>
      <c r="F61" s="1">
        <f t="shared" si="4"/>
        <v>483848</v>
      </c>
      <c r="G61" s="1">
        <f t="shared" si="4"/>
        <v>476802</v>
      </c>
      <c r="H61" s="1">
        <f t="shared" si="4"/>
        <v>476802</v>
      </c>
    </row>
    <row r="62" spans="1:8" ht="12.75">
      <c r="A62" t="s">
        <v>249</v>
      </c>
      <c r="C62" s="1">
        <f>+(C59+C60)-C55</f>
        <v>20667594.117024664</v>
      </c>
      <c r="D62" s="1">
        <f aca="true" t="shared" si="5" ref="D62:H62">+(D59+D60)-D55</f>
        <v>20667594.117024664</v>
      </c>
      <c r="E62" s="1">
        <f t="shared" si="5"/>
        <v>1963126.5114934666</v>
      </c>
      <c r="F62" s="1">
        <f t="shared" si="5"/>
        <v>1963126.5114934666</v>
      </c>
      <c r="G62" s="1">
        <f t="shared" si="5"/>
        <v>1920850.3673214663</v>
      </c>
      <c r="H62" s="1">
        <f t="shared" si="5"/>
        <v>1920850.3673214663</v>
      </c>
    </row>
    <row r="63" spans="1:8" ht="12.75">
      <c r="A63" t="s">
        <v>250</v>
      </c>
      <c r="C63" s="290">
        <v>0.37951</v>
      </c>
      <c r="D63" s="290">
        <v>0.37951</v>
      </c>
      <c r="E63" s="290">
        <v>0.37951</v>
      </c>
      <c r="F63" s="290">
        <v>0.37951</v>
      </c>
      <c r="G63" s="290">
        <v>0.37951</v>
      </c>
      <c r="H63" s="290">
        <v>0.37951</v>
      </c>
    </row>
    <row r="64" spans="1:8" ht="12.75">
      <c r="A64" t="s">
        <v>251</v>
      </c>
      <c r="C64" s="1">
        <f>+C62*C63</f>
        <v>7843558.643352031</v>
      </c>
      <c r="D64" s="1">
        <f aca="true" t="shared" si="6" ref="D64:H64">+D62*D63</f>
        <v>7843558.643352031</v>
      </c>
      <c r="E64" s="1">
        <f t="shared" si="6"/>
        <v>745026.1423768855</v>
      </c>
      <c r="F64" s="1">
        <f t="shared" si="6"/>
        <v>745026.1423768855</v>
      </c>
      <c r="G64" s="1">
        <f t="shared" si="6"/>
        <v>728981.9229021698</v>
      </c>
      <c r="H64" s="1">
        <f t="shared" si="6"/>
        <v>728981.9229021698</v>
      </c>
    </row>
    <row r="67" spans="1:8" ht="12.75">
      <c r="A67" t="s">
        <v>252</v>
      </c>
      <c r="C67" s="280">
        <f>+C64</f>
        <v>7843558.643352031</v>
      </c>
      <c r="D67" s="280">
        <f aca="true" t="shared" si="7" ref="D67:H67">+D64</f>
        <v>7843558.643352031</v>
      </c>
      <c r="E67" s="280">
        <f t="shared" si="7"/>
        <v>745026.1423768855</v>
      </c>
      <c r="F67" s="280">
        <f t="shared" si="7"/>
        <v>745026.1423768855</v>
      </c>
      <c r="G67" s="280">
        <f t="shared" si="7"/>
        <v>728981.9229021698</v>
      </c>
      <c r="H67" s="280">
        <f t="shared" si="7"/>
        <v>728981.9229021698</v>
      </c>
    </row>
    <row r="68" spans="1:8" ht="12.75">
      <c r="A68" t="s">
        <v>324</v>
      </c>
      <c r="C68" s="1">
        <f>+C67</f>
        <v>7843558.643352031</v>
      </c>
      <c r="D68" s="1">
        <f>+C68+D67</f>
        <v>15687117.286704062</v>
      </c>
      <c r="E68" s="1">
        <f aca="true" t="shared" si="8" ref="E68:H68">+D68+E67</f>
        <v>16432143.429080946</v>
      </c>
      <c r="F68" s="1">
        <f t="shared" si="8"/>
        <v>17177169.571457833</v>
      </c>
      <c r="G68" s="1">
        <f t="shared" si="8"/>
        <v>17906151.494360004</v>
      </c>
      <c r="H68" s="1">
        <f t="shared" si="8"/>
        <v>18635133.417262174</v>
      </c>
    </row>
  </sheetData>
  <mergeCells count="3">
    <mergeCell ref="C4:H4"/>
    <mergeCell ref="C25:H25"/>
    <mergeCell ref="C46:H46"/>
  </mergeCells>
  <printOptions/>
  <pageMargins left="1" right="1" top="1.5" bottom="0.75" header="0.5" footer="0.5"/>
  <pageSetup fitToHeight="1" fitToWidth="1" orientation="portrait" paperSize="9"/>
  <headerFooter scaleWithDoc="0" alignWithMargins="0">
    <oddHeader>&amp;R&amp;"Times New Roman,Bold"&amp;8Utah Association of Energy Users 
UAE Exhibit RR 1.7
Docket No. 10-035-124
Witness:  Kevin C. Higgins
Page 10 of 10</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270</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36">
      <c r="D7" s="15" t="s">
        <v>495</v>
      </c>
      <c r="E7" s="16"/>
      <c r="F7" s="16"/>
      <c r="G7" s="17" t="s">
        <v>269</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0</v>
      </c>
    </row>
    <row r="14" spans="4:7" ht="12.75">
      <c r="D14" s="20">
        <v>6</v>
      </c>
      <c r="E14" s="21" t="s">
        <v>503</v>
      </c>
      <c r="F14" s="21"/>
      <c r="G14" s="23">
        <v>0</v>
      </c>
    </row>
    <row r="15" spans="4:7" ht="12.75">
      <c r="D15" s="20">
        <v>7</v>
      </c>
      <c r="E15" s="21"/>
      <c r="F15" s="21"/>
      <c r="G15" s="22"/>
    </row>
    <row r="16" spans="4:7" ht="12.75">
      <c r="D16" s="20">
        <v>8</v>
      </c>
      <c r="E16" s="21" t="s">
        <v>504</v>
      </c>
      <c r="F16" s="21"/>
      <c r="G16" s="22"/>
    </row>
    <row r="17" spans="4:7" ht="12.75">
      <c r="D17" s="20">
        <v>9</v>
      </c>
      <c r="E17" s="21" t="s">
        <v>505</v>
      </c>
      <c r="F17" s="21"/>
      <c r="G17" s="22">
        <v>-2208295.187811196</v>
      </c>
    </row>
    <row r="18" spans="4:7" ht="12.75">
      <c r="D18" s="20">
        <v>10</v>
      </c>
      <c r="E18" s="21" t="s">
        <v>506</v>
      </c>
      <c r="F18" s="21"/>
      <c r="G18" s="22">
        <v>0</v>
      </c>
    </row>
    <row r="19" spans="4:7" ht="12.75">
      <c r="D19" s="20">
        <v>11</v>
      </c>
      <c r="E19" s="21" t="s">
        <v>507</v>
      </c>
      <c r="F19" s="21"/>
      <c r="G19" s="22">
        <v>-335985.8695377447</v>
      </c>
    </row>
    <row r="20" spans="4:7" ht="12.75">
      <c r="D20" s="20">
        <v>12</v>
      </c>
      <c r="E20" s="21" t="s">
        <v>508</v>
      </c>
      <c r="F20" s="21"/>
      <c r="G20" s="22">
        <v>-759637.8458085656</v>
      </c>
    </row>
    <row r="21" spans="4:7" ht="12.75">
      <c r="D21" s="20">
        <v>13</v>
      </c>
      <c r="E21" s="21" t="s">
        <v>509</v>
      </c>
      <c r="F21" s="21"/>
      <c r="G21" s="22">
        <v>-347654.1984196156</v>
      </c>
    </row>
    <row r="22" spans="4:7" ht="12.75">
      <c r="D22" s="20">
        <v>14</v>
      </c>
      <c r="E22" s="21" t="s">
        <v>510</v>
      </c>
      <c r="F22" s="21"/>
      <c r="G22" s="22">
        <v>-1828049.4438750297</v>
      </c>
    </row>
    <row r="23" spans="4:7" ht="12.75">
      <c r="D23" s="20">
        <v>15</v>
      </c>
      <c r="E23" s="21" t="s">
        <v>511</v>
      </c>
      <c r="F23" s="21"/>
      <c r="G23" s="22">
        <v>-940610.3773314208</v>
      </c>
    </row>
    <row r="24" spans="4:7" ht="12.75">
      <c r="D24" s="20">
        <v>16</v>
      </c>
      <c r="E24" s="21" t="s">
        <v>512</v>
      </c>
      <c r="F24" s="21"/>
      <c r="G24" s="22">
        <v>-146494.77308476064</v>
      </c>
    </row>
    <row r="25" spans="4:7" ht="12.75">
      <c r="D25" s="20">
        <v>17</v>
      </c>
      <c r="E25" s="21" t="s">
        <v>513</v>
      </c>
      <c r="F25" s="21"/>
      <c r="G25" s="22">
        <v>0</v>
      </c>
    </row>
    <row r="26" spans="4:7" ht="12.75">
      <c r="D26" s="20">
        <v>18</v>
      </c>
      <c r="E26" s="21" t="s">
        <v>514</v>
      </c>
      <c r="F26" s="21"/>
      <c r="G26" s="24">
        <v>-1946450.5349171832</v>
      </c>
    </row>
    <row r="27" spans="4:7" ht="12.75">
      <c r="D27" s="20">
        <v>19</v>
      </c>
      <c r="E27" s="21" t="s">
        <v>515</v>
      </c>
      <c r="F27" s="21"/>
      <c r="G27" s="22">
        <v>-8513178.230785847</v>
      </c>
    </row>
    <row r="28" spans="4:7" ht="12.75">
      <c r="D28" s="20">
        <v>20</v>
      </c>
      <c r="E28" s="21" t="s">
        <v>516</v>
      </c>
      <c r="F28" s="21"/>
      <c r="G28" s="22">
        <v>0</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2805421.313290283</v>
      </c>
    </row>
    <row r="32" spans="4:7" ht="12.75">
      <c r="D32" s="20">
        <v>24</v>
      </c>
      <c r="E32" s="21" t="s">
        <v>520</v>
      </c>
      <c r="F32" s="21"/>
      <c r="G32" s="22">
        <v>499909.3392298203</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-5207847.578265905</v>
      </c>
    </row>
    <row r="37" spans="4:7" ht="12.75">
      <c r="D37" s="20">
        <v>29</v>
      </c>
      <c r="E37" s="21"/>
      <c r="F37" s="21"/>
      <c r="G37" s="22"/>
    </row>
    <row r="38" spans="4:7" ht="13" thickBot="1">
      <c r="D38" s="20">
        <v>30</v>
      </c>
      <c r="E38" s="21" t="s">
        <v>525</v>
      </c>
      <c r="F38" s="21"/>
      <c r="G38" s="26">
        <v>5207847.578265905</v>
      </c>
    </row>
    <row r="39" spans="4:7" ht="13.5" thickTop="1">
      <c r="D39" s="20">
        <v>31</v>
      </c>
      <c r="E39" s="21"/>
      <c r="F39" s="21"/>
      <c r="G39" s="22"/>
    </row>
    <row r="40" spans="4:7" ht="12.75">
      <c r="D40" s="20">
        <v>32</v>
      </c>
      <c r="E40" s="21" t="s">
        <v>526</v>
      </c>
      <c r="F40" s="21"/>
      <c r="G40" s="22"/>
    </row>
    <row r="41" spans="4:7" ht="12.75">
      <c r="D41" s="20">
        <v>33</v>
      </c>
      <c r="E41" s="21" t="s">
        <v>527</v>
      </c>
      <c r="F41" s="21"/>
      <c r="G41" s="22">
        <v>0</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-79957.90650492907</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-79957.90650558472</v>
      </c>
    </row>
    <row r="53" spans="4:7" ht="12.75">
      <c r="D53" s="20">
        <v>45</v>
      </c>
      <c r="E53" s="21"/>
      <c r="F53" s="21"/>
      <c r="G53" s="22"/>
    </row>
    <row r="54" spans="4:7" ht="12.75">
      <c r="D54" s="20">
        <v>46</v>
      </c>
      <c r="E54" s="21" t="s">
        <v>539</v>
      </c>
      <c r="F54" s="21"/>
      <c r="G54" s="22"/>
    </row>
    <row r="55" spans="4:7" ht="12.75">
      <c r="D55" s="20">
        <v>47</v>
      </c>
      <c r="E55" s="21" t="s">
        <v>540</v>
      </c>
      <c r="F55" s="21"/>
      <c r="G55" s="22">
        <v>0</v>
      </c>
    </row>
    <row r="56" spans="4:7" ht="12.75">
      <c r="D56" s="20">
        <v>48</v>
      </c>
      <c r="E56" s="21" t="s">
        <v>541</v>
      </c>
      <c r="F56" s="21"/>
      <c r="G56" s="22">
        <v>0</v>
      </c>
    </row>
    <row r="57" spans="4:7" ht="12.75">
      <c r="D57" s="20">
        <v>49</v>
      </c>
      <c r="E57" s="21" t="s">
        <v>542</v>
      </c>
      <c r="F57" s="21"/>
      <c r="G57" s="22">
        <v>0</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0</v>
      </c>
    </row>
    <row r="63" spans="4:7" ht="12.75">
      <c r="D63" s="20">
        <v>55</v>
      </c>
      <c r="E63" s="21"/>
      <c r="F63" s="21"/>
      <c r="G63" s="22"/>
    </row>
    <row r="64" spans="4:7" ht="13" thickBot="1">
      <c r="D64" s="20">
        <v>56</v>
      </c>
      <c r="E64" s="21" t="s">
        <v>548</v>
      </c>
      <c r="F64" s="21"/>
      <c r="G64" s="26">
        <v>-79957.90650558472</v>
      </c>
    </row>
    <row r="65" spans="4:7" ht="13.5" thickTop="1">
      <c r="D65" s="108"/>
      <c r="E65" s="28"/>
      <c r="F65" s="28"/>
      <c r="G65" s="29"/>
    </row>
    <row r="66" spans="4:7" ht="12.75">
      <c r="D66" s="30"/>
      <c r="E66" s="28" t="s">
        <v>419</v>
      </c>
      <c r="F66" s="31"/>
      <c r="G66" s="32">
        <v>-8430269.22187075</v>
      </c>
    </row>
    <row r="68" s="34" customFormat="1" ht="13" thickBot="1">
      <c r="B68" s="33" t="s">
        <v>420</v>
      </c>
    </row>
    <row r="69" spans="2:10" s="34" customFormat="1" ht="145.5" customHeight="1" thickBot="1">
      <c r="B69" s="648" t="s">
        <v>13</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1.8
Docket No. 10-035-124
Witness:  Kevin C. Higgins
Page 1 of 4</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I49"/>
  <sheetViews>
    <sheetView workbookViewId="0" topLeftCell="A1"/>
  </sheetViews>
  <sheetFormatPr defaultColWidth="8.83203125" defaultRowHeight="12.75"/>
  <cols>
    <col min="1" max="2" width="2" style="302" customWidth="1"/>
    <col min="3" max="3" width="45.16015625" style="302" customWidth="1"/>
    <col min="4" max="4" width="11.33203125" style="302" customWidth="1"/>
    <col min="5" max="5" width="14.83203125" style="302" customWidth="1"/>
    <col min="6" max="6" width="11.33203125" style="302" customWidth="1"/>
    <col min="7" max="7" width="12.5" style="302" customWidth="1"/>
    <col min="8" max="8" width="14.83203125" style="302" customWidth="1"/>
    <col min="9" max="256" width="8.83203125" style="302" customWidth="1"/>
    <col min="257" max="257" width="3.5" style="302" customWidth="1"/>
    <col min="258" max="258" width="31.5" style="302" customWidth="1"/>
    <col min="259" max="259" width="13.33203125" style="302" customWidth="1"/>
    <col min="260" max="260" width="8.33203125" style="302" customWidth="1"/>
    <col min="261" max="261" width="14.5" style="302" customWidth="1"/>
    <col min="262" max="263" width="12.66015625" style="302" customWidth="1"/>
    <col min="264" max="264" width="13.16015625" style="302" customWidth="1"/>
    <col min="265" max="512" width="8.83203125" style="302" customWidth="1"/>
    <col min="513" max="513" width="3.5" style="302" customWidth="1"/>
    <col min="514" max="514" width="31.5" style="302" customWidth="1"/>
    <col min="515" max="515" width="13.33203125" style="302" customWidth="1"/>
    <col min="516" max="516" width="8.33203125" style="302" customWidth="1"/>
    <col min="517" max="517" width="14.5" style="302" customWidth="1"/>
    <col min="518" max="519" width="12.66015625" style="302" customWidth="1"/>
    <col min="520" max="520" width="13.16015625" style="302" customWidth="1"/>
    <col min="521" max="768" width="8.83203125" style="302" customWidth="1"/>
    <col min="769" max="769" width="3.5" style="302" customWidth="1"/>
    <col min="770" max="770" width="31.5" style="302" customWidth="1"/>
    <col min="771" max="771" width="13.33203125" style="302" customWidth="1"/>
    <col min="772" max="772" width="8.33203125" style="302" customWidth="1"/>
    <col min="773" max="773" width="14.5" style="302" customWidth="1"/>
    <col min="774" max="775" width="12.66015625" style="302" customWidth="1"/>
    <col min="776" max="776" width="13.16015625" style="302" customWidth="1"/>
    <col min="777" max="1024" width="8.83203125" style="302" customWidth="1"/>
    <col min="1025" max="1025" width="3.5" style="302" customWidth="1"/>
    <col min="1026" max="1026" width="31.5" style="302" customWidth="1"/>
    <col min="1027" max="1027" width="13.33203125" style="302" customWidth="1"/>
    <col min="1028" max="1028" width="8.33203125" style="302" customWidth="1"/>
    <col min="1029" max="1029" width="14.5" style="302" customWidth="1"/>
    <col min="1030" max="1031" width="12.66015625" style="302" customWidth="1"/>
    <col min="1032" max="1032" width="13.16015625" style="302" customWidth="1"/>
    <col min="1033" max="1280" width="8.83203125" style="302" customWidth="1"/>
    <col min="1281" max="1281" width="3.5" style="302" customWidth="1"/>
    <col min="1282" max="1282" width="31.5" style="302" customWidth="1"/>
    <col min="1283" max="1283" width="13.33203125" style="302" customWidth="1"/>
    <col min="1284" max="1284" width="8.33203125" style="302" customWidth="1"/>
    <col min="1285" max="1285" width="14.5" style="302" customWidth="1"/>
    <col min="1286" max="1287" width="12.66015625" style="302" customWidth="1"/>
    <col min="1288" max="1288" width="13.16015625" style="302" customWidth="1"/>
    <col min="1289" max="1536" width="8.83203125" style="302" customWidth="1"/>
    <col min="1537" max="1537" width="3.5" style="302" customWidth="1"/>
    <col min="1538" max="1538" width="31.5" style="302" customWidth="1"/>
    <col min="1539" max="1539" width="13.33203125" style="302" customWidth="1"/>
    <col min="1540" max="1540" width="8.33203125" style="302" customWidth="1"/>
    <col min="1541" max="1541" width="14.5" style="302" customWidth="1"/>
    <col min="1542" max="1543" width="12.66015625" style="302" customWidth="1"/>
    <col min="1544" max="1544" width="13.16015625" style="302" customWidth="1"/>
    <col min="1545" max="1792" width="8.83203125" style="302" customWidth="1"/>
    <col min="1793" max="1793" width="3.5" style="302" customWidth="1"/>
    <col min="1794" max="1794" width="31.5" style="302" customWidth="1"/>
    <col min="1795" max="1795" width="13.33203125" style="302" customWidth="1"/>
    <col min="1796" max="1796" width="8.33203125" style="302" customWidth="1"/>
    <col min="1797" max="1797" width="14.5" style="302" customWidth="1"/>
    <col min="1798" max="1799" width="12.66015625" style="302" customWidth="1"/>
    <col min="1800" max="1800" width="13.16015625" style="302" customWidth="1"/>
    <col min="1801" max="2048" width="8.83203125" style="302" customWidth="1"/>
    <col min="2049" max="2049" width="3.5" style="302" customWidth="1"/>
    <col min="2050" max="2050" width="31.5" style="302" customWidth="1"/>
    <col min="2051" max="2051" width="13.33203125" style="302" customWidth="1"/>
    <col min="2052" max="2052" width="8.33203125" style="302" customWidth="1"/>
    <col min="2053" max="2053" width="14.5" style="302" customWidth="1"/>
    <col min="2054" max="2055" width="12.66015625" style="302" customWidth="1"/>
    <col min="2056" max="2056" width="13.16015625" style="302" customWidth="1"/>
    <col min="2057" max="2304" width="8.83203125" style="302" customWidth="1"/>
    <col min="2305" max="2305" width="3.5" style="302" customWidth="1"/>
    <col min="2306" max="2306" width="31.5" style="302" customWidth="1"/>
    <col min="2307" max="2307" width="13.33203125" style="302" customWidth="1"/>
    <col min="2308" max="2308" width="8.33203125" style="302" customWidth="1"/>
    <col min="2309" max="2309" width="14.5" style="302" customWidth="1"/>
    <col min="2310" max="2311" width="12.66015625" style="302" customWidth="1"/>
    <col min="2312" max="2312" width="13.16015625" style="302" customWidth="1"/>
    <col min="2313" max="2560" width="8.83203125" style="302" customWidth="1"/>
    <col min="2561" max="2561" width="3.5" style="302" customWidth="1"/>
    <col min="2562" max="2562" width="31.5" style="302" customWidth="1"/>
    <col min="2563" max="2563" width="13.33203125" style="302" customWidth="1"/>
    <col min="2564" max="2564" width="8.33203125" style="302" customWidth="1"/>
    <col min="2565" max="2565" width="14.5" style="302" customWidth="1"/>
    <col min="2566" max="2567" width="12.66015625" style="302" customWidth="1"/>
    <col min="2568" max="2568" width="13.16015625" style="302" customWidth="1"/>
    <col min="2569" max="2816" width="8.83203125" style="302" customWidth="1"/>
    <col min="2817" max="2817" width="3.5" style="302" customWidth="1"/>
    <col min="2818" max="2818" width="31.5" style="302" customWidth="1"/>
    <col min="2819" max="2819" width="13.33203125" style="302" customWidth="1"/>
    <col min="2820" max="2820" width="8.33203125" style="302" customWidth="1"/>
    <col min="2821" max="2821" width="14.5" style="302" customWidth="1"/>
    <col min="2822" max="2823" width="12.66015625" style="302" customWidth="1"/>
    <col min="2824" max="2824" width="13.16015625" style="302" customWidth="1"/>
    <col min="2825" max="3072" width="8.83203125" style="302" customWidth="1"/>
    <col min="3073" max="3073" width="3.5" style="302" customWidth="1"/>
    <col min="3074" max="3074" width="31.5" style="302" customWidth="1"/>
    <col min="3075" max="3075" width="13.33203125" style="302" customWidth="1"/>
    <col min="3076" max="3076" width="8.33203125" style="302" customWidth="1"/>
    <col min="3077" max="3077" width="14.5" style="302" customWidth="1"/>
    <col min="3078" max="3079" width="12.66015625" style="302" customWidth="1"/>
    <col min="3080" max="3080" width="13.16015625" style="302" customWidth="1"/>
    <col min="3081" max="3328" width="8.83203125" style="302" customWidth="1"/>
    <col min="3329" max="3329" width="3.5" style="302" customWidth="1"/>
    <col min="3330" max="3330" width="31.5" style="302" customWidth="1"/>
    <col min="3331" max="3331" width="13.33203125" style="302" customWidth="1"/>
    <col min="3332" max="3332" width="8.33203125" style="302" customWidth="1"/>
    <col min="3333" max="3333" width="14.5" style="302" customWidth="1"/>
    <col min="3334" max="3335" width="12.66015625" style="302" customWidth="1"/>
    <col min="3336" max="3336" width="13.16015625" style="302" customWidth="1"/>
    <col min="3337" max="3584" width="8.83203125" style="302" customWidth="1"/>
    <col min="3585" max="3585" width="3.5" style="302" customWidth="1"/>
    <col min="3586" max="3586" width="31.5" style="302" customWidth="1"/>
    <col min="3587" max="3587" width="13.33203125" style="302" customWidth="1"/>
    <col min="3588" max="3588" width="8.33203125" style="302" customWidth="1"/>
    <col min="3589" max="3589" width="14.5" style="302" customWidth="1"/>
    <col min="3590" max="3591" width="12.66015625" style="302" customWidth="1"/>
    <col min="3592" max="3592" width="13.16015625" style="302" customWidth="1"/>
    <col min="3593" max="3840" width="8.83203125" style="302" customWidth="1"/>
    <col min="3841" max="3841" width="3.5" style="302" customWidth="1"/>
    <col min="3842" max="3842" width="31.5" style="302" customWidth="1"/>
    <col min="3843" max="3843" width="13.33203125" style="302" customWidth="1"/>
    <col min="3844" max="3844" width="8.33203125" style="302" customWidth="1"/>
    <col min="3845" max="3845" width="14.5" style="302" customWidth="1"/>
    <col min="3846" max="3847" width="12.66015625" style="302" customWidth="1"/>
    <col min="3848" max="3848" width="13.16015625" style="302" customWidth="1"/>
    <col min="3849" max="4096" width="8.83203125" style="302" customWidth="1"/>
    <col min="4097" max="4097" width="3.5" style="302" customWidth="1"/>
    <col min="4098" max="4098" width="31.5" style="302" customWidth="1"/>
    <col min="4099" max="4099" width="13.33203125" style="302" customWidth="1"/>
    <col min="4100" max="4100" width="8.33203125" style="302" customWidth="1"/>
    <col min="4101" max="4101" width="14.5" style="302" customWidth="1"/>
    <col min="4102" max="4103" width="12.66015625" style="302" customWidth="1"/>
    <col min="4104" max="4104" width="13.16015625" style="302" customWidth="1"/>
    <col min="4105" max="4352" width="8.83203125" style="302" customWidth="1"/>
    <col min="4353" max="4353" width="3.5" style="302" customWidth="1"/>
    <col min="4354" max="4354" width="31.5" style="302" customWidth="1"/>
    <col min="4355" max="4355" width="13.33203125" style="302" customWidth="1"/>
    <col min="4356" max="4356" width="8.33203125" style="302" customWidth="1"/>
    <col min="4357" max="4357" width="14.5" style="302" customWidth="1"/>
    <col min="4358" max="4359" width="12.66015625" style="302" customWidth="1"/>
    <col min="4360" max="4360" width="13.16015625" style="302" customWidth="1"/>
    <col min="4361" max="4608" width="8.83203125" style="302" customWidth="1"/>
    <col min="4609" max="4609" width="3.5" style="302" customWidth="1"/>
    <col min="4610" max="4610" width="31.5" style="302" customWidth="1"/>
    <col min="4611" max="4611" width="13.33203125" style="302" customWidth="1"/>
    <col min="4612" max="4612" width="8.33203125" style="302" customWidth="1"/>
    <col min="4613" max="4613" width="14.5" style="302" customWidth="1"/>
    <col min="4614" max="4615" width="12.66015625" style="302" customWidth="1"/>
    <col min="4616" max="4616" width="13.16015625" style="302" customWidth="1"/>
    <col min="4617" max="4864" width="8.83203125" style="302" customWidth="1"/>
    <col min="4865" max="4865" width="3.5" style="302" customWidth="1"/>
    <col min="4866" max="4866" width="31.5" style="302" customWidth="1"/>
    <col min="4867" max="4867" width="13.33203125" style="302" customWidth="1"/>
    <col min="4868" max="4868" width="8.33203125" style="302" customWidth="1"/>
    <col min="4869" max="4869" width="14.5" style="302" customWidth="1"/>
    <col min="4870" max="4871" width="12.66015625" style="302" customWidth="1"/>
    <col min="4872" max="4872" width="13.16015625" style="302" customWidth="1"/>
    <col min="4873" max="5120" width="8.83203125" style="302" customWidth="1"/>
    <col min="5121" max="5121" width="3.5" style="302" customWidth="1"/>
    <col min="5122" max="5122" width="31.5" style="302" customWidth="1"/>
    <col min="5123" max="5123" width="13.33203125" style="302" customWidth="1"/>
    <col min="5124" max="5124" width="8.33203125" style="302" customWidth="1"/>
    <col min="5125" max="5125" width="14.5" style="302" customWidth="1"/>
    <col min="5126" max="5127" width="12.66015625" style="302" customWidth="1"/>
    <col min="5128" max="5128" width="13.16015625" style="302" customWidth="1"/>
    <col min="5129" max="5376" width="8.83203125" style="302" customWidth="1"/>
    <col min="5377" max="5377" width="3.5" style="302" customWidth="1"/>
    <col min="5378" max="5378" width="31.5" style="302" customWidth="1"/>
    <col min="5379" max="5379" width="13.33203125" style="302" customWidth="1"/>
    <col min="5380" max="5380" width="8.33203125" style="302" customWidth="1"/>
    <col min="5381" max="5381" width="14.5" style="302" customWidth="1"/>
    <col min="5382" max="5383" width="12.66015625" style="302" customWidth="1"/>
    <col min="5384" max="5384" width="13.16015625" style="302" customWidth="1"/>
    <col min="5385" max="5632" width="8.83203125" style="302" customWidth="1"/>
    <col min="5633" max="5633" width="3.5" style="302" customWidth="1"/>
    <col min="5634" max="5634" width="31.5" style="302" customWidth="1"/>
    <col min="5635" max="5635" width="13.33203125" style="302" customWidth="1"/>
    <col min="5636" max="5636" width="8.33203125" style="302" customWidth="1"/>
    <col min="5637" max="5637" width="14.5" style="302" customWidth="1"/>
    <col min="5638" max="5639" width="12.66015625" style="302" customWidth="1"/>
    <col min="5640" max="5640" width="13.16015625" style="302" customWidth="1"/>
    <col min="5641" max="5888" width="8.83203125" style="302" customWidth="1"/>
    <col min="5889" max="5889" width="3.5" style="302" customWidth="1"/>
    <col min="5890" max="5890" width="31.5" style="302" customWidth="1"/>
    <col min="5891" max="5891" width="13.33203125" style="302" customWidth="1"/>
    <col min="5892" max="5892" width="8.33203125" style="302" customWidth="1"/>
    <col min="5893" max="5893" width="14.5" style="302" customWidth="1"/>
    <col min="5894" max="5895" width="12.66015625" style="302" customWidth="1"/>
    <col min="5896" max="5896" width="13.16015625" style="302" customWidth="1"/>
    <col min="5897" max="6144" width="8.83203125" style="302" customWidth="1"/>
    <col min="6145" max="6145" width="3.5" style="302" customWidth="1"/>
    <col min="6146" max="6146" width="31.5" style="302" customWidth="1"/>
    <col min="6147" max="6147" width="13.33203125" style="302" customWidth="1"/>
    <col min="6148" max="6148" width="8.33203125" style="302" customWidth="1"/>
    <col min="6149" max="6149" width="14.5" style="302" customWidth="1"/>
    <col min="6150" max="6151" width="12.66015625" style="302" customWidth="1"/>
    <col min="6152" max="6152" width="13.16015625" style="302" customWidth="1"/>
    <col min="6153" max="6400" width="8.83203125" style="302" customWidth="1"/>
    <col min="6401" max="6401" width="3.5" style="302" customWidth="1"/>
    <col min="6402" max="6402" width="31.5" style="302" customWidth="1"/>
    <col min="6403" max="6403" width="13.33203125" style="302" customWidth="1"/>
    <col min="6404" max="6404" width="8.33203125" style="302" customWidth="1"/>
    <col min="6405" max="6405" width="14.5" style="302" customWidth="1"/>
    <col min="6406" max="6407" width="12.66015625" style="302" customWidth="1"/>
    <col min="6408" max="6408" width="13.16015625" style="302" customWidth="1"/>
    <col min="6409" max="6656" width="8.83203125" style="302" customWidth="1"/>
    <col min="6657" max="6657" width="3.5" style="302" customWidth="1"/>
    <col min="6658" max="6658" width="31.5" style="302" customWidth="1"/>
    <col min="6659" max="6659" width="13.33203125" style="302" customWidth="1"/>
    <col min="6660" max="6660" width="8.33203125" style="302" customWidth="1"/>
    <col min="6661" max="6661" width="14.5" style="302" customWidth="1"/>
    <col min="6662" max="6663" width="12.66015625" style="302" customWidth="1"/>
    <col min="6664" max="6664" width="13.16015625" style="302" customWidth="1"/>
    <col min="6665" max="6912" width="8.83203125" style="302" customWidth="1"/>
    <col min="6913" max="6913" width="3.5" style="302" customWidth="1"/>
    <col min="6914" max="6914" width="31.5" style="302" customWidth="1"/>
    <col min="6915" max="6915" width="13.33203125" style="302" customWidth="1"/>
    <col min="6916" max="6916" width="8.33203125" style="302" customWidth="1"/>
    <col min="6917" max="6917" width="14.5" style="302" customWidth="1"/>
    <col min="6918" max="6919" width="12.66015625" style="302" customWidth="1"/>
    <col min="6920" max="6920" width="13.16015625" style="302" customWidth="1"/>
    <col min="6921" max="7168" width="8.83203125" style="302" customWidth="1"/>
    <col min="7169" max="7169" width="3.5" style="302" customWidth="1"/>
    <col min="7170" max="7170" width="31.5" style="302" customWidth="1"/>
    <col min="7171" max="7171" width="13.33203125" style="302" customWidth="1"/>
    <col min="7172" max="7172" width="8.33203125" style="302" customWidth="1"/>
    <col min="7173" max="7173" width="14.5" style="302" customWidth="1"/>
    <col min="7174" max="7175" width="12.66015625" style="302" customWidth="1"/>
    <col min="7176" max="7176" width="13.16015625" style="302" customWidth="1"/>
    <col min="7177" max="7424" width="8.83203125" style="302" customWidth="1"/>
    <col min="7425" max="7425" width="3.5" style="302" customWidth="1"/>
    <col min="7426" max="7426" width="31.5" style="302" customWidth="1"/>
    <col min="7427" max="7427" width="13.33203125" style="302" customWidth="1"/>
    <col min="7428" max="7428" width="8.33203125" style="302" customWidth="1"/>
    <col min="7429" max="7429" width="14.5" style="302" customWidth="1"/>
    <col min="7430" max="7431" width="12.66015625" style="302" customWidth="1"/>
    <col min="7432" max="7432" width="13.16015625" style="302" customWidth="1"/>
    <col min="7433" max="7680" width="8.83203125" style="302" customWidth="1"/>
    <col min="7681" max="7681" width="3.5" style="302" customWidth="1"/>
    <col min="7682" max="7682" width="31.5" style="302" customWidth="1"/>
    <col min="7683" max="7683" width="13.33203125" style="302" customWidth="1"/>
    <col min="7684" max="7684" width="8.33203125" style="302" customWidth="1"/>
    <col min="7685" max="7685" width="14.5" style="302" customWidth="1"/>
    <col min="7686" max="7687" width="12.66015625" style="302" customWidth="1"/>
    <col min="7688" max="7688" width="13.16015625" style="302" customWidth="1"/>
    <col min="7689" max="7936" width="8.83203125" style="302" customWidth="1"/>
    <col min="7937" max="7937" width="3.5" style="302" customWidth="1"/>
    <col min="7938" max="7938" width="31.5" style="302" customWidth="1"/>
    <col min="7939" max="7939" width="13.33203125" style="302" customWidth="1"/>
    <col min="7940" max="7940" width="8.33203125" style="302" customWidth="1"/>
    <col min="7941" max="7941" width="14.5" style="302" customWidth="1"/>
    <col min="7942" max="7943" width="12.66015625" style="302" customWidth="1"/>
    <col min="7944" max="7944" width="13.16015625" style="302" customWidth="1"/>
    <col min="7945" max="8192" width="8.83203125" style="302" customWidth="1"/>
    <col min="8193" max="8193" width="3.5" style="302" customWidth="1"/>
    <col min="8194" max="8194" width="31.5" style="302" customWidth="1"/>
    <col min="8195" max="8195" width="13.33203125" style="302" customWidth="1"/>
    <col min="8196" max="8196" width="8.33203125" style="302" customWidth="1"/>
    <col min="8197" max="8197" width="14.5" style="302" customWidth="1"/>
    <col min="8198" max="8199" width="12.66015625" style="302" customWidth="1"/>
    <col min="8200" max="8200" width="13.16015625" style="302" customWidth="1"/>
    <col min="8201" max="8448" width="8.83203125" style="302" customWidth="1"/>
    <col min="8449" max="8449" width="3.5" style="302" customWidth="1"/>
    <col min="8450" max="8450" width="31.5" style="302" customWidth="1"/>
    <col min="8451" max="8451" width="13.33203125" style="302" customWidth="1"/>
    <col min="8452" max="8452" width="8.33203125" style="302" customWidth="1"/>
    <col min="8453" max="8453" width="14.5" style="302" customWidth="1"/>
    <col min="8454" max="8455" width="12.66015625" style="302" customWidth="1"/>
    <col min="8456" max="8456" width="13.16015625" style="302" customWidth="1"/>
    <col min="8457" max="8704" width="8.83203125" style="302" customWidth="1"/>
    <col min="8705" max="8705" width="3.5" style="302" customWidth="1"/>
    <col min="8706" max="8706" width="31.5" style="302" customWidth="1"/>
    <col min="8707" max="8707" width="13.33203125" style="302" customWidth="1"/>
    <col min="8708" max="8708" width="8.33203125" style="302" customWidth="1"/>
    <col min="8709" max="8709" width="14.5" style="302" customWidth="1"/>
    <col min="8710" max="8711" width="12.66015625" style="302" customWidth="1"/>
    <col min="8712" max="8712" width="13.16015625" style="302" customWidth="1"/>
    <col min="8713" max="8960" width="8.83203125" style="302" customWidth="1"/>
    <col min="8961" max="8961" width="3.5" style="302" customWidth="1"/>
    <col min="8962" max="8962" width="31.5" style="302" customWidth="1"/>
    <col min="8963" max="8963" width="13.33203125" style="302" customWidth="1"/>
    <col min="8964" max="8964" width="8.33203125" style="302" customWidth="1"/>
    <col min="8965" max="8965" width="14.5" style="302" customWidth="1"/>
    <col min="8966" max="8967" width="12.66015625" style="302" customWidth="1"/>
    <col min="8968" max="8968" width="13.16015625" style="302" customWidth="1"/>
    <col min="8969" max="9216" width="8.83203125" style="302" customWidth="1"/>
    <col min="9217" max="9217" width="3.5" style="302" customWidth="1"/>
    <col min="9218" max="9218" width="31.5" style="302" customWidth="1"/>
    <col min="9219" max="9219" width="13.33203125" style="302" customWidth="1"/>
    <col min="9220" max="9220" width="8.33203125" style="302" customWidth="1"/>
    <col min="9221" max="9221" width="14.5" style="302" customWidth="1"/>
    <col min="9222" max="9223" width="12.66015625" style="302" customWidth="1"/>
    <col min="9224" max="9224" width="13.16015625" style="302" customWidth="1"/>
    <col min="9225" max="9472" width="8.83203125" style="302" customWidth="1"/>
    <col min="9473" max="9473" width="3.5" style="302" customWidth="1"/>
    <col min="9474" max="9474" width="31.5" style="302" customWidth="1"/>
    <col min="9475" max="9475" width="13.33203125" style="302" customWidth="1"/>
    <col min="9476" max="9476" width="8.33203125" style="302" customWidth="1"/>
    <col min="9477" max="9477" width="14.5" style="302" customWidth="1"/>
    <col min="9478" max="9479" width="12.66015625" style="302" customWidth="1"/>
    <col min="9480" max="9480" width="13.16015625" style="302" customWidth="1"/>
    <col min="9481" max="9728" width="8.83203125" style="302" customWidth="1"/>
    <col min="9729" max="9729" width="3.5" style="302" customWidth="1"/>
    <col min="9730" max="9730" width="31.5" style="302" customWidth="1"/>
    <col min="9731" max="9731" width="13.33203125" style="302" customWidth="1"/>
    <col min="9732" max="9732" width="8.33203125" style="302" customWidth="1"/>
    <col min="9733" max="9733" width="14.5" style="302" customWidth="1"/>
    <col min="9734" max="9735" width="12.66015625" style="302" customWidth="1"/>
    <col min="9736" max="9736" width="13.16015625" style="302" customWidth="1"/>
    <col min="9737" max="9984" width="8.83203125" style="302" customWidth="1"/>
    <col min="9985" max="9985" width="3.5" style="302" customWidth="1"/>
    <col min="9986" max="9986" width="31.5" style="302" customWidth="1"/>
    <col min="9987" max="9987" width="13.33203125" style="302" customWidth="1"/>
    <col min="9988" max="9988" width="8.33203125" style="302" customWidth="1"/>
    <col min="9989" max="9989" width="14.5" style="302" customWidth="1"/>
    <col min="9990" max="9991" width="12.66015625" style="302" customWidth="1"/>
    <col min="9992" max="9992" width="13.16015625" style="302" customWidth="1"/>
    <col min="9993" max="10240" width="8.83203125" style="302" customWidth="1"/>
    <col min="10241" max="10241" width="3.5" style="302" customWidth="1"/>
    <col min="10242" max="10242" width="31.5" style="302" customWidth="1"/>
    <col min="10243" max="10243" width="13.33203125" style="302" customWidth="1"/>
    <col min="10244" max="10244" width="8.33203125" style="302" customWidth="1"/>
    <col min="10245" max="10245" width="14.5" style="302" customWidth="1"/>
    <col min="10246" max="10247" width="12.66015625" style="302" customWidth="1"/>
    <col min="10248" max="10248" width="13.16015625" style="302" customWidth="1"/>
    <col min="10249" max="10496" width="8.83203125" style="302" customWidth="1"/>
    <col min="10497" max="10497" width="3.5" style="302" customWidth="1"/>
    <col min="10498" max="10498" width="31.5" style="302" customWidth="1"/>
    <col min="10499" max="10499" width="13.33203125" style="302" customWidth="1"/>
    <col min="10500" max="10500" width="8.33203125" style="302" customWidth="1"/>
    <col min="10501" max="10501" width="14.5" style="302" customWidth="1"/>
    <col min="10502" max="10503" width="12.66015625" style="302" customWidth="1"/>
    <col min="10504" max="10504" width="13.16015625" style="302" customWidth="1"/>
    <col min="10505" max="10752" width="8.83203125" style="302" customWidth="1"/>
    <col min="10753" max="10753" width="3.5" style="302" customWidth="1"/>
    <col min="10754" max="10754" width="31.5" style="302" customWidth="1"/>
    <col min="10755" max="10755" width="13.33203125" style="302" customWidth="1"/>
    <col min="10756" max="10756" width="8.33203125" style="302" customWidth="1"/>
    <col min="10757" max="10757" width="14.5" style="302" customWidth="1"/>
    <col min="10758" max="10759" width="12.66015625" style="302" customWidth="1"/>
    <col min="10760" max="10760" width="13.16015625" style="302" customWidth="1"/>
    <col min="10761" max="11008" width="8.83203125" style="302" customWidth="1"/>
    <col min="11009" max="11009" width="3.5" style="302" customWidth="1"/>
    <col min="11010" max="11010" width="31.5" style="302" customWidth="1"/>
    <col min="11011" max="11011" width="13.33203125" style="302" customWidth="1"/>
    <col min="11012" max="11012" width="8.33203125" style="302" customWidth="1"/>
    <col min="11013" max="11013" width="14.5" style="302" customWidth="1"/>
    <col min="11014" max="11015" width="12.66015625" style="302" customWidth="1"/>
    <col min="11016" max="11016" width="13.16015625" style="302" customWidth="1"/>
    <col min="11017" max="11264" width="8.83203125" style="302" customWidth="1"/>
    <col min="11265" max="11265" width="3.5" style="302" customWidth="1"/>
    <col min="11266" max="11266" width="31.5" style="302" customWidth="1"/>
    <col min="11267" max="11267" width="13.33203125" style="302" customWidth="1"/>
    <col min="11268" max="11268" width="8.33203125" style="302" customWidth="1"/>
    <col min="11269" max="11269" width="14.5" style="302" customWidth="1"/>
    <col min="11270" max="11271" width="12.66015625" style="302" customWidth="1"/>
    <col min="11272" max="11272" width="13.16015625" style="302" customWidth="1"/>
    <col min="11273" max="11520" width="8.83203125" style="302" customWidth="1"/>
    <col min="11521" max="11521" width="3.5" style="302" customWidth="1"/>
    <col min="11522" max="11522" width="31.5" style="302" customWidth="1"/>
    <col min="11523" max="11523" width="13.33203125" style="302" customWidth="1"/>
    <col min="11524" max="11524" width="8.33203125" style="302" customWidth="1"/>
    <col min="11525" max="11525" width="14.5" style="302" customWidth="1"/>
    <col min="11526" max="11527" width="12.66015625" style="302" customWidth="1"/>
    <col min="11528" max="11528" width="13.16015625" style="302" customWidth="1"/>
    <col min="11529" max="11776" width="8.83203125" style="302" customWidth="1"/>
    <col min="11777" max="11777" width="3.5" style="302" customWidth="1"/>
    <col min="11778" max="11778" width="31.5" style="302" customWidth="1"/>
    <col min="11779" max="11779" width="13.33203125" style="302" customWidth="1"/>
    <col min="11780" max="11780" width="8.33203125" style="302" customWidth="1"/>
    <col min="11781" max="11781" width="14.5" style="302" customWidth="1"/>
    <col min="11782" max="11783" width="12.66015625" style="302" customWidth="1"/>
    <col min="11784" max="11784" width="13.16015625" style="302" customWidth="1"/>
    <col min="11785" max="12032" width="8.83203125" style="302" customWidth="1"/>
    <col min="12033" max="12033" width="3.5" style="302" customWidth="1"/>
    <col min="12034" max="12034" width="31.5" style="302" customWidth="1"/>
    <col min="12035" max="12035" width="13.33203125" style="302" customWidth="1"/>
    <col min="12036" max="12036" width="8.33203125" style="302" customWidth="1"/>
    <col min="12037" max="12037" width="14.5" style="302" customWidth="1"/>
    <col min="12038" max="12039" width="12.66015625" style="302" customWidth="1"/>
    <col min="12040" max="12040" width="13.16015625" style="302" customWidth="1"/>
    <col min="12041" max="12288" width="8.83203125" style="302" customWidth="1"/>
    <col min="12289" max="12289" width="3.5" style="302" customWidth="1"/>
    <col min="12290" max="12290" width="31.5" style="302" customWidth="1"/>
    <col min="12291" max="12291" width="13.33203125" style="302" customWidth="1"/>
    <col min="12292" max="12292" width="8.33203125" style="302" customWidth="1"/>
    <col min="12293" max="12293" width="14.5" style="302" customWidth="1"/>
    <col min="12294" max="12295" width="12.66015625" style="302" customWidth="1"/>
    <col min="12296" max="12296" width="13.16015625" style="302" customWidth="1"/>
    <col min="12297" max="12544" width="8.83203125" style="302" customWidth="1"/>
    <col min="12545" max="12545" width="3.5" style="302" customWidth="1"/>
    <col min="12546" max="12546" width="31.5" style="302" customWidth="1"/>
    <col min="12547" max="12547" width="13.33203125" style="302" customWidth="1"/>
    <col min="12548" max="12548" width="8.33203125" style="302" customWidth="1"/>
    <col min="12549" max="12549" width="14.5" style="302" customWidth="1"/>
    <col min="12550" max="12551" width="12.66015625" style="302" customWidth="1"/>
    <col min="12552" max="12552" width="13.16015625" style="302" customWidth="1"/>
    <col min="12553" max="12800" width="8.83203125" style="302" customWidth="1"/>
    <col min="12801" max="12801" width="3.5" style="302" customWidth="1"/>
    <col min="12802" max="12802" width="31.5" style="302" customWidth="1"/>
    <col min="12803" max="12803" width="13.33203125" style="302" customWidth="1"/>
    <col min="12804" max="12804" width="8.33203125" style="302" customWidth="1"/>
    <col min="12805" max="12805" width="14.5" style="302" customWidth="1"/>
    <col min="12806" max="12807" width="12.66015625" style="302" customWidth="1"/>
    <col min="12808" max="12808" width="13.16015625" style="302" customWidth="1"/>
    <col min="12809" max="13056" width="8.83203125" style="302" customWidth="1"/>
    <col min="13057" max="13057" width="3.5" style="302" customWidth="1"/>
    <col min="13058" max="13058" width="31.5" style="302" customWidth="1"/>
    <col min="13059" max="13059" width="13.33203125" style="302" customWidth="1"/>
    <col min="13060" max="13060" width="8.33203125" style="302" customWidth="1"/>
    <col min="13061" max="13061" width="14.5" style="302" customWidth="1"/>
    <col min="13062" max="13063" width="12.66015625" style="302" customWidth="1"/>
    <col min="13064" max="13064" width="13.16015625" style="302" customWidth="1"/>
    <col min="13065" max="13312" width="8.83203125" style="302" customWidth="1"/>
    <col min="13313" max="13313" width="3.5" style="302" customWidth="1"/>
    <col min="13314" max="13314" width="31.5" style="302" customWidth="1"/>
    <col min="13315" max="13315" width="13.33203125" style="302" customWidth="1"/>
    <col min="13316" max="13316" width="8.33203125" style="302" customWidth="1"/>
    <col min="13317" max="13317" width="14.5" style="302" customWidth="1"/>
    <col min="13318" max="13319" width="12.66015625" style="302" customWidth="1"/>
    <col min="13320" max="13320" width="13.16015625" style="302" customWidth="1"/>
    <col min="13321" max="13568" width="8.83203125" style="302" customWidth="1"/>
    <col min="13569" max="13569" width="3.5" style="302" customWidth="1"/>
    <col min="13570" max="13570" width="31.5" style="302" customWidth="1"/>
    <col min="13571" max="13571" width="13.33203125" style="302" customWidth="1"/>
    <col min="13572" max="13572" width="8.33203125" style="302" customWidth="1"/>
    <col min="13573" max="13573" width="14.5" style="302" customWidth="1"/>
    <col min="13574" max="13575" width="12.66015625" style="302" customWidth="1"/>
    <col min="13576" max="13576" width="13.16015625" style="302" customWidth="1"/>
    <col min="13577" max="13824" width="8.83203125" style="302" customWidth="1"/>
    <col min="13825" max="13825" width="3.5" style="302" customWidth="1"/>
    <col min="13826" max="13826" width="31.5" style="302" customWidth="1"/>
    <col min="13827" max="13827" width="13.33203125" style="302" customWidth="1"/>
    <col min="13828" max="13828" width="8.33203125" style="302" customWidth="1"/>
    <col min="13829" max="13829" width="14.5" style="302" customWidth="1"/>
    <col min="13830" max="13831" width="12.66015625" style="302" customWidth="1"/>
    <col min="13832" max="13832" width="13.16015625" style="302" customWidth="1"/>
    <col min="13833" max="14080" width="8.83203125" style="302" customWidth="1"/>
    <col min="14081" max="14081" width="3.5" style="302" customWidth="1"/>
    <col min="14082" max="14082" width="31.5" style="302" customWidth="1"/>
    <col min="14083" max="14083" width="13.33203125" style="302" customWidth="1"/>
    <col min="14084" max="14084" width="8.33203125" style="302" customWidth="1"/>
    <col min="14085" max="14085" width="14.5" style="302" customWidth="1"/>
    <col min="14086" max="14087" width="12.66015625" style="302" customWidth="1"/>
    <col min="14088" max="14088" width="13.16015625" style="302" customWidth="1"/>
    <col min="14089" max="14336" width="8.83203125" style="302" customWidth="1"/>
    <col min="14337" max="14337" width="3.5" style="302" customWidth="1"/>
    <col min="14338" max="14338" width="31.5" style="302" customWidth="1"/>
    <col min="14339" max="14339" width="13.33203125" style="302" customWidth="1"/>
    <col min="14340" max="14340" width="8.33203125" style="302" customWidth="1"/>
    <col min="14341" max="14341" width="14.5" style="302" customWidth="1"/>
    <col min="14342" max="14343" width="12.66015625" style="302" customWidth="1"/>
    <col min="14344" max="14344" width="13.16015625" style="302" customWidth="1"/>
    <col min="14345" max="14592" width="8.83203125" style="302" customWidth="1"/>
    <col min="14593" max="14593" width="3.5" style="302" customWidth="1"/>
    <col min="14594" max="14594" width="31.5" style="302" customWidth="1"/>
    <col min="14595" max="14595" width="13.33203125" style="302" customWidth="1"/>
    <col min="14596" max="14596" width="8.33203125" style="302" customWidth="1"/>
    <col min="14597" max="14597" width="14.5" style="302" customWidth="1"/>
    <col min="14598" max="14599" width="12.66015625" style="302" customWidth="1"/>
    <col min="14600" max="14600" width="13.16015625" style="302" customWidth="1"/>
    <col min="14601" max="14848" width="8.83203125" style="302" customWidth="1"/>
    <col min="14849" max="14849" width="3.5" style="302" customWidth="1"/>
    <col min="14850" max="14850" width="31.5" style="302" customWidth="1"/>
    <col min="14851" max="14851" width="13.33203125" style="302" customWidth="1"/>
    <col min="14852" max="14852" width="8.33203125" style="302" customWidth="1"/>
    <col min="14853" max="14853" width="14.5" style="302" customWidth="1"/>
    <col min="14854" max="14855" width="12.66015625" style="302" customWidth="1"/>
    <col min="14856" max="14856" width="13.16015625" style="302" customWidth="1"/>
    <col min="14857" max="15104" width="8.83203125" style="302" customWidth="1"/>
    <col min="15105" max="15105" width="3.5" style="302" customWidth="1"/>
    <col min="15106" max="15106" width="31.5" style="302" customWidth="1"/>
    <col min="15107" max="15107" width="13.33203125" style="302" customWidth="1"/>
    <col min="15108" max="15108" width="8.33203125" style="302" customWidth="1"/>
    <col min="15109" max="15109" width="14.5" style="302" customWidth="1"/>
    <col min="15110" max="15111" width="12.66015625" style="302" customWidth="1"/>
    <col min="15112" max="15112" width="13.16015625" style="302" customWidth="1"/>
    <col min="15113" max="15360" width="8.83203125" style="302" customWidth="1"/>
    <col min="15361" max="15361" width="3.5" style="302" customWidth="1"/>
    <col min="15362" max="15362" width="31.5" style="302" customWidth="1"/>
    <col min="15363" max="15363" width="13.33203125" style="302" customWidth="1"/>
    <col min="15364" max="15364" width="8.33203125" style="302" customWidth="1"/>
    <col min="15365" max="15365" width="14.5" style="302" customWidth="1"/>
    <col min="15366" max="15367" width="12.66015625" style="302" customWidth="1"/>
    <col min="15368" max="15368" width="13.16015625" style="302" customWidth="1"/>
    <col min="15369" max="15616" width="8.83203125" style="302" customWidth="1"/>
    <col min="15617" max="15617" width="3.5" style="302" customWidth="1"/>
    <col min="15618" max="15618" width="31.5" style="302" customWidth="1"/>
    <col min="15619" max="15619" width="13.33203125" style="302" customWidth="1"/>
    <col min="15620" max="15620" width="8.33203125" style="302" customWidth="1"/>
    <col min="15621" max="15621" width="14.5" style="302" customWidth="1"/>
    <col min="15622" max="15623" width="12.66015625" style="302" customWidth="1"/>
    <col min="15624" max="15624" width="13.16015625" style="302" customWidth="1"/>
    <col min="15625" max="15872" width="8.83203125" style="302" customWidth="1"/>
    <col min="15873" max="15873" width="3.5" style="302" customWidth="1"/>
    <col min="15874" max="15874" width="31.5" style="302" customWidth="1"/>
    <col min="15875" max="15875" width="13.33203125" style="302" customWidth="1"/>
    <col min="15876" max="15876" width="8.33203125" style="302" customWidth="1"/>
    <col min="15877" max="15877" width="14.5" style="302" customWidth="1"/>
    <col min="15878" max="15879" width="12.66015625" style="302" customWidth="1"/>
    <col min="15880" max="15880" width="13.16015625" style="302" customWidth="1"/>
    <col min="15881" max="16128" width="8.83203125" style="302" customWidth="1"/>
    <col min="16129" max="16129" width="3.5" style="302" customWidth="1"/>
    <col min="16130" max="16130" width="31.5" style="302" customWidth="1"/>
    <col min="16131" max="16131" width="13.33203125" style="302" customWidth="1"/>
    <col min="16132" max="16132" width="8.33203125" style="302" customWidth="1"/>
    <col min="16133" max="16133" width="14.5" style="302" customWidth="1"/>
    <col min="16134" max="16135" width="12.66015625" style="302" customWidth="1"/>
    <col min="16136" max="16136" width="13.16015625" style="302" customWidth="1"/>
    <col min="16137" max="16384" width="8.83203125" style="302" customWidth="1"/>
  </cols>
  <sheetData>
    <row r="1" spans="1:9" ht="12.75">
      <c r="A1" s="300" t="s">
        <v>422</v>
      </c>
      <c r="B1" s="300"/>
      <c r="C1" s="244"/>
      <c r="D1" s="245"/>
      <c r="E1" s="245"/>
      <c r="F1" s="245"/>
      <c r="G1" s="245"/>
      <c r="H1" s="245"/>
      <c r="I1" s="301"/>
    </row>
    <row r="2" spans="1:9" ht="12.75">
      <c r="A2" s="300" t="s">
        <v>423</v>
      </c>
      <c r="B2" s="300"/>
      <c r="C2" s="244"/>
      <c r="D2" s="245"/>
      <c r="E2" s="245"/>
      <c r="F2" s="245"/>
      <c r="G2" s="245"/>
      <c r="H2" s="245"/>
      <c r="I2" s="301"/>
    </row>
    <row r="3" spans="1:9" ht="12.75">
      <c r="A3" s="300" t="s">
        <v>275</v>
      </c>
      <c r="B3" s="300"/>
      <c r="C3" s="244"/>
      <c r="D3" s="245"/>
      <c r="E3" s="245"/>
      <c r="F3" s="245"/>
      <c r="G3" s="245"/>
      <c r="H3" s="245"/>
      <c r="I3" s="301"/>
    </row>
    <row r="4" spans="1:9" ht="12.75">
      <c r="A4" s="244"/>
      <c r="B4" s="244"/>
      <c r="C4" s="244"/>
      <c r="D4" s="245"/>
      <c r="E4" s="245"/>
      <c r="F4" s="245"/>
      <c r="G4" s="245"/>
      <c r="H4" s="245"/>
      <c r="I4" s="301"/>
    </row>
    <row r="5" spans="1:9" ht="12.75">
      <c r="A5" s="244"/>
      <c r="B5" s="244"/>
      <c r="C5" s="244"/>
      <c r="D5" s="245"/>
      <c r="E5" s="245"/>
      <c r="F5" s="245"/>
      <c r="G5" s="245"/>
      <c r="H5" s="245"/>
      <c r="I5" s="301"/>
    </row>
    <row r="6" spans="1:9" ht="12.75">
      <c r="A6" s="244"/>
      <c r="B6" s="244"/>
      <c r="C6" s="244"/>
      <c r="D6" s="245"/>
      <c r="E6" s="245" t="s">
        <v>425</v>
      </c>
      <c r="F6" s="245"/>
      <c r="G6" s="245"/>
      <c r="H6" s="245" t="s">
        <v>317</v>
      </c>
      <c r="I6" s="301"/>
    </row>
    <row r="7" spans="1:9" ht="12.75">
      <c r="A7" s="244"/>
      <c r="B7" s="244"/>
      <c r="C7" s="244"/>
      <c r="D7" s="248" t="s">
        <v>426</v>
      </c>
      <c r="E7" s="248" t="s">
        <v>427</v>
      </c>
      <c r="F7" s="248" t="s">
        <v>428</v>
      </c>
      <c r="G7" s="248" t="s">
        <v>429</v>
      </c>
      <c r="H7" s="248" t="s">
        <v>430</v>
      </c>
      <c r="I7" s="301"/>
    </row>
    <row r="8" spans="1:9" ht="12.75">
      <c r="A8" s="250"/>
      <c r="B8" s="250"/>
      <c r="C8" s="251"/>
      <c r="D8" s="252"/>
      <c r="E8" s="252"/>
      <c r="F8" s="252"/>
      <c r="G8" s="252"/>
      <c r="H8" s="303"/>
      <c r="I8" s="301"/>
    </row>
    <row r="9" spans="1:9" ht="12.75">
      <c r="A9" s="251"/>
      <c r="B9" s="251"/>
      <c r="C9" s="251"/>
      <c r="D9" s="252"/>
      <c r="E9" s="304"/>
      <c r="F9" s="252"/>
      <c r="G9" s="305"/>
      <c r="H9" s="306"/>
      <c r="I9" s="301"/>
    </row>
    <row r="10" spans="1:9" ht="12.75">
      <c r="A10" s="250" t="s">
        <v>276</v>
      </c>
      <c r="B10" s="250"/>
      <c r="C10" s="251"/>
      <c r="D10" s="252"/>
      <c r="E10" s="304"/>
      <c r="F10" s="252"/>
      <c r="G10" s="307"/>
      <c r="H10" s="304"/>
      <c r="I10" s="301"/>
    </row>
    <row r="11" spans="2:9" ht="12.75">
      <c r="B11" s="468" t="s">
        <v>277</v>
      </c>
      <c r="C11" s="251"/>
      <c r="D11" s="252" t="s">
        <v>278</v>
      </c>
      <c r="E11" s="542">
        <f>+'UAE Direct Exhibit RR 1.8, p. 4'!F64</f>
        <v>-20327827.519621074</v>
      </c>
      <c r="F11" s="304" t="s">
        <v>279</v>
      </c>
      <c r="G11" s="304" t="s">
        <v>279</v>
      </c>
      <c r="H11" s="542">
        <f>+'UAE Direct Exhibit RR 1.8, p. 1'!G27</f>
        <v>-8513178.230785847</v>
      </c>
      <c r="I11" s="301"/>
    </row>
    <row r="12" spans="1:9" ht="12.75">
      <c r="A12" s="308"/>
      <c r="B12" s="308"/>
      <c r="C12" s="251"/>
      <c r="D12" s="252"/>
      <c r="E12" s="309"/>
      <c r="F12" s="304"/>
      <c r="G12" s="307"/>
      <c r="H12" s="304"/>
      <c r="I12" s="301"/>
    </row>
    <row r="13" spans="1:9" ht="12.75">
      <c r="A13" s="308"/>
      <c r="B13" s="308"/>
      <c r="C13" s="251"/>
      <c r="D13" s="252"/>
      <c r="E13" s="309"/>
      <c r="F13" s="304"/>
      <c r="G13" s="307"/>
      <c r="H13" s="304"/>
      <c r="I13" s="301"/>
    </row>
    <row r="14" spans="1:9" ht="12.75">
      <c r="A14" s="308"/>
      <c r="B14" s="308"/>
      <c r="C14" s="251"/>
      <c r="D14" s="252"/>
      <c r="E14" s="309"/>
      <c r="F14" s="304"/>
      <c r="G14" s="307"/>
      <c r="H14" s="304"/>
      <c r="I14" s="301"/>
    </row>
    <row r="15" spans="1:9" ht="12.75">
      <c r="A15" s="250"/>
      <c r="B15" s="250"/>
      <c r="C15" s="251"/>
      <c r="D15" s="252"/>
      <c r="E15" s="309"/>
      <c r="F15" s="304"/>
      <c r="G15" s="307"/>
      <c r="H15" s="304"/>
      <c r="I15" s="301"/>
    </row>
    <row r="16" spans="1:9" ht="12.75">
      <c r="A16" s="308"/>
      <c r="B16" s="308"/>
      <c r="C16" s="310"/>
      <c r="D16" s="311"/>
      <c r="E16" s="312"/>
      <c r="F16" s="311"/>
      <c r="G16" s="313"/>
      <c r="H16" s="312"/>
      <c r="I16" s="301"/>
    </row>
    <row r="17" spans="1:9" ht="12.75">
      <c r="A17" s="308"/>
      <c r="B17" s="308"/>
      <c r="C17" s="310"/>
      <c r="D17" s="311"/>
      <c r="E17" s="312"/>
      <c r="F17" s="311"/>
      <c r="G17" s="313"/>
      <c r="H17" s="312"/>
      <c r="I17" s="301"/>
    </row>
    <row r="18" spans="1:9" ht="12.75">
      <c r="A18" s="308"/>
      <c r="B18" s="308"/>
      <c r="C18" s="314"/>
      <c r="D18" s="311"/>
      <c r="E18" s="315"/>
      <c r="F18" s="312"/>
      <c r="G18" s="313"/>
      <c r="H18" s="312"/>
      <c r="I18" s="301"/>
    </row>
    <row r="19" spans="1:9" ht="12.75">
      <c r="A19" s="308"/>
      <c r="B19" s="308"/>
      <c r="C19" s="314"/>
      <c r="D19" s="311"/>
      <c r="E19" s="315"/>
      <c r="F19" s="312"/>
      <c r="G19" s="313"/>
      <c r="H19" s="312"/>
      <c r="I19" s="301"/>
    </row>
    <row r="20" spans="1:9" ht="12.75">
      <c r="A20" s="308"/>
      <c r="B20" s="308"/>
      <c r="C20" s="316"/>
      <c r="D20" s="311"/>
      <c r="E20" s="317"/>
      <c r="F20" s="318"/>
      <c r="G20" s="313"/>
      <c r="H20" s="312"/>
      <c r="I20" s="301"/>
    </row>
    <row r="21" spans="1:9" ht="12.75">
      <c r="A21" s="319"/>
      <c r="B21" s="319"/>
      <c r="C21" s="320"/>
      <c r="D21" s="311"/>
      <c r="E21" s="315"/>
      <c r="F21" s="311"/>
      <c r="G21" s="313"/>
      <c r="H21" s="312"/>
      <c r="I21" s="301"/>
    </row>
    <row r="22" spans="1:9" ht="12.75">
      <c r="A22" s="319"/>
      <c r="B22" s="319"/>
      <c r="C22" s="320"/>
      <c r="D22" s="311"/>
      <c r="E22" s="315"/>
      <c r="F22" s="311"/>
      <c r="G22" s="313"/>
      <c r="H22" s="312"/>
      <c r="I22" s="301"/>
    </row>
    <row r="23" spans="1:9" ht="12.75">
      <c r="A23" s="319"/>
      <c r="B23" s="319"/>
      <c r="C23" s="310"/>
      <c r="D23" s="311"/>
      <c r="E23" s="315"/>
      <c r="F23" s="311"/>
      <c r="G23" s="313"/>
      <c r="H23" s="312"/>
      <c r="I23" s="301"/>
    </row>
    <row r="24" spans="1:9" ht="12.75">
      <c r="A24" s="321"/>
      <c r="B24" s="321"/>
      <c r="C24" s="321"/>
      <c r="D24" s="321"/>
      <c r="E24" s="312"/>
      <c r="F24" s="321"/>
      <c r="G24" s="321"/>
      <c r="H24" s="321"/>
      <c r="I24" s="301"/>
    </row>
    <row r="25" spans="1:9" ht="12.75">
      <c r="A25" s="321"/>
      <c r="B25" s="321"/>
      <c r="C25" s="321"/>
      <c r="D25" s="321"/>
      <c r="E25" s="312"/>
      <c r="F25" s="321"/>
      <c r="G25" s="321"/>
      <c r="H25" s="321"/>
      <c r="I25" s="301"/>
    </row>
    <row r="26" spans="1:9" ht="12.75">
      <c r="A26" s="321"/>
      <c r="B26" s="321"/>
      <c r="C26" s="321"/>
      <c r="D26" s="321"/>
      <c r="E26" s="312"/>
      <c r="F26" s="321"/>
      <c r="G26" s="321"/>
      <c r="H26" s="321"/>
      <c r="I26" s="301"/>
    </row>
    <row r="27" spans="1:9" ht="12.75">
      <c r="A27" s="321"/>
      <c r="B27" s="321"/>
      <c r="C27" s="321"/>
      <c r="D27" s="321"/>
      <c r="E27" s="312"/>
      <c r="F27" s="321"/>
      <c r="G27" s="321"/>
      <c r="H27" s="321"/>
      <c r="I27" s="301"/>
    </row>
    <row r="28" spans="1:9" ht="12.75">
      <c r="A28" s="321"/>
      <c r="B28" s="321"/>
      <c r="C28" s="321"/>
      <c r="D28" s="321"/>
      <c r="E28" s="312"/>
      <c r="F28" s="321"/>
      <c r="G28" s="321"/>
      <c r="H28" s="321"/>
      <c r="I28" s="301"/>
    </row>
    <row r="29" spans="1:9" ht="12.75">
      <c r="A29" s="321"/>
      <c r="B29" s="321"/>
      <c r="C29" s="321"/>
      <c r="D29" s="321"/>
      <c r="E29" s="312"/>
      <c r="F29" s="321"/>
      <c r="G29" s="321"/>
      <c r="H29" s="321"/>
      <c r="I29" s="301"/>
    </row>
    <row r="30" spans="1:9" ht="12.75">
      <c r="A30" s="321"/>
      <c r="B30" s="321"/>
      <c r="C30" s="321"/>
      <c r="D30" s="321"/>
      <c r="E30" s="312"/>
      <c r="F30" s="321"/>
      <c r="G30" s="321"/>
      <c r="H30" s="321"/>
      <c r="I30" s="301"/>
    </row>
    <row r="31" spans="1:9" ht="12.75">
      <c r="A31" s="321"/>
      <c r="B31" s="321"/>
      <c r="C31" s="321"/>
      <c r="D31" s="321"/>
      <c r="E31" s="312"/>
      <c r="F31" s="321"/>
      <c r="G31" s="321"/>
      <c r="H31" s="321"/>
      <c r="I31" s="301"/>
    </row>
    <row r="32" spans="1:9" ht="12.75">
      <c r="A32" s="321"/>
      <c r="B32" s="321"/>
      <c r="C32" s="321"/>
      <c r="D32" s="321"/>
      <c r="E32" s="312"/>
      <c r="F32" s="321"/>
      <c r="G32" s="321"/>
      <c r="H32" s="321"/>
      <c r="I32" s="301"/>
    </row>
    <row r="33" spans="1:9" ht="12.75">
      <c r="A33" s="322"/>
      <c r="B33" s="322"/>
      <c r="C33" s="310"/>
      <c r="D33" s="311"/>
      <c r="E33" s="321"/>
      <c r="F33" s="311"/>
      <c r="G33" s="313"/>
      <c r="H33" s="312"/>
      <c r="I33" s="301"/>
    </row>
    <row r="34" spans="1:9" ht="12.75">
      <c r="A34" s="323"/>
      <c r="B34" s="323"/>
      <c r="C34" s="310"/>
      <c r="D34" s="311"/>
      <c r="E34" s="312"/>
      <c r="F34" s="311"/>
      <c r="G34" s="313"/>
      <c r="H34" s="312"/>
      <c r="I34" s="301"/>
    </row>
    <row r="35" spans="1:9" ht="12.75">
      <c r="A35" s="319"/>
      <c r="B35" s="319"/>
      <c r="C35" s="316"/>
      <c r="D35" s="311"/>
      <c r="E35" s="312"/>
      <c r="F35" s="311"/>
      <c r="G35" s="313"/>
      <c r="H35" s="312"/>
      <c r="I35" s="301"/>
    </row>
    <row r="36" spans="1:9" ht="12.75">
      <c r="A36" s="319"/>
      <c r="B36" s="319"/>
      <c r="C36" s="320"/>
      <c r="D36" s="311"/>
      <c r="E36" s="312"/>
      <c r="F36" s="311"/>
      <c r="G36" s="313"/>
      <c r="H36" s="312"/>
      <c r="I36" s="301"/>
    </row>
    <row r="37" spans="1:9" ht="12.75">
      <c r="A37" s="319"/>
      <c r="B37" s="319"/>
      <c r="C37" s="320"/>
      <c r="D37" s="311"/>
      <c r="E37" s="312"/>
      <c r="F37" s="311"/>
      <c r="G37" s="313"/>
      <c r="H37" s="312"/>
      <c r="I37" s="301"/>
    </row>
    <row r="38" spans="1:9" ht="12.75">
      <c r="A38" s="319"/>
      <c r="B38" s="319"/>
      <c r="C38" s="310"/>
      <c r="D38" s="311"/>
      <c r="E38" s="312"/>
      <c r="F38" s="311"/>
      <c r="G38" s="313"/>
      <c r="H38" s="312"/>
      <c r="I38" s="301"/>
    </row>
    <row r="39" spans="1:9" ht="12.75">
      <c r="A39" s="319"/>
      <c r="B39" s="319"/>
      <c r="C39" s="310"/>
      <c r="D39" s="311"/>
      <c r="E39" s="312"/>
      <c r="F39" s="318"/>
      <c r="G39" s="313"/>
      <c r="H39" s="312"/>
      <c r="I39" s="301"/>
    </row>
    <row r="40" spans="1:9" ht="12.75">
      <c r="A40" s="324"/>
      <c r="B40" s="324"/>
      <c r="C40" s="310"/>
      <c r="D40" s="325"/>
      <c r="E40" s="312"/>
      <c r="F40" s="326"/>
      <c r="G40" s="313"/>
      <c r="H40" s="312"/>
      <c r="I40" s="301"/>
    </row>
    <row r="41" spans="1:9" ht="12.75">
      <c r="A41" s="324"/>
      <c r="B41" s="324"/>
      <c r="C41" s="310"/>
      <c r="D41" s="325"/>
      <c r="E41" s="312"/>
      <c r="F41" s="326"/>
      <c r="G41" s="313"/>
      <c r="H41" s="312"/>
      <c r="I41" s="301"/>
    </row>
    <row r="42" spans="1:9" ht="12.75">
      <c r="A42" s="324"/>
      <c r="B42" s="324"/>
      <c r="C42" s="310"/>
      <c r="D42" s="325"/>
      <c r="E42" s="312"/>
      <c r="F42" s="326"/>
      <c r="G42" s="313"/>
      <c r="H42" s="312"/>
      <c r="I42" s="301"/>
    </row>
    <row r="43" spans="1:9" ht="12.75">
      <c r="A43" s="324"/>
      <c r="B43" s="324"/>
      <c r="C43" s="310"/>
      <c r="D43" s="325"/>
      <c r="E43" s="312"/>
      <c r="F43" s="326"/>
      <c r="G43" s="313"/>
      <c r="H43" s="312"/>
      <c r="I43" s="301"/>
    </row>
    <row r="44" spans="1:9" ht="12.75">
      <c r="A44" s="324"/>
      <c r="B44" s="324"/>
      <c r="C44" s="310"/>
      <c r="D44" s="325"/>
      <c r="E44" s="312"/>
      <c r="F44" s="326"/>
      <c r="G44" s="313"/>
      <c r="H44" s="312"/>
      <c r="I44" s="301"/>
    </row>
    <row r="45" spans="1:9" ht="12.75">
      <c r="A45" s="324"/>
      <c r="B45" s="324"/>
      <c r="C45" s="310"/>
      <c r="D45" s="325"/>
      <c r="E45" s="312"/>
      <c r="F45" s="326"/>
      <c r="G45" s="313"/>
      <c r="H45" s="312"/>
      <c r="I45" s="301"/>
    </row>
    <row r="46" spans="1:9" ht="12.75">
      <c r="A46" s="324"/>
      <c r="B46" s="324"/>
      <c r="C46" s="310"/>
      <c r="D46" s="325"/>
      <c r="E46" s="312"/>
      <c r="F46" s="326"/>
      <c r="G46" s="313"/>
      <c r="H46" s="312"/>
      <c r="I46" s="301"/>
    </row>
    <row r="47" spans="1:9" ht="12.75">
      <c r="A47" s="324"/>
      <c r="B47" s="324"/>
      <c r="C47" s="310"/>
      <c r="D47" s="325"/>
      <c r="E47" s="312"/>
      <c r="F47" s="326"/>
      <c r="G47" s="313"/>
      <c r="H47" s="312"/>
      <c r="I47" s="301"/>
    </row>
    <row r="48" spans="1:9" ht="12.75">
      <c r="A48" s="310"/>
      <c r="B48" s="310"/>
      <c r="C48" s="310"/>
      <c r="D48" s="311"/>
      <c r="E48" s="312"/>
      <c r="F48" s="311"/>
      <c r="G48" s="327"/>
      <c r="H48" s="328"/>
      <c r="I48" s="301"/>
    </row>
    <row r="49" spans="1:9" ht="12.75">
      <c r="A49" s="310"/>
      <c r="B49" s="310"/>
      <c r="C49" s="310"/>
      <c r="D49" s="311"/>
      <c r="E49" s="312"/>
      <c r="F49" s="311"/>
      <c r="G49" s="327"/>
      <c r="H49" s="328"/>
      <c r="I49" s="301"/>
    </row>
  </sheetData>
  <conditionalFormatting sqref="A8:B8">
    <cfRule type="cellIs" priority="1" dxfId="0" operator="equal" stopIfTrue="1">
      <formula>"Adjustment to Income/Expense/Rate Base:"</formula>
    </cfRule>
  </conditionalFormatting>
  <printOptions horizontalCentered="1"/>
  <pageMargins left="1" right="1" top="1.75" bottom="0.75" header="0.75" footer="0.5"/>
  <pageSetup fitToHeight="1" fitToWidth="1" orientation="portrait" paperSize="9"/>
  <headerFooter scaleWithDoc="0" alignWithMargins="0">
    <oddHeader>&amp;R&amp;"Times New Roman,Bold"&amp;8Utah Association of Energy Users 
UAE Exhibit RR 1.8
Docket No. 10-035-124
Witness:  Kevin C. Higgins
Page 2 of 4</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I74"/>
  <sheetViews>
    <sheetView zoomScale="75" zoomScaleNormal="75" zoomScalePageLayoutView="75" workbookViewId="0" topLeftCell="A1"/>
  </sheetViews>
  <sheetFormatPr defaultColWidth="8.83203125" defaultRowHeight="12.75"/>
  <cols>
    <col min="1" max="1" width="14.5" style="332" customWidth="1"/>
    <col min="2" max="2" width="45.5" style="332" customWidth="1"/>
    <col min="3" max="3" width="24.83203125" style="332" customWidth="1"/>
    <col min="4" max="4" width="26.16015625" style="332" customWidth="1"/>
    <col min="5" max="5" width="25.5" style="332" customWidth="1"/>
    <col min="6" max="6" width="24.66015625" style="332" customWidth="1"/>
    <col min="7" max="7" width="25.66015625" style="332" customWidth="1"/>
    <col min="8" max="8" width="10.66015625" style="332" customWidth="1"/>
    <col min="9" max="9" width="16.83203125" style="332" bestFit="1" customWidth="1"/>
    <col min="10" max="244" width="10.66015625" style="332" customWidth="1"/>
    <col min="245" max="245" width="13.16015625" style="332" customWidth="1"/>
    <col min="246" max="246" width="52" style="332" customWidth="1"/>
    <col min="247" max="251" width="26.16015625" style="332" bestFit="1" customWidth="1"/>
    <col min="252" max="252" width="25.83203125" style="332" customWidth="1"/>
    <col min="253" max="253" width="10.66015625" style="332" customWidth="1"/>
    <col min="254" max="254" width="28.66015625" style="332" customWidth="1"/>
    <col min="255" max="255" width="8.83203125" style="332" customWidth="1"/>
    <col min="256" max="256" width="6.33203125" style="332" customWidth="1"/>
    <col min="257" max="257" width="14.5" style="332" customWidth="1"/>
    <col min="258" max="258" width="45.5" style="332" customWidth="1"/>
    <col min="259" max="259" width="24.83203125" style="332" customWidth="1"/>
    <col min="260" max="260" width="26.16015625" style="332" customWidth="1"/>
    <col min="261" max="261" width="25.5" style="332" customWidth="1"/>
    <col min="262" max="262" width="24.66015625" style="332" customWidth="1"/>
    <col min="263" max="263" width="25.66015625" style="332" customWidth="1"/>
    <col min="264" max="264" width="10.66015625" style="332" customWidth="1"/>
    <col min="265" max="265" width="16.83203125" style="332" bestFit="1" customWidth="1"/>
    <col min="266" max="500" width="10.66015625" style="332" customWidth="1"/>
    <col min="501" max="501" width="13.16015625" style="332" customWidth="1"/>
    <col min="502" max="502" width="52" style="332" customWidth="1"/>
    <col min="503" max="507" width="26.16015625" style="332" bestFit="1" customWidth="1"/>
    <col min="508" max="508" width="25.83203125" style="332" customWidth="1"/>
    <col min="509" max="509" width="10.66015625" style="332" customWidth="1"/>
    <col min="510" max="510" width="28.66015625" style="332" customWidth="1"/>
    <col min="511" max="511" width="8.83203125" style="332" customWidth="1"/>
    <col min="512" max="512" width="6.33203125" style="332" customWidth="1"/>
    <col min="513" max="513" width="14.5" style="332" customWidth="1"/>
    <col min="514" max="514" width="45.5" style="332" customWidth="1"/>
    <col min="515" max="515" width="24.83203125" style="332" customWidth="1"/>
    <col min="516" max="516" width="26.16015625" style="332" customWidth="1"/>
    <col min="517" max="517" width="25.5" style="332" customWidth="1"/>
    <col min="518" max="518" width="24.66015625" style="332" customWidth="1"/>
    <col min="519" max="519" width="25.66015625" style="332" customWidth="1"/>
    <col min="520" max="520" width="10.66015625" style="332" customWidth="1"/>
    <col min="521" max="521" width="16.83203125" style="332" bestFit="1" customWidth="1"/>
    <col min="522" max="756" width="10.66015625" style="332" customWidth="1"/>
    <col min="757" max="757" width="13.16015625" style="332" customWidth="1"/>
    <col min="758" max="758" width="52" style="332" customWidth="1"/>
    <col min="759" max="763" width="26.16015625" style="332" bestFit="1" customWidth="1"/>
    <col min="764" max="764" width="25.83203125" style="332" customWidth="1"/>
    <col min="765" max="765" width="10.66015625" style="332" customWidth="1"/>
    <col min="766" max="766" width="28.66015625" style="332" customWidth="1"/>
    <col min="767" max="767" width="8.83203125" style="332" customWidth="1"/>
    <col min="768" max="768" width="6.33203125" style="332" customWidth="1"/>
    <col min="769" max="769" width="14.5" style="332" customWidth="1"/>
    <col min="770" max="770" width="45.5" style="332" customWidth="1"/>
    <col min="771" max="771" width="24.83203125" style="332" customWidth="1"/>
    <col min="772" max="772" width="26.16015625" style="332" customWidth="1"/>
    <col min="773" max="773" width="25.5" style="332" customWidth="1"/>
    <col min="774" max="774" width="24.66015625" style="332" customWidth="1"/>
    <col min="775" max="775" width="25.66015625" style="332" customWidth="1"/>
    <col min="776" max="776" width="10.66015625" style="332" customWidth="1"/>
    <col min="777" max="777" width="16.83203125" style="332" bestFit="1" customWidth="1"/>
    <col min="778" max="1012" width="10.66015625" style="332" customWidth="1"/>
    <col min="1013" max="1013" width="13.16015625" style="332" customWidth="1"/>
    <col min="1014" max="1014" width="52" style="332" customWidth="1"/>
    <col min="1015" max="1019" width="26.16015625" style="332" bestFit="1" customWidth="1"/>
    <col min="1020" max="1020" width="25.83203125" style="332" customWidth="1"/>
    <col min="1021" max="1021" width="10.66015625" style="332" customWidth="1"/>
    <col min="1022" max="1022" width="28.66015625" style="332" customWidth="1"/>
    <col min="1023" max="1023" width="8.83203125" style="332" customWidth="1"/>
    <col min="1024" max="1024" width="6.33203125" style="332" customWidth="1"/>
    <col min="1025" max="1025" width="14.5" style="332" customWidth="1"/>
    <col min="1026" max="1026" width="45.5" style="332" customWidth="1"/>
    <col min="1027" max="1027" width="24.83203125" style="332" customWidth="1"/>
    <col min="1028" max="1028" width="26.16015625" style="332" customWidth="1"/>
    <col min="1029" max="1029" width="25.5" style="332" customWidth="1"/>
    <col min="1030" max="1030" width="24.66015625" style="332" customWidth="1"/>
    <col min="1031" max="1031" width="25.66015625" style="332" customWidth="1"/>
    <col min="1032" max="1032" width="10.66015625" style="332" customWidth="1"/>
    <col min="1033" max="1033" width="16.83203125" style="332" bestFit="1" customWidth="1"/>
    <col min="1034" max="1268" width="10.66015625" style="332" customWidth="1"/>
    <col min="1269" max="1269" width="13.16015625" style="332" customWidth="1"/>
    <col min="1270" max="1270" width="52" style="332" customWidth="1"/>
    <col min="1271" max="1275" width="26.16015625" style="332" bestFit="1" customWidth="1"/>
    <col min="1276" max="1276" width="25.83203125" style="332" customWidth="1"/>
    <col min="1277" max="1277" width="10.66015625" style="332" customWidth="1"/>
    <col min="1278" max="1278" width="28.66015625" style="332" customWidth="1"/>
    <col min="1279" max="1279" width="8.83203125" style="332" customWidth="1"/>
    <col min="1280" max="1280" width="6.33203125" style="332" customWidth="1"/>
    <col min="1281" max="1281" width="14.5" style="332" customWidth="1"/>
    <col min="1282" max="1282" width="45.5" style="332" customWidth="1"/>
    <col min="1283" max="1283" width="24.83203125" style="332" customWidth="1"/>
    <col min="1284" max="1284" width="26.16015625" style="332" customWidth="1"/>
    <col min="1285" max="1285" width="25.5" style="332" customWidth="1"/>
    <col min="1286" max="1286" width="24.66015625" style="332" customWidth="1"/>
    <col min="1287" max="1287" width="25.66015625" style="332" customWidth="1"/>
    <col min="1288" max="1288" width="10.66015625" style="332" customWidth="1"/>
    <col min="1289" max="1289" width="16.83203125" style="332" bestFit="1" customWidth="1"/>
    <col min="1290" max="1524" width="10.66015625" style="332" customWidth="1"/>
    <col min="1525" max="1525" width="13.16015625" style="332" customWidth="1"/>
    <col min="1526" max="1526" width="52" style="332" customWidth="1"/>
    <col min="1527" max="1531" width="26.16015625" style="332" bestFit="1" customWidth="1"/>
    <col min="1532" max="1532" width="25.83203125" style="332" customWidth="1"/>
    <col min="1533" max="1533" width="10.66015625" style="332" customWidth="1"/>
    <col min="1534" max="1534" width="28.66015625" style="332" customWidth="1"/>
    <col min="1535" max="1535" width="8.83203125" style="332" customWidth="1"/>
    <col min="1536" max="1536" width="6.33203125" style="332" customWidth="1"/>
    <col min="1537" max="1537" width="14.5" style="332" customWidth="1"/>
    <col min="1538" max="1538" width="45.5" style="332" customWidth="1"/>
    <col min="1539" max="1539" width="24.83203125" style="332" customWidth="1"/>
    <col min="1540" max="1540" width="26.16015625" style="332" customWidth="1"/>
    <col min="1541" max="1541" width="25.5" style="332" customWidth="1"/>
    <col min="1542" max="1542" width="24.66015625" style="332" customWidth="1"/>
    <col min="1543" max="1543" width="25.66015625" style="332" customWidth="1"/>
    <col min="1544" max="1544" width="10.66015625" style="332" customWidth="1"/>
    <col min="1545" max="1545" width="16.83203125" style="332" bestFit="1" customWidth="1"/>
    <col min="1546" max="1780" width="10.66015625" style="332" customWidth="1"/>
    <col min="1781" max="1781" width="13.16015625" style="332" customWidth="1"/>
    <col min="1782" max="1782" width="52" style="332" customWidth="1"/>
    <col min="1783" max="1787" width="26.16015625" style="332" bestFit="1" customWidth="1"/>
    <col min="1788" max="1788" width="25.83203125" style="332" customWidth="1"/>
    <col min="1789" max="1789" width="10.66015625" style="332" customWidth="1"/>
    <col min="1790" max="1790" width="28.66015625" style="332" customWidth="1"/>
    <col min="1791" max="1791" width="8.83203125" style="332" customWidth="1"/>
    <col min="1792" max="1792" width="6.33203125" style="332" customWidth="1"/>
    <col min="1793" max="1793" width="14.5" style="332" customWidth="1"/>
    <col min="1794" max="1794" width="45.5" style="332" customWidth="1"/>
    <col min="1795" max="1795" width="24.83203125" style="332" customWidth="1"/>
    <col min="1796" max="1796" width="26.16015625" style="332" customWidth="1"/>
    <col min="1797" max="1797" width="25.5" style="332" customWidth="1"/>
    <col min="1798" max="1798" width="24.66015625" style="332" customWidth="1"/>
    <col min="1799" max="1799" width="25.66015625" style="332" customWidth="1"/>
    <col min="1800" max="1800" width="10.66015625" style="332" customWidth="1"/>
    <col min="1801" max="1801" width="16.83203125" style="332" bestFit="1" customWidth="1"/>
    <col min="1802" max="2036" width="10.66015625" style="332" customWidth="1"/>
    <col min="2037" max="2037" width="13.16015625" style="332" customWidth="1"/>
    <col min="2038" max="2038" width="52" style="332" customWidth="1"/>
    <col min="2039" max="2043" width="26.16015625" style="332" bestFit="1" customWidth="1"/>
    <col min="2044" max="2044" width="25.83203125" style="332" customWidth="1"/>
    <col min="2045" max="2045" width="10.66015625" style="332" customWidth="1"/>
    <col min="2046" max="2046" width="28.66015625" style="332" customWidth="1"/>
    <col min="2047" max="2047" width="8.83203125" style="332" customWidth="1"/>
    <col min="2048" max="2048" width="6.33203125" style="332" customWidth="1"/>
    <col min="2049" max="2049" width="14.5" style="332" customWidth="1"/>
    <col min="2050" max="2050" width="45.5" style="332" customWidth="1"/>
    <col min="2051" max="2051" width="24.83203125" style="332" customWidth="1"/>
    <col min="2052" max="2052" width="26.16015625" style="332" customWidth="1"/>
    <col min="2053" max="2053" width="25.5" style="332" customWidth="1"/>
    <col min="2054" max="2054" width="24.66015625" style="332" customWidth="1"/>
    <col min="2055" max="2055" width="25.66015625" style="332" customWidth="1"/>
    <col min="2056" max="2056" width="10.66015625" style="332" customWidth="1"/>
    <col min="2057" max="2057" width="16.83203125" style="332" bestFit="1" customWidth="1"/>
    <col min="2058" max="2292" width="10.66015625" style="332" customWidth="1"/>
    <col min="2293" max="2293" width="13.16015625" style="332" customWidth="1"/>
    <col min="2294" max="2294" width="52" style="332" customWidth="1"/>
    <col min="2295" max="2299" width="26.16015625" style="332" bestFit="1" customWidth="1"/>
    <col min="2300" max="2300" width="25.83203125" style="332" customWidth="1"/>
    <col min="2301" max="2301" width="10.66015625" style="332" customWidth="1"/>
    <col min="2302" max="2302" width="28.66015625" style="332" customWidth="1"/>
    <col min="2303" max="2303" width="8.83203125" style="332" customWidth="1"/>
    <col min="2304" max="2304" width="6.33203125" style="332" customWidth="1"/>
    <col min="2305" max="2305" width="14.5" style="332" customWidth="1"/>
    <col min="2306" max="2306" width="45.5" style="332" customWidth="1"/>
    <col min="2307" max="2307" width="24.83203125" style="332" customWidth="1"/>
    <col min="2308" max="2308" width="26.16015625" style="332" customWidth="1"/>
    <col min="2309" max="2309" width="25.5" style="332" customWidth="1"/>
    <col min="2310" max="2310" width="24.66015625" style="332" customWidth="1"/>
    <col min="2311" max="2311" width="25.66015625" style="332" customWidth="1"/>
    <col min="2312" max="2312" width="10.66015625" style="332" customWidth="1"/>
    <col min="2313" max="2313" width="16.83203125" style="332" bestFit="1" customWidth="1"/>
    <col min="2314" max="2548" width="10.66015625" style="332" customWidth="1"/>
    <col min="2549" max="2549" width="13.16015625" style="332" customWidth="1"/>
    <col min="2550" max="2550" width="52" style="332" customWidth="1"/>
    <col min="2551" max="2555" width="26.16015625" style="332" bestFit="1" customWidth="1"/>
    <col min="2556" max="2556" width="25.83203125" style="332" customWidth="1"/>
    <col min="2557" max="2557" width="10.66015625" style="332" customWidth="1"/>
    <col min="2558" max="2558" width="28.66015625" style="332" customWidth="1"/>
    <col min="2559" max="2559" width="8.83203125" style="332" customWidth="1"/>
    <col min="2560" max="2560" width="6.33203125" style="332" customWidth="1"/>
    <col min="2561" max="2561" width="14.5" style="332" customWidth="1"/>
    <col min="2562" max="2562" width="45.5" style="332" customWidth="1"/>
    <col min="2563" max="2563" width="24.83203125" style="332" customWidth="1"/>
    <col min="2564" max="2564" width="26.16015625" style="332" customWidth="1"/>
    <col min="2565" max="2565" width="25.5" style="332" customWidth="1"/>
    <col min="2566" max="2566" width="24.66015625" style="332" customWidth="1"/>
    <col min="2567" max="2567" width="25.66015625" style="332" customWidth="1"/>
    <col min="2568" max="2568" width="10.66015625" style="332" customWidth="1"/>
    <col min="2569" max="2569" width="16.83203125" style="332" bestFit="1" customWidth="1"/>
    <col min="2570" max="2804" width="10.66015625" style="332" customWidth="1"/>
    <col min="2805" max="2805" width="13.16015625" style="332" customWidth="1"/>
    <col min="2806" max="2806" width="52" style="332" customWidth="1"/>
    <col min="2807" max="2811" width="26.16015625" style="332" bestFit="1" customWidth="1"/>
    <col min="2812" max="2812" width="25.83203125" style="332" customWidth="1"/>
    <col min="2813" max="2813" width="10.66015625" style="332" customWidth="1"/>
    <col min="2814" max="2814" width="28.66015625" style="332" customWidth="1"/>
    <col min="2815" max="2815" width="8.83203125" style="332" customWidth="1"/>
    <col min="2816" max="2816" width="6.33203125" style="332" customWidth="1"/>
    <col min="2817" max="2817" width="14.5" style="332" customWidth="1"/>
    <col min="2818" max="2818" width="45.5" style="332" customWidth="1"/>
    <col min="2819" max="2819" width="24.83203125" style="332" customWidth="1"/>
    <col min="2820" max="2820" width="26.16015625" style="332" customWidth="1"/>
    <col min="2821" max="2821" width="25.5" style="332" customWidth="1"/>
    <col min="2822" max="2822" width="24.66015625" style="332" customWidth="1"/>
    <col min="2823" max="2823" width="25.66015625" style="332" customWidth="1"/>
    <col min="2824" max="2824" width="10.66015625" style="332" customWidth="1"/>
    <col min="2825" max="2825" width="16.83203125" style="332" bestFit="1" customWidth="1"/>
    <col min="2826" max="3060" width="10.66015625" style="332" customWidth="1"/>
    <col min="3061" max="3061" width="13.16015625" style="332" customWidth="1"/>
    <col min="3062" max="3062" width="52" style="332" customWidth="1"/>
    <col min="3063" max="3067" width="26.16015625" style="332" bestFit="1" customWidth="1"/>
    <col min="3068" max="3068" width="25.83203125" style="332" customWidth="1"/>
    <col min="3069" max="3069" width="10.66015625" style="332" customWidth="1"/>
    <col min="3070" max="3070" width="28.66015625" style="332" customWidth="1"/>
    <col min="3071" max="3071" width="8.83203125" style="332" customWidth="1"/>
    <col min="3072" max="3072" width="6.33203125" style="332" customWidth="1"/>
    <col min="3073" max="3073" width="14.5" style="332" customWidth="1"/>
    <col min="3074" max="3074" width="45.5" style="332" customWidth="1"/>
    <col min="3075" max="3075" width="24.83203125" style="332" customWidth="1"/>
    <col min="3076" max="3076" width="26.16015625" style="332" customWidth="1"/>
    <col min="3077" max="3077" width="25.5" style="332" customWidth="1"/>
    <col min="3078" max="3078" width="24.66015625" style="332" customWidth="1"/>
    <col min="3079" max="3079" width="25.66015625" style="332" customWidth="1"/>
    <col min="3080" max="3080" width="10.66015625" style="332" customWidth="1"/>
    <col min="3081" max="3081" width="16.83203125" style="332" bestFit="1" customWidth="1"/>
    <col min="3082" max="3316" width="10.66015625" style="332" customWidth="1"/>
    <col min="3317" max="3317" width="13.16015625" style="332" customWidth="1"/>
    <col min="3318" max="3318" width="52" style="332" customWidth="1"/>
    <col min="3319" max="3323" width="26.16015625" style="332" bestFit="1" customWidth="1"/>
    <col min="3324" max="3324" width="25.83203125" style="332" customWidth="1"/>
    <col min="3325" max="3325" width="10.66015625" style="332" customWidth="1"/>
    <col min="3326" max="3326" width="28.66015625" style="332" customWidth="1"/>
    <col min="3327" max="3327" width="8.83203125" style="332" customWidth="1"/>
    <col min="3328" max="3328" width="6.33203125" style="332" customWidth="1"/>
    <col min="3329" max="3329" width="14.5" style="332" customWidth="1"/>
    <col min="3330" max="3330" width="45.5" style="332" customWidth="1"/>
    <col min="3331" max="3331" width="24.83203125" style="332" customWidth="1"/>
    <col min="3332" max="3332" width="26.16015625" style="332" customWidth="1"/>
    <col min="3333" max="3333" width="25.5" style="332" customWidth="1"/>
    <col min="3334" max="3334" width="24.66015625" style="332" customWidth="1"/>
    <col min="3335" max="3335" width="25.66015625" style="332" customWidth="1"/>
    <col min="3336" max="3336" width="10.66015625" style="332" customWidth="1"/>
    <col min="3337" max="3337" width="16.83203125" style="332" bestFit="1" customWidth="1"/>
    <col min="3338" max="3572" width="10.66015625" style="332" customWidth="1"/>
    <col min="3573" max="3573" width="13.16015625" style="332" customWidth="1"/>
    <col min="3574" max="3574" width="52" style="332" customWidth="1"/>
    <col min="3575" max="3579" width="26.16015625" style="332" bestFit="1" customWidth="1"/>
    <col min="3580" max="3580" width="25.83203125" style="332" customWidth="1"/>
    <col min="3581" max="3581" width="10.66015625" style="332" customWidth="1"/>
    <col min="3582" max="3582" width="28.66015625" style="332" customWidth="1"/>
    <col min="3583" max="3583" width="8.83203125" style="332" customWidth="1"/>
    <col min="3584" max="3584" width="6.33203125" style="332" customWidth="1"/>
    <col min="3585" max="3585" width="14.5" style="332" customWidth="1"/>
    <col min="3586" max="3586" width="45.5" style="332" customWidth="1"/>
    <col min="3587" max="3587" width="24.83203125" style="332" customWidth="1"/>
    <col min="3588" max="3588" width="26.16015625" style="332" customWidth="1"/>
    <col min="3589" max="3589" width="25.5" style="332" customWidth="1"/>
    <col min="3590" max="3590" width="24.66015625" style="332" customWidth="1"/>
    <col min="3591" max="3591" width="25.66015625" style="332" customWidth="1"/>
    <col min="3592" max="3592" width="10.66015625" style="332" customWidth="1"/>
    <col min="3593" max="3593" width="16.83203125" style="332" bestFit="1" customWidth="1"/>
    <col min="3594" max="3828" width="10.66015625" style="332" customWidth="1"/>
    <col min="3829" max="3829" width="13.16015625" style="332" customWidth="1"/>
    <col min="3830" max="3830" width="52" style="332" customWidth="1"/>
    <col min="3831" max="3835" width="26.16015625" style="332" bestFit="1" customWidth="1"/>
    <col min="3836" max="3836" width="25.83203125" style="332" customWidth="1"/>
    <col min="3837" max="3837" width="10.66015625" style="332" customWidth="1"/>
    <col min="3838" max="3838" width="28.66015625" style="332" customWidth="1"/>
    <col min="3839" max="3839" width="8.83203125" style="332" customWidth="1"/>
    <col min="3840" max="3840" width="6.33203125" style="332" customWidth="1"/>
    <col min="3841" max="3841" width="14.5" style="332" customWidth="1"/>
    <col min="3842" max="3842" width="45.5" style="332" customWidth="1"/>
    <col min="3843" max="3843" width="24.83203125" style="332" customWidth="1"/>
    <col min="3844" max="3844" width="26.16015625" style="332" customWidth="1"/>
    <col min="3845" max="3845" width="25.5" style="332" customWidth="1"/>
    <col min="3846" max="3846" width="24.66015625" style="332" customWidth="1"/>
    <col min="3847" max="3847" width="25.66015625" style="332" customWidth="1"/>
    <col min="3848" max="3848" width="10.66015625" style="332" customWidth="1"/>
    <col min="3849" max="3849" width="16.83203125" style="332" bestFit="1" customWidth="1"/>
    <col min="3850" max="4084" width="10.66015625" style="332" customWidth="1"/>
    <col min="4085" max="4085" width="13.16015625" style="332" customWidth="1"/>
    <col min="4086" max="4086" width="52" style="332" customWidth="1"/>
    <col min="4087" max="4091" width="26.16015625" style="332" bestFit="1" customWidth="1"/>
    <col min="4092" max="4092" width="25.83203125" style="332" customWidth="1"/>
    <col min="4093" max="4093" width="10.66015625" style="332" customWidth="1"/>
    <col min="4094" max="4094" width="28.66015625" style="332" customWidth="1"/>
    <col min="4095" max="4095" width="8.83203125" style="332" customWidth="1"/>
    <col min="4096" max="4096" width="6.33203125" style="332" customWidth="1"/>
    <col min="4097" max="4097" width="14.5" style="332" customWidth="1"/>
    <col min="4098" max="4098" width="45.5" style="332" customWidth="1"/>
    <col min="4099" max="4099" width="24.83203125" style="332" customWidth="1"/>
    <col min="4100" max="4100" width="26.16015625" style="332" customWidth="1"/>
    <col min="4101" max="4101" width="25.5" style="332" customWidth="1"/>
    <col min="4102" max="4102" width="24.66015625" style="332" customWidth="1"/>
    <col min="4103" max="4103" width="25.66015625" style="332" customWidth="1"/>
    <col min="4104" max="4104" width="10.66015625" style="332" customWidth="1"/>
    <col min="4105" max="4105" width="16.83203125" style="332" bestFit="1" customWidth="1"/>
    <col min="4106" max="4340" width="10.66015625" style="332" customWidth="1"/>
    <col min="4341" max="4341" width="13.16015625" style="332" customWidth="1"/>
    <col min="4342" max="4342" width="52" style="332" customWidth="1"/>
    <col min="4343" max="4347" width="26.16015625" style="332" bestFit="1" customWidth="1"/>
    <col min="4348" max="4348" width="25.83203125" style="332" customWidth="1"/>
    <col min="4349" max="4349" width="10.66015625" style="332" customWidth="1"/>
    <col min="4350" max="4350" width="28.66015625" style="332" customWidth="1"/>
    <col min="4351" max="4351" width="8.83203125" style="332" customWidth="1"/>
    <col min="4352" max="4352" width="6.33203125" style="332" customWidth="1"/>
    <col min="4353" max="4353" width="14.5" style="332" customWidth="1"/>
    <col min="4354" max="4354" width="45.5" style="332" customWidth="1"/>
    <col min="4355" max="4355" width="24.83203125" style="332" customWidth="1"/>
    <col min="4356" max="4356" width="26.16015625" style="332" customWidth="1"/>
    <col min="4357" max="4357" width="25.5" style="332" customWidth="1"/>
    <col min="4358" max="4358" width="24.66015625" style="332" customWidth="1"/>
    <col min="4359" max="4359" width="25.66015625" style="332" customWidth="1"/>
    <col min="4360" max="4360" width="10.66015625" style="332" customWidth="1"/>
    <col min="4361" max="4361" width="16.83203125" style="332" bestFit="1" customWidth="1"/>
    <col min="4362" max="4596" width="10.66015625" style="332" customWidth="1"/>
    <col min="4597" max="4597" width="13.16015625" style="332" customWidth="1"/>
    <col min="4598" max="4598" width="52" style="332" customWidth="1"/>
    <col min="4599" max="4603" width="26.16015625" style="332" bestFit="1" customWidth="1"/>
    <col min="4604" max="4604" width="25.83203125" style="332" customWidth="1"/>
    <col min="4605" max="4605" width="10.66015625" style="332" customWidth="1"/>
    <col min="4606" max="4606" width="28.66015625" style="332" customWidth="1"/>
    <col min="4607" max="4607" width="8.83203125" style="332" customWidth="1"/>
    <col min="4608" max="4608" width="6.33203125" style="332" customWidth="1"/>
    <col min="4609" max="4609" width="14.5" style="332" customWidth="1"/>
    <col min="4610" max="4610" width="45.5" style="332" customWidth="1"/>
    <col min="4611" max="4611" width="24.83203125" style="332" customWidth="1"/>
    <col min="4612" max="4612" width="26.16015625" style="332" customWidth="1"/>
    <col min="4613" max="4613" width="25.5" style="332" customWidth="1"/>
    <col min="4614" max="4614" width="24.66015625" style="332" customWidth="1"/>
    <col min="4615" max="4615" width="25.66015625" style="332" customWidth="1"/>
    <col min="4616" max="4616" width="10.66015625" style="332" customWidth="1"/>
    <col min="4617" max="4617" width="16.83203125" style="332" bestFit="1" customWidth="1"/>
    <col min="4618" max="4852" width="10.66015625" style="332" customWidth="1"/>
    <col min="4853" max="4853" width="13.16015625" style="332" customWidth="1"/>
    <col min="4854" max="4854" width="52" style="332" customWidth="1"/>
    <col min="4855" max="4859" width="26.16015625" style="332" bestFit="1" customWidth="1"/>
    <col min="4860" max="4860" width="25.83203125" style="332" customWidth="1"/>
    <col min="4861" max="4861" width="10.66015625" style="332" customWidth="1"/>
    <col min="4862" max="4862" width="28.66015625" style="332" customWidth="1"/>
    <col min="4863" max="4863" width="8.83203125" style="332" customWidth="1"/>
    <col min="4864" max="4864" width="6.33203125" style="332" customWidth="1"/>
    <col min="4865" max="4865" width="14.5" style="332" customWidth="1"/>
    <col min="4866" max="4866" width="45.5" style="332" customWidth="1"/>
    <col min="4867" max="4867" width="24.83203125" style="332" customWidth="1"/>
    <col min="4868" max="4868" width="26.16015625" style="332" customWidth="1"/>
    <col min="4869" max="4869" width="25.5" style="332" customWidth="1"/>
    <col min="4870" max="4870" width="24.66015625" style="332" customWidth="1"/>
    <col min="4871" max="4871" width="25.66015625" style="332" customWidth="1"/>
    <col min="4872" max="4872" width="10.66015625" style="332" customWidth="1"/>
    <col min="4873" max="4873" width="16.83203125" style="332" bestFit="1" customWidth="1"/>
    <col min="4874" max="5108" width="10.66015625" style="332" customWidth="1"/>
    <col min="5109" max="5109" width="13.16015625" style="332" customWidth="1"/>
    <col min="5110" max="5110" width="52" style="332" customWidth="1"/>
    <col min="5111" max="5115" width="26.16015625" style="332" bestFit="1" customWidth="1"/>
    <col min="5116" max="5116" width="25.83203125" style="332" customWidth="1"/>
    <col min="5117" max="5117" width="10.66015625" style="332" customWidth="1"/>
    <col min="5118" max="5118" width="28.66015625" style="332" customWidth="1"/>
    <col min="5119" max="5119" width="8.83203125" style="332" customWidth="1"/>
    <col min="5120" max="5120" width="6.33203125" style="332" customWidth="1"/>
    <col min="5121" max="5121" width="14.5" style="332" customWidth="1"/>
    <col min="5122" max="5122" width="45.5" style="332" customWidth="1"/>
    <col min="5123" max="5123" width="24.83203125" style="332" customWidth="1"/>
    <col min="5124" max="5124" width="26.16015625" style="332" customWidth="1"/>
    <col min="5125" max="5125" width="25.5" style="332" customWidth="1"/>
    <col min="5126" max="5126" width="24.66015625" style="332" customWidth="1"/>
    <col min="5127" max="5127" width="25.66015625" style="332" customWidth="1"/>
    <col min="5128" max="5128" width="10.66015625" style="332" customWidth="1"/>
    <col min="5129" max="5129" width="16.83203125" style="332" bestFit="1" customWidth="1"/>
    <col min="5130" max="5364" width="10.66015625" style="332" customWidth="1"/>
    <col min="5365" max="5365" width="13.16015625" style="332" customWidth="1"/>
    <col min="5366" max="5366" width="52" style="332" customWidth="1"/>
    <col min="5367" max="5371" width="26.16015625" style="332" bestFit="1" customWidth="1"/>
    <col min="5372" max="5372" width="25.83203125" style="332" customWidth="1"/>
    <col min="5373" max="5373" width="10.66015625" style="332" customWidth="1"/>
    <col min="5374" max="5374" width="28.66015625" style="332" customWidth="1"/>
    <col min="5375" max="5375" width="8.83203125" style="332" customWidth="1"/>
    <col min="5376" max="5376" width="6.33203125" style="332" customWidth="1"/>
    <col min="5377" max="5377" width="14.5" style="332" customWidth="1"/>
    <col min="5378" max="5378" width="45.5" style="332" customWidth="1"/>
    <col min="5379" max="5379" width="24.83203125" style="332" customWidth="1"/>
    <col min="5380" max="5380" width="26.16015625" style="332" customWidth="1"/>
    <col min="5381" max="5381" width="25.5" style="332" customWidth="1"/>
    <col min="5382" max="5382" width="24.66015625" style="332" customWidth="1"/>
    <col min="5383" max="5383" width="25.66015625" style="332" customWidth="1"/>
    <col min="5384" max="5384" width="10.66015625" style="332" customWidth="1"/>
    <col min="5385" max="5385" width="16.83203125" style="332" bestFit="1" customWidth="1"/>
    <col min="5386" max="5620" width="10.66015625" style="332" customWidth="1"/>
    <col min="5621" max="5621" width="13.16015625" style="332" customWidth="1"/>
    <col min="5622" max="5622" width="52" style="332" customWidth="1"/>
    <col min="5623" max="5627" width="26.16015625" style="332" bestFit="1" customWidth="1"/>
    <col min="5628" max="5628" width="25.83203125" style="332" customWidth="1"/>
    <col min="5629" max="5629" width="10.66015625" style="332" customWidth="1"/>
    <col min="5630" max="5630" width="28.66015625" style="332" customWidth="1"/>
    <col min="5631" max="5631" width="8.83203125" style="332" customWidth="1"/>
    <col min="5632" max="5632" width="6.33203125" style="332" customWidth="1"/>
    <col min="5633" max="5633" width="14.5" style="332" customWidth="1"/>
    <col min="5634" max="5634" width="45.5" style="332" customWidth="1"/>
    <col min="5635" max="5635" width="24.83203125" style="332" customWidth="1"/>
    <col min="5636" max="5636" width="26.16015625" style="332" customWidth="1"/>
    <col min="5637" max="5637" width="25.5" style="332" customWidth="1"/>
    <col min="5638" max="5638" width="24.66015625" style="332" customWidth="1"/>
    <col min="5639" max="5639" width="25.66015625" style="332" customWidth="1"/>
    <col min="5640" max="5640" width="10.66015625" style="332" customWidth="1"/>
    <col min="5641" max="5641" width="16.83203125" style="332" bestFit="1" customWidth="1"/>
    <col min="5642" max="5876" width="10.66015625" style="332" customWidth="1"/>
    <col min="5877" max="5877" width="13.16015625" style="332" customWidth="1"/>
    <col min="5878" max="5878" width="52" style="332" customWidth="1"/>
    <col min="5879" max="5883" width="26.16015625" style="332" bestFit="1" customWidth="1"/>
    <col min="5884" max="5884" width="25.83203125" style="332" customWidth="1"/>
    <col min="5885" max="5885" width="10.66015625" style="332" customWidth="1"/>
    <col min="5886" max="5886" width="28.66015625" style="332" customWidth="1"/>
    <col min="5887" max="5887" width="8.83203125" style="332" customWidth="1"/>
    <col min="5888" max="5888" width="6.33203125" style="332" customWidth="1"/>
    <col min="5889" max="5889" width="14.5" style="332" customWidth="1"/>
    <col min="5890" max="5890" width="45.5" style="332" customWidth="1"/>
    <col min="5891" max="5891" width="24.83203125" style="332" customWidth="1"/>
    <col min="5892" max="5892" width="26.16015625" style="332" customWidth="1"/>
    <col min="5893" max="5893" width="25.5" style="332" customWidth="1"/>
    <col min="5894" max="5894" width="24.66015625" style="332" customWidth="1"/>
    <col min="5895" max="5895" width="25.66015625" style="332" customWidth="1"/>
    <col min="5896" max="5896" width="10.66015625" style="332" customWidth="1"/>
    <col min="5897" max="5897" width="16.83203125" style="332" bestFit="1" customWidth="1"/>
    <col min="5898" max="6132" width="10.66015625" style="332" customWidth="1"/>
    <col min="6133" max="6133" width="13.16015625" style="332" customWidth="1"/>
    <col min="6134" max="6134" width="52" style="332" customWidth="1"/>
    <col min="6135" max="6139" width="26.16015625" style="332" bestFit="1" customWidth="1"/>
    <col min="6140" max="6140" width="25.83203125" style="332" customWidth="1"/>
    <col min="6141" max="6141" width="10.66015625" style="332" customWidth="1"/>
    <col min="6142" max="6142" width="28.66015625" style="332" customWidth="1"/>
    <col min="6143" max="6143" width="8.83203125" style="332" customWidth="1"/>
    <col min="6144" max="6144" width="6.33203125" style="332" customWidth="1"/>
    <col min="6145" max="6145" width="14.5" style="332" customWidth="1"/>
    <col min="6146" max="6146" width="45.5" style="332" customWidth="1"/>
    <col min="6147" max="6147" width="24.83203125" style="332" customWidth="1"/>
    <col min="6148" max="6148" width="26.16015625" style="332" customWidth="1"/>
    <col min="6149" max="6149" width="25.5" style="332" customWidth="1"/>
    <col min="6150" max="6150" width="24.66015625" style="332" customWidth="1"/>
    <col min="6151" max="6151" width="25.66015625" style="332" customWidth="1"/>
    <col min="6152" max="6152" width="10.66015625" style="332" customWidth="1"/>
    <col min="6153" max="6153" width="16.83203125" style="332" bestFit="1" customWidth="1"/>
    <col min="6154" max="6388" width="10.66015625" style="332" customWidth="1"/>
    <col min="6389" max="6389" width="13.16015625" style="332" customWidth="1"/>
    <col min="6390" max="6390" width="52" style="332" customWidth="1"/>
    <col min="6391" max="6395" width="26.16015625" style="332" bestFit="1" customWidth="1"/>
    <col min="6396" max="6396" width="25.83203125" style="332" customWidth="1"/>
    <col min="6397" max="6397" width="10.66015625" style="332" customWidth="1"/>
    <col min="6398" max="6398" width="28.66015625" style="332" customWidth="1"/>
    <col min="6399" max="6399" width="8.83203125" style="332" customWidth="1"/>
    <col min="6400" max="6400" width="6.33203125" style="332" customWidth="1"/>
    <col min="6401" max="6401" width="14.5" style="332" customWidth="1"/>
    <col min="6402" max="6402" width="45.5" style="332" customWidth="1"/>
    <col min="6403" max="6403" width="24.83203125" style="332" customWidth="1"/>
    <col min="6404" max="6404" width="26.16015625" style="332" customWidth="1"/>
    <col min="6405" max="6405" width="25.5" style="332" customWidth="1"/>
    <col min="6406" max="6406" width="24.66015625" style="332" customWidth="1"/>
    <col min="6407" max="6407" width="25.66015625" style="332" customWidth="1"/>
    <col min="6408" max="6408" width="10.66015625" style="332" customWidth="1"/>
    <col min="6409" max="6409" width="16.83203125" style="332" bestFit="1" customWidth="1"/>
    <col min="6410" max="6644" width="10.66015625" style="332" customWidth="1"/>
    <col min="6645" max="6645" width="13.16015625" style="332" customWidth="1"/>
    <col min="6646" max="6646" width="52" style="332" customWidth="1"/>
    <col min="6647" max="6651" width="26.16015625" style="332" bestFit="1" customWidth="1"/>
    <col min="6652" max="6652" width="25.83203125" style="332" customWidth="1"/>
    <col min="6653" max="6653" width="10.66015625" style="332" customWidth="1"/>
    <col min="6654" max="6654" width="28.66015625" style="332" customWidth="1"/>
    <col min="6655" max="6655" width="8.83203125" style="332" customWidth="1"/>
    <col min="6656" max="6656" width="6.33203125" style="332" customWidth="1"/>
    <col min="6657" max="6657" width="14.5" style="332" customWidth="1"/>
    <col min="6658" max="6658" width="45.5" style="332" customWidth="1"/>
    <col min="6659" max="6659" width="24.83203125" style="332" customWidth="1"/>
    <col min="6660" max="6660" width="26.16015625" style="332" customWidth="1"/>
    <col min="6661" max="6661" width="25.5" style="332" customWidth="1"/>
    <col min="6662" max="6662" width="24.66015625" style="332" customWidth="1"/>
    <col min="6663" max="6663" width="25.66015625" style="332" customWidth="1"/>
    <col min="6664" max="6664" width="10.66015625" style="332" customWidth="1"/>
    <col min="6665" max="6665" width="16.83203125" style="332" bestFit="1" customWidth="1"/>
    <col min="6666" max="6900" width="10.66015625" style="332" customWidth="1"/>
    <col min="6901" max="6901" width="13.16015625" style="332" customWidth="1"/>
    <col min="6902" max="6902" width="52" style="332" customWidth="1"/>
    <col min="6903" max="6907" width="26.16015625" style="332" bestFit="1" customWidth="1"/>
    <col min="6908" max="6908" width="25.83203125" style="332" customWidth="1"/>
    <col min="6909" max="6909" width="10.66015625" style="332" customWidth="1"/>
    <col min="6910" max="6910" width="28.66015625" style="332" customWidth="1"/>
    <col min="6911" max="6911" width="8.83203125" style="332" customWidth="1"/>
    <col min="6912" max="6912" width="6.33203125" style="332" customWidth="1"/>
    <col min="6913" max="6913" width="14.5" style="332" customWidth="1"/>
    <col min="6914" max="6914" width="45.5" style="332" customWidth="1"/>
    <col min="6915" max="6915" width="24.83203125" style="332" customWidth="1"/>
    <col min="6916" max="6916" width="26.16015625" style="332" customWidth="1"/>
    <col min="6917" max="6917" width="25.5" style="332" customWidth="1"/>
    <col min="6918" max="6918" width="24.66015625" style="332" customWidth="1"/>
    <col min="6919" max="6919" width="25.66015625" style="332" customWidth="1"/>
    <col min="6920" max="6920" width="10.66015625" style="332" customWidth="1"/>
    <col min="6921" max="6921" width="16.83203125" style="332" bestFit="1" customWidth="1"/>
    <col min="6922" max="7156" width="10.66015625" style="332" customWidth="1"/>
    <col min="7157" max="7157" width="13.16015625" style="332" customWidth="1"/>
    <col min="7158" max="7158" width="52" style="332" customWidth="1"/>
    <col min="7159" max="7163" width="26.16015625" style="332" bestFit="1" customWidth="1"/>
    <col min="7164" max="7164" width="25.83203125" style="332" customWidth="1"/>
    <col min="7165" max="7165" width="10.66015625" style="332" customWidth="1"/>
    <col min="7166" max="7166" width="28.66015625" style="332" customWidth="1"/>
    <col min="7167" max="7167" width="8.83203125" style="332" customWidth="1"/>
    <col min="7168" max="7168" width="6.33203125" style="332" customWidth="1"/>
    <col min="7169" max="7169" width="14.5" style="332" customWidth="1"/>
    <col min="7170" max="7170" width="45.5" style="332" customWidth="1"/>
    <col min="7171" max="7171" width="24.83203125" style="332" customWidth="1"/>
    <col min="7172" max="7172" width="26.16015625" style="332" customWidth="1"/>
    <col min="7173" max="7173" width="25.5" style="332" customWidth="1"/>
    <col min="7174" max="7174" width="24.66015625" style="332" customWidth="1"/>
    <col min="7175" max="7175" width="25.66015625" style="332" customWidth="1"/>
    <col min="7176" max="7176" width="10.66015625" style="332" customWidth="1"/>
    <col min="7177" max="7177" width="16.83203125" style="332" bestFit="1" customWidth="1"/>
    <col min="7178" max="7412" width="10.66015625" style="332" customWidth="1"/>
    <col min="7413" max="7413" width="13.16015625" style="332" customWidth="1"/>
    <col min="7414" max="7414" width="52" style="332" customWidth="1"/>
    <col min="7415" max="7419" width="26.16015625" style="332" bestFit="1" customWidth="1"/>
    <col min="7420" max="7420" width="25.83203125" style="332" customWidth="1"/>
    <col min="7421" max="7421" width="10.66015625" style="332" customWidth="1"/>
    <col min="7422" max="7422" width="28.66015625" style="332" customWidth="1"/>
    <col min="7423" max="7423" width="8.83203125" style="332" customWidth="1"/>
    <col min="7424" max="7424" width="6.33203125" style="332" customWidth="1"/>
    <col min="7425" max="7425" width="14.5" style="332" customWidth="1"/>
    <col min="7426" max="7426" width="45.5" style="332" customWidth="1"/>
    <col min="7427" max="7427" width="24.83203125" style="332" customWidth="1"/>
    <col min="7428" max="7428" width="26.16015625" style="332" customWidth="1"/>
    <col min="7429" max="7429" width="25.5" style="332" customWidth="1"/>
    <col min="7430" max="7430" width="24.66015625" style="332" customWidth="1"/>
    <col min="7431" max="7431" width="25.66015625" style="332" customWidth="1"/>
    <col min="7432" max="7432" width="10.66015625" style="332" customWidth="1"/>
    <col min="7433" max="7433" width="16.83203125" style="332" bestFit="1" customWidth="1"/>
    <col min="7434" max="7668" width="10.66015625" style="332" customWidth="1"/>
    <col min="7669" max="7669" width="13.16015625" style="332" customWidth="1"/>
    <col min="7670" max="7670" width="52" style="332" customWidth="1"/>
    <col min="7671" max="7675" width="26.16015625" style="332" bestFit="1" customWidth="1"/>
    <col min="7676" max="7676" width="25.83203125" style="332" customWidth="1"/>
    <col min="7677" max="7677" width="10.66015625" style="332" customWidth="1"/>
    <col min="7678" max="7678" width="28.66015625" style="332" customWidth="1"/>
    <col min="7679" max="7679" width="8.83203125" style="332" customWidth="1"/>
    <col min="7680" max="7680" width="6.33203125" style="332" customWidth="1"/>
    <col min="7681" max="7681" width="14.5" style="332" customWidth="1"/>
    <col min="7682" max="7682" width="45.5" style="332" customWidth="1"/>
    <col min="7683" max="7683" width="24.83203125" style="332" customWidth="1"/>
    <col min="7684" max="7684" width="26.16015625" style="332" customWidth="1"/>
    <col min="7685" max="7685" width="25.5" style="332" customWidth="1"/>
    <col min="7686" max="7686" width="24.66015625" style="332" customWidth="1"/>
    <col min="7687" max="7687" width="25.66015625" style="332" customWidth="1"/>
    <col min="7688" max="7688" width="10.66015625" style="332" customWidth="1"/>
    <col min="7689" max="7689" width="16.83203125" style="332" bestFit="1" customWidth="1"/>
    <col min="7690" max="7924" width="10.66015625" style="332" customWidth="1"/>
    <col min="7925" max="7925" width="13.16015625" style="332" customWidth="1"/>
    <col min="7926" max="7926" width="52" style="332" customWidth="1"/>
    <col min="7927" max="7931" width="26.16015625" style="332" bestFit="1" customWidth="1"/>
    <col min="7932" max="7932" width="25.83203125" style="332" customWidth="1"/>
    <col min="7933" max="7933" width="10.66015625" style="332" customWidth="1"/>
    <col min="7934" max="7934" width="28.66015625" style="332" customWidth="1"/>
    <col min="7935" max="7935" width="8.83203125" style="332" customWidth="1"/>
    <col min="7936" max="7936" width="6.33203125" style="332" customWidth="1"/>
    <col min="7937" max="7937" width="14.5" style="332" customWidth="1"/>
    <col min="7938" max="7938" width="45.5" style="332" customWidth="1"/>
    <col min="7939" max="7939" width="24.83203125" style="332" customWidth="1"/>
    <col min="7940" max="7940" width="26.16015625" style="332" customWidth="1"/>
    <col min="7941" max="7941" width="25.5" style="332" customWidth="1"/>
    <col min="7942" max="7942" width="24.66015625" style="332" customWidth="1"/>
    <col min="7943" max="7943" width="25.66015625" style="332" customWidth="1"/>
    <col min="7944" max="7944" width="10.66015625" style="332" customWidth="1"/>
    <col min="7945" max="7945" width="16.83203125" style="332" bestFit="1" customWidth="1"/>
    <col min="7946" max="8180" width="10.66015625" style="332" customWidth="1"/>
    <col min="8181" max="8181" width="13.16015625" style="332" customWidth="1"/>
    <col min="8182" max="8182" width="52" style="332" customWidth="1"/>
    <col min="8183" max="8187" width="26.16015625" style="332" bestFit="1" customWidth="1"/>
    <col min="8188" max="8188" width="25.83203125" style="332" customWidth="1"/>
    <col min="8189" max="8189" width="10.66015625" style="332" customWidth="1"/>
    <col min="8190" max="8190" width="28.66015625" style="332" customWidth="1"/>
    <col min="8191" max="8191" width="8.83203125" style="332" customWidth="1"/>
    <col min="8192" max="8192" width="6.33203125" style="332" customWidth="1"/>
    <col min="8193" max="8193" width="14.5" style="332" customWidth="1"/>
    <col min="8194" max="8194" width="45.5" style="332" customWidth="1"/>
    <col min="8195" max="8195" width="24.83203125" style="332" customWidth="1"/>
    <col min="8196" max="8196" width="26.16015625" style="332" customWidth="1"/>
    <col min="8197" max="8197" width="25.5" style="332" customWidth="1"/>
    <col min="8198" max="8198" width="24.66015625" style="332" customWidth="1"/>
    <col min="8199" max="8199" width="25.66015625" style="332" customWidth="1"/>
    <col min="8200" max="8200" width="10.66015625" style="332" customWidth="1"/>
    <col min="8201" max="8201" width="16.83203125" style="332" bestFit="1" customWidth="1"/>
    <col min="8202" max="8436" width="10.66015625" style="332" customWidth="1"/>
    <col min="8437" max="8437" width="13.16015625" style="332" customWidth="1"/>
    <col min="8438" max="8438" width="52" style="332" customWidth="1"/>
    <col min="8439" max="8443" width="26.16015625" style="332" bestFit="1" customWidth="1"/>
    <col min="8444" max="8444" width="25.83203125" style="332" customWidth="1"/>
    <col min="8445" max="8445" width="10.66015625" style="332" customWidth="1"/>
    <col min="8446" max="8446" width="28.66015625" style="332" customWidth="1"/>
    <col min="8447" max="8447" width="8.83203125" style="332" customWidth="1"/>
    <col min="8448" max="8448" width="6.33203125" style="332" customWidth="1"/>
    <col min="8449" max="8449" width="14.5" style="332" customWidth="1"/>
    <col min="8450" max="8450" width="45.5" style="332" customWidth="1"/>
    <col min="8451" max="8451" width="24.83203125" style="332" customWidth="1"/>
    <col min="8452" max="8452" width="26.16015625" style="332" customWidth="1"/>
    <col min="8453" max="8453" width="25.5" style="332" customWidth="1"/>
    <col min="8454" max="8454" width="24.66015625" style="332" customWidth="1"/>
    <col min="8455" max="8455" width="25.66015625" style="332" customWidth="1"/>
    <col min="8456" max="8456" width="10.66015625" style="332" customWidth="1"/>
    <col min="8457" max="8457" width="16.83203125" style="332" bestFit="1" customWidth="1"/>
    <col min="8458" max="8692" width="10.66015625" style="332" customWidth="1"/>
    <col min="8693" max="8693" width="13.16015625" style="332" customWidth="1"/>
    <col min="8694" max="8694" width="52" style="332" customWidth="1"/>
    <col min="8695" max="8699" width="26.16015625" style="332" bestFit="1" customWidth="1"/>
    <col min="8700" max="8700" width="25.83203125" style="332" customWidth="1"/>
    <col min="8701" max="8701" width="10.66015625" style="332" customWidth="1"/>
    <col min="8702" max="8702" width="28.66015625" style="332" customWidth="1"/>
    <col min="8703" max="8703" width="8.83203125" style="332" customWidth="1"/>
    <col min="8704" max="8704" width="6.33203125" style="332" customWidth="1"/>
    <col min="8705" max="8705" width="14.5" style="332" customWidth="1"/>
    <col min="8706" max="8706" width="45.5" style="332" customWidth="1"/>
    <col min="8707" max="8707" width="24.83203125" style="332" customWidth="1"/>
    <col min="8708" max="8708" width="26.16015625" style="332" customWidth="1"/>
    <col min="8709" max="8709" width="25.5" style="332" customWidth="1"/>
    <col min="8710" max="8710" width="24.66015625" style="332" customWidth="1"/>
    <col min="8711" max="8711" width="25.66015625" style="332" customWidth="1"/>
    <col min="8712" max="8712" width="10.66015625" style="332" customWidth="1"/>
    <col min="8713" max="8713" width="16.83203125" style="332" bestFit="1" customWidth="1"/>
    <col min="8714" max="8948" width="10.66015625" style="332" customWidth="1"/>
    <col min="8949" max="8949" width="13.16015625" style="332" customWidth="1"/>
    <col min="8950" max="8950" width="52" style="332" customWidth="1"/>
    <col min="8951" max="8955" width="26.16015625" style="332" bestFit="1" customWidth="1"/>
    <col min="8956" max="8956" width="25.83203125" style="332" customWidth="1"/>
    <col min="8957" max="8957" width="10.66015625" style="332" customWidth="1"/>
    <col min="8958" max="8958" width="28.66015625" style="332" customWidth="1"/>
    <col min="8959" max="8959" width="8.83203125" style="332" customWidth="1"/>
    <col min="8960" max="8960" width="6.33203125" style="332" customWidth="1"/>
    <col min="8961" max="8961" width="14.5" style="332" customWidth="1"/>
    <col min="8962" max="8962" width="45.5" style="332" customWidth="1"/>
    <col min="8963" max="8963" width="24.83203125" style="332" customWidth="1"/>
    <col min="8964" max="8964" width="26.16015625" style="332" customWidth="1"/>
    <col min="8965" max="8965" width="25.5" style="332" customWidth="1"/>
    <col min="8966" max="8966" width="24.66015625" style="332" customWidth="1"/>
    <col min="8967" max="8967" width="25.66015625" style="332" customWidth="1"/>
    <col min="8968" max="8968" width="10.66015625" style="332" customWidth="1"/>
    <col min="8969" max="8969" width="16.83203125" style="332" bestFit="1" customWidth="1"/>
    <col min="8970" max="9204" width="10.66015625" style="332" customWidth="1"/>
    <col min="9205" max="9205" width="13.16015625" style="332" customWidth="1"/>
    <col min="9206" max="9206" width="52" style="332" customWidth="1"/>
    <col min="9207" max="9211" width="26.16015625" style="332" bestFit="1" customWidth="1"/>
    <col min="9212" max="9212" width="25.83203125" style="332" customWidth="1"/>
    <col min="9213" max="9213" width="10.66015625" style="332" customWidth="1"/>
    <col min="9214" max="9214" width="28.66015625" style="332" customWidth="1"/>
    <col min="9215" max="9215" width="8.83203125" style="332" customWidth="1"/>
    <col min="9216" max="9216" width="6.33203125" style="332" customWidth="1"/>
    <col min="9217" max="9217" width="14.5" style="332" customWidth="1"/>
    <col min="9218" max="9218" width="45.5" style="332" customWidth="1"/>
    <col min="9219" max="9219" width="24.83203125" style="332" customWidth="1"/>
    <col min="9220" max="9220" width="26.16015625" style="332" customWidth="1"/>
    <col min="9221" max="9221" width="25.5" style="332" customWidth="1"/>
    <col min="9222" max="9222" width="24.66015625" style="332" customWidth="1"/>
    <col min="9223" max="9223" width="25.66015625" style="332" customWidth="1"/>
    <col min="9224" max="9224" width="10.66015625" style="332" customWidth="1"/>
    <col min="9225" max="9225" width="16.83203125" style="332" bestFit="1" customWidth="1"/>
    <col min="9226" max="9460" width="10.66015625" style="332" customWidth="1"/>
    <col min="9461" max="9461" width="13.16015625" style="332" customWidth="1"/>
    <col min="9462" max="9462" width="52" style="332" customWidth="1"/>
    <col min="9463" max="9467" width="26.16015625" style="332" bestFit="1" customWidth="1"/>
    <col min="9468" max="9468" width="25.83203125" style="332" customWidth="1"/>
    <col min="9469" max="9469" width="10.66015625" style="332" customWidth="1"/>
    <col min="9470" max="9470" width="28.66015625" style="332" customWidth="1"/>
    <col min="9471" max="9471" width="8.83203125" style="332" customWidth="1"/>
    <col min="9472" max="9472" width="6.33203125" style="332" customWidth="1"/>
    <col min="9473" max="9473" width="14.5" style="332" customWidth="1"/>
    <col min="9474" max="9474" width="45.5" style="332" customWidth="1"/>
    <col min="9475" max="9475" width="24.83203125" style="332" customWidth="1"/>
    <col min="9476" max="9476" width="26.16015625" style="332" customWidth="1"/>
    <col min="9477" max="9477" width="25.5" style="332" customWidth="1"/>
    <col min="9478" max="9478" width="24.66015625" style="332" customWidth="1"/>
    <col min="9479" max="9479" width="25.66015625" style="332" customWidth="1"/>
    <col min="9480" max="9480" width="10.66015625" style="332" customWidth="1"/>
    <col min="9481" max="9481" width="16.83203125" style="332" bestFit="1" customWidth="1"/>
    <col min="9482" max="9716" width="10.66015625" style="332" customWidth="1"/>
    <col min="9717" max="9717" width="13.16015625" style="332" customWidth="1"/>
    <col min="9718" max="9718" width="52" style="332" customWidth="1"/>
    <col min="9719" max="9723" width="26.16015625" style="332" bestFit="1" customWidth="1"/>
    <col min="9724" max="9724" width="25.83203125" style="332" customWidth="1"/>
    <col min="9725" max="9725" width="10.66015625" style="332" customWidth="1"/>
    <col min="9726" max="9726" width="28.66015625" style="332" customWidth="1"/>
    <col min="9727" max="9727" width="8.83203125" style="332" customWidth="1"/>
    <col min="9728" max="9728" width="6.33203125" style="332" customWidth="1"/>
    <col min="9729" max="9729" width="14.5" style="332" customWidth="1"/>
    <col min="9730" max="9730" width="45.5" style="332" customWidth="1"/>
    <col min="9731" max="9731" width="24.83203125" style="332" customWidth="1"/>
    <col min="9732" max="9732" width="26.16015625" style="332" customWidth="1"/>
    <col min="9733" max="9733" width="25.5" style="332" customWidth="1"/>
    <col min="9734" max="9734" width="24.66015625" style="332" customWidth="1"/>
    <col min="9735" max="9735" width="25.66015625" style="332" customWidth="1"/>
    <col min="9736" max="9736" width="10.66015625" style="332" customWidth="1"/>
    <col min="9737" max="9737" width="16.83203125" style="332" bestFit="1" customWidth="1"/>
    <col min="9738" max="9972" width="10.66015625" style="332" customWidth="1"/>
    <col min="9973" max="9973" width="13.16015625" style="332" customWidth="1"/>
    <col min="9974" max="9974" width="52" style="332" customWidth="1"/>
    <col min="9975" max="9979" width="26.16015625" style="332" bestFit="1" customWidth="1"/>
    <col min="9980" max="9980" width="25.83203125" style="332" customWidth="1"/>
    <col min="9981" max="9981" width="10.66015625" style="332" customWidth="1"/>
    <col min="9982" max="9982" width="28.66015625" style="332" customWidth="1"/>
    <col min="9983" max="9983" width="8.83203125" style="332" customWidth="1"/>
    <col min="9984" max="9984" width="6.33203125" style="332" customWidth="1"/>
    <col min="9985" max="9985" width="14.5" style="332" customWidth="1"/>
    <col min="9986" max="9986" width="45.5" style="332" customWidth="1"/>
    <col min="9987" max="9987" width="24.83203125" style="332" customWidth="1"/>
    <col min="9988" max="9988" width="26.16015625" style="332" customWidth="1"/>
    <col min="9989" max="9989" width="25.5" style="332" customWidth="1"/>
    <col min="9990" max="9990" width="24.66015625" style="332" customWidth="1"/>
    <col min="9991" max="9991" width="25.66015625" style="332" customWidth="1"/>
    <col min="9992" max="9992" width="10.66015625" style="332" customWidth="1"/>
    <col min="9993" max="9993" width="16.83203125" style="332" bestFit="1" customWidth="1"/>
    <col min="9994" max="10228" width="10.66015625" style="332" customWidth="1"/>
    <col min="10229" max="10229" width="13.16015625" style="332" customWidth="1"/>
    <col min="10230" max="10230" width="52" style="332" customWidth="1"/>
    <col min="10231" max="10235" width="26.16015625" style="332" bestFit="1" customWidth="1"/>
    <col min="10236" max="10236" width="25.83203125" style="332" customWidth="1"/>
    <col min="10237" max="10237" width="10.66015625" style="332" customWidth="1"/>
    <col min="10238" max="10238" width="28.66015625" style="332" customWidth="1"/>
    <col min="10239" max="10239" width="8.83203125" style="332" customWidth="1"/>
    <col min="10240" max="10240" width="6.33203125" style="332" customWidth="1"/>
    <col min="10241" max="10241" width="14.5" style="332" customWidth="1"/>
    <col min="10242" max="10242" width="45.5" style="332" customWidth="1"/>
    <col min="10243" max="10243" width="24.83203125" style="332" customWidth="1"/>
    <col min="10244" max="10244" width="26.16015625" style="332" customWidth="1"/>
    <col min="10245" max="10245" width="25.5" style="332" customWidth="1"/>
    <col min="10246" max="10246" width="24.66015625" style="332" customWidth="1"/>
    <col min="10247" max="10247" width="25.66015625" style="332" customWidth="1"/>
    <col min="10248" max="10248" width="10.66015625" style="332" customWidth="1"/>
    <col min="10249" max="10249" width="16.83203125" style="332" bestFit="1" customWidth="1"/>
    <col min="10250" max="10484" width="10.66015625" style="332" customWidth="1"/>
    <col min="10485" max="10485" width="13.16015625" style="332" customWidth="1"/>
    <col min="10486" max="10486" width="52" style="332" customWidth="1"/>
    <col min="10487" max="10491" width="26.16015625" style="332" bestFit="1" customWidth="1"/>
    <col min="10492" max="10492" width="25.83203125" style="332" customWidth="1"/>
    <col min="10493" max="10493" width="10.66015625" style="332" customWidth="1"/>
    <col min="10494" max="10494" width="28.66015625" style="332" customWidth="1"/>
    <col min="10495" max="10495" width="8.83203125" style="332" customWidth="1"/>
    <col min="10496" max="10496" width="6.33203125" style="332" customWidth="1"/>
    <col min="10497" max="10497" width="14.5" style="332" customWidth="1"/>
    <col min="10498" max="10498" width="45.5" style="332" customWidth="1"/>
    <col min="10499" max="10499" width="24.83203125" style="332" customWidth="1"/>
    <col min="10500" max="10500" width="26.16015625" style="332" customWidth="1"/>
    <col min="10501" max="10501" width="25.5" style="332" customWidth="1"/>
    <col min="10502" max="10502" width="24.66015625" style="332" customWidth="1"/>
    <col min="10503" max="10503" width="25.66015625" style="332" customWidth="1"/>
    <col min="10504" max="10504" width="10.66015625" style="332" customWidth="1"/>
    <col min="10505" max="10505" width="16.83203125" style="332" bestFit="1" customWidth="1"/>
    <col min="10506" max="10740" width="10.66015625" style="332" customWidth="1"/>
    <col min="10741" max="10741" width="13.16015625" style="332" customWidth="1"/>
    <col min="10742" max="10742" width="52" style="332" customWidth="1"/>
    <col min="10743" max="10747" width="26.16015625" style="332" bestFit="1" customWidth="1"/>
    <col min="10748" max="10748" width="25.83203125" style="332" customWidth="1"/>
    <col min="10749" max="10749" width="10.66015625" style="332" customWidth="1"/>
    <col min="10750" max="10750" width="28.66015625" style="332" customWidth="1"/>
    <col min="10751" max="10751" width="8.83203125" style="332" customWidth="1"/>
    <col min="10752" max="10752" width="6.33203125" style="332" customWidth="1"/>
    <col min="10753" max="10753" width="14.5" style="332" customWidth="1"/>
    <col min="10754" max="10754" width="45.5" style="332" customWidth="1"/>
    <col min="10755" max="10755" width="24.83203125" style="332" customWidth="1"/>
    <col min="10756" max="10756" width="26.16015625" style="332" customWidth="1"/>
    <col min="10757" max="10757" width="25.5" style="332" customWidth="1"/>
    <col min="10758" max="10758" width="24.66015625" style="332" customWidth="1"/>
    <col min="10759" max="10759" width="25.66015625" style="332" customWidth="1"/>
    <col min="10760" max="10760" width="10.66015625" style="332" customWidth="1"/>
    <col min="10761" max="10761" width="16.83203125" style="332" bestFit="1" customWidth="1"/>
    <col min="10762" max="10996" width="10.66015625" style="332" customWidth="1"/>
    <col min="10997" max="10997" width="13.16015625" style="332" customWidth="1"/>
    <col min="10998" max="10998" width="52" style="332" customWidth="1"/>
    <col min="10999" max="11003" width="26.16015625" style="332" bestFit="1" customWidth="1"/>
    <col min="11004" max="11004" width="25.83203125" style="332" customWidth="1"/>
    <col min="11005" max="11005" width="10.66015625" style="332" customWidth="1"/>
    <col min="11006" max="11006" width="28.66015625" style="332" customWidth="1"/>
    <col min="11007" max="11007" width="8.83203125" style="332" customWidth="1"/>
    <col min="11008" max="11008" width="6.33203125" style="332" customWidth="1"/>
    <col min="11009" max="11009" width="14.5" style="332" customWidth="1"/>
    <col min="11010" max="11010" width="45.5" style="332" customWidth="1"/>
    <col min="11011" max="11011" width="24.83203125" style="332" customWidth="1"/>
    <col min="11012" max="11012" width="26.16015625" style="332" customWidth="1"/>
    <col min="11013" max="11013" width="25.5" style="332" customWidth="1"/>
    <col min="11014" max="11014" width="24.66015625" style="332" customWidth="1"/>
    <col min="11015" max="11015" width="25.66015625" style="332" customWidth="1"/>
    <col min="11016" max="11016" width="10.66015625" style="332" customWidth="1"/>
    <col min="11017" max="11017" width="16.83203125" style="332" bestFit="1" customWidth="1"/>
    <col min="11018" max="11252" width="10.66015625" style="332" customWidth="1"/>
    <col min="11253" max="11253" width="13.16015625" style="332" customWidth="1"/>
    <col min="11254" max="11254" width="52" style="332" customWidth="1"/>
    <col min="11255" max="11259" width="26.16015625" style="332" bestFit="1" customWidth="1"/>
    <col min="11260" max="11260" width="25.83203125" style="332" customWidth="1"/>
    <col min="11261" max="11261" width="10.66015625" style="332" customWidth="1"/>
    <col min="11262" max="11262" width="28.66015625" style="332" customWidth="1"/>
    <col min="11263" max="11263" width="8.83203125" style="332" customWidth="1"/>
    <col min="11264" max="11264" width="6.33203125" style="332" customWidth="1"/>
    <col min="11265" max="11265" width="14.5" style="332" customWidth="1"/>
    <col min="11266" max="11266" width="45.5" style="332" customWidth="1"/>
    <col min="11267" max="11267" width="24.83203125" style="332" customWidth="1"/>
    <col min="11268" max="11268" width="26.16015625" style="332" customWidth="1"/>
    <col min="11269" max="11269" width="25.5" style="332" customWidth="1"/>
    <col min="11270" max="11270" width="24.66015625" style="332" customWidth="1"/>
    <col min="11271" max="11271" width="25.66015625" style="332" customWidth="1"/>
    <col min="11272" max="11272" width="10.66015625" style="332" customWidth="1"/>
    <col min="11273" max="11273" width="16.83203125" style="332" bestFit="1" customWidth="1"/>
    <col min="11274" max="11508" width="10.66015625" style="332" customWidth="1"/>
    <col min="11509" max="11509" width="13.16015625" style="332" customWidth="1"/>
    <col min="11510" max="11510" width="52" style="332" customWidth="1"/>
    <col min="11511" max="11515" width="26.16015625" style="332" bestFit="1" customWidth="1"/>
    <col min="11516" max="11516" width="25.83203125" style="332" customWidth="1"/>
    <col min="11517" max="11517" width="10.66015625" style="332" customWidth="1"/>
    <col min="11518" max="11518" width="28.66015625" style="332" customWidth="1"/>
    <col min="11519" max="11519" width="8.83203125" style="332" customWidth="1"/>
    <col min="11520" max="11520" width="6.33203125" style="332" customWidth="1"/>
    <col min="11521" max="11521" width="14.5" style="332" customWidth="1"/>
    <col min="11522" max="11522" width="45.5" style="332" customWidth="1"/>
    <col min="11523" max="11523" width="24.83203125" style="332" customWidth="1"/>
    <col min="11524" max="11524" width="26.16015625" style="332" customWidth="1"/>
    <col min="11525" max="11525" width="25.5" style="332" customWidth="1"/>
    <col min="11526" max="11526" width="24.66015625" style="332" customWidth="1"/>
    <col min="11527" max="11527" width="25.66015625" style="332" customWidth="1"/>
    <col min="11528" max="11528" width="10.66015625" style="332" customWidth="1"/>
    <col min="11529" max="11529" width="16.83203125" style="332" bestFit="1" customWidth="1"/>
    <col min="11530" max="11764" width="10.66015625" style="332" customWidth="1"/>
    <col min="11765" max="11765" width="13.16015625" style="332" customWidth="1"/>
    <col min="11766" max="11766" width="52" style="332" customWidth="1"/>
    <col min="11767" max="11771" width="26.16015625" style="332" bestFit="1" customWidth="1"/>
    <col min="11772" max="11772" width="25.83203125" style="332" customWidth="1"/>
    <col min="11773" max="11773" width="10.66015625" style="332" customWidth="1"/>
    <col min="11774" max="11774" width="28.66015625" style="332" customWidth="1"/>
    <col min="11775" max="11775" width="8.83203125" style="332" customWidth="1"/>
    <col min="11776" max="11776" width="6.33203125" style="332" customWidth="1"/>
    <col min="11777" max="11777" width="14.5" style="332" customWidth="1"/>
    <col min="11778" max="11778" width="45.5" style="332" customWidth="1"/>
    <col min="11779" max="11779" width="24.83203125" style="332" customWidth="1"/>
    <col min="11780" max="11780" width="26.16015625" style="332" customWidth="1"/>
    <col min="11781" max="11781" width="25.5" style="332" customWidth="1"/>
    <col min="11782" max="11782" width="24.66015625" style="332" customWidth="1"/>
    <col min="11783" max="11783" width="25.66015625" style="332" customWidth="1"/>
    <col min="11784" max="11784" width="10.66015625" style="332" customWidth="1"/>
    <col min="11785" max="11785" width="16.83203125" style="332" bestFit="1" customWidth="1"/>
    <col min="11786" max="12020" width="10.66015625" style="332" customWidth="1"/>
    <col min="12021" max="12021" width="13.16015625" style="332" customWidth="1"/>
    <col min="12022" max="12022" width="52" style="332" customWidth="1"/>
    <col min="12023" max="12027" width="26.16015625" style="332" bestFit="1" customWidth="1"/>
    <col min="12028" max="12028" width="25.83203125" style="332" customWidth="1"/>
    <col min="12029" max="12029" width="10.66015625" style="332" customWidth="1"/>
    <col min="12030" max="12030" width="28.66015625" style="332" customWidth="1"/>
    <col min="12031" max="12031" width="8.83203125" style="332" customWidth="1"/>
    <col min="12032" max="12032" width="6.33203125" style="332" customWidth="1"/>
    <col min="12033" max="12033" width="14.5" style="332" customWidth="1"/>
    <col min="12034" max="12034" width="45.5" style="332" customWidth="1"/>
    <col min="12035" max="12035" width="24.83203125" style="332" customWidth="1"/>
    <col min="12036" max="12036" width="26.16015625" style="332" customWidth="1"/>
    <col min="12037" max="12037" width="25.5" style="332" customWidth="1"/>
    <col min="12038" max="12038" width="24.66015625" style="332" customWidth="1"/>
    <col min="12039" max="12039" width="25.66015625" style="332" customWidth="1"/>
    <col min="12040" max="12040" width="10.66015625" style="332" customWidth="1"/>
    <col min="12041" max="12041" width="16.83203125" style="332" bestFit="1" customWidth="1"/>
    <col min="12042" max="12276" width="10.66015625" style="332" customWidth="1"/>
    <col min="12277" max="12277" width="13.16015625" style="332" customWidth="1"/>
    <col min="12278" max="12278" width="52" style="332" customWidth="1"/>
    <col min="12279" max="12283" width="26.16015625" style="332" bestFit="1" customWidth="1"/>
    <col min="12284" max="12284" width="25.83203125" style="332" customWidth="1"/>
    <col min="12285" max="12285" width="10.66015625" style="332" customWidth="1"/>
    <col min="12286" max="12286" width="28.66015625" style="332" customWidth="1"/>
    <col min="12287" max="12287" width="8.83203125" style="332" customWidth="1"/>
    <col min="12288" max="12288" width="6.33203125" style="332" customWidth="1"/>
    <col min="12289" max="12289" width="14.5" style="332" customWidth="1"/>
    <col min="12290" max="12290" width="45.5" style="332" customWidth="1"/>
    <col min="12291" max="12291" width="24.83203125" style="332" customWidth="1"/>
    <col min="12292" max="12292" width="26.16015625" style="332" customWidth="1"/>
    <col min="12293" max="12293" width="25.5" style="332" customWidth="1"/>
    <col min="12294" max="12294" width="24.66015625" style="332" customWidth="1"/>
    <col min="12295" max="12295" width="25.66015625" style="332" customWidth="1"/>
    <col min="12296" max="12296" width="10.66015625" style="332" customWidth="1"/>
    <col min="12297" max="12297" width="16.83203125" style="332" bestFit="1" customWidth="1"/>
    <col min="12298" max="12532" width="10.66015625" style="332" customWidth="1"/>
    <col min="12533" max="12533" width="13.16015625" style="332" customWidth="1"/>
    <col min="12534" max="12534" width="52" style="332" customWidth="1"/>
    <col min="12535" max="12539" width="26.16015625" style="332" bestFit="1" customWidth="1"/>
    <col min="12540" max="12540" width="25.83203125" style="332" customWidth="1"/>
    <col min="12541" max="12541" width="10.66015625" style="332" customWidth="1"/>
    <col min="12542" max="12542" width="28.66015625" style="332" customWidth="1"/>
    <col min="12543" max="12543" width="8.83203125" style="332" customWidth="1"/>
    <col min="12544" max="12544" width="6.33203125" style="332" customWidth="1"/>
    <col min="12545" max="12545" width="14.5" style="332" customWidth="1"/>
    <col min="12546" max="12546" width="45.5" style="332" customWidth="1"/>
    <col min="12547" max="12547" width="24.83203125" style="332" customWidth="1"/>
    <col min="12548" max="12548" width="26.16015625" style="332" customWidth="1"/>
    <col min="12549" max="12549" width="25.5" style="332" customWidth="1"/>
    <col min="12550" max="12550" width="24.66015625" style="332" customWidth="1"/>
    <col min="12551" max="12551" width="25.66015625" style="332" customWidth="1"/>
    <col min="12552" max="12552" width="10.66015625" style="332" customWidth="1"/>
    <col min="12553" max="12553" width="16.83203125" style="332" bestFit="1" customWidth="1"/>
    <col min="12554" max="12788" width="10.66015625" style="332" customWidth="1"/>
    <col min="12789" max="12789" width="13.16015625" style="332" customWidth="1"/>
    <col min="12790" max="12790" width="52" style="332" customWidth="1"/>
    <col min="12791" max="12795" width="26.16015625" style="332" bestFit="1" customWidth="1"/>
    <col min="12796" max="12796" width="25.83203125" style="332" customWidth="1"/>
    <col min="12797" max="12797" width="10.66015625" style="332" customWidth="1"/>
    <col min="12798" max="12798" width="28.66015625" style="332" customWidth="1"/>
    <col min="12799" max="12799" width="8.83203125" style="332" customWidth="1"/>
    <col min="12800" max="12800" width="6.33203125" style="332" customWidth="1"/>
    <col min="12801" max="12801" width="14.5" style="332" customWidth="1"/>
    <col min="12802" max="12802" width="45.5" style="332" customWidth="1"/>
    <col min="12803" max="12803" width="24.83203125" style="332" customWidth="1"/>
    <col min="12804" max="12804" width="26.16015625" style="332" customWidth="1"/>
    <col min="12805" max="12805" width="25.5" style="332" customWidth="1"/>
    <col min="12806" max="12806" width="24.66015625" style="332" customWidth="1"/>
    <col min="12807" max="12807" width="25.66015625" style="332" customWidth="1"/>
    <col min="12808" max="12808" width="10.66015625" style="332" customWidth="1"/>
    <col min="12809" max="12809" width="16.83203125" style="332" bestFit="1" customWidth="1"/>
    <col min="12810" max="13044" width="10.66015625" style="332" customWidth="1"/>
    <col min="13045" max="13045" width="13.16015625" style="332" customWidth="1"/>
    <col min="13046" max="13046" width="52" style="332" customWidth="1"/>
    <col min="13047" max="13051" width="26.16015625" style="332" bestFit="1" customWidth="1"/>
    <col min="13052" max="13052" width="25.83203125" style="332" customWidth="1"/>
    <col min="13053" max="13053" width="10.66015625" style="332" customWidth="1"/>
    <col min="13054" max="13054" width="28.66015625" style="332" customWidth="1"/>
    <col min="13055" max="13055" width="8.83203125" style="332" customWidth="1"/>
    <col min="13056" max="13056" width="6.33203125" style="332" customWidth="1"/>
    <col min="13057" max="13057" width="14.5" style="332" customWidth="1"/>
    <col min="13058" max="13058" width="45.5" style="332" customWidth="1"/>
    <col min="13059" max="13059" width="24.83203125" style="332" customWidth="1"/>
    <col min="13060" max="13060" width="26.16015625" style="332" customWidth="1"/>
    <col min="13061" max="13061" width="25.5" style="332" customWidth="1"/>
    <col min="13062" max="13062" width="24.66015625" style="332" customWidth="1"/>
    <col min="13063" max="13063" width="25.66015625" style="332" customWidth="1"/>
    <col min="13064" max="13064" width="10.66015625" style="332" customWidth="1"/>
    <col min="13065" max="13065" width="16.83203125" style="332" bestFit="1" customWidth="1"/>
    <col min="13066" max="13300" width="10.66015625" style="332" customWidth="1"/>
    <col min="13301" max="13301" width="13.16015625" style="332" customWidth="1"/>
    <col min="13302" max="13302" width="52" style="332" customWidth="1"/>
    <col min="13303" max="13307" width="26.16015625" style="332" bestFit="1" customWidth="1"/>
    <col min="13308" max="13308" width="25.83203125" style="332" customWidth="1"/>
    <col min="13309" max="13309" width="10.66015625" style="332" customWidth="1"/>
    <col min="13310" max="13310" width="28.66015625" style="332" customWidth="1"/>
    <col min="13311" max="13311" width="8.83203125" style="332" customWidth="1"/>
    <col min="13312" max="13312" width="6.33203125" style="332" customWidth="1"/>
    <col min="13313" max="13313" width="14.5" style="332" customWidth="1"/>
    <col min="13314" max="13314" width="45.5" style="332" customWidth="1"/>
    <col min="13315" max="13315" width="24.83203125" style="332" customWidth="1"/>
    <col min="13316" max="13316" width="26.16015625" style="332" customWidth="1"/>
    <col min="13317" max="13317" width="25.5" style="332" customWidth="1"/>
    <col min="13318" max="13318" width="24.66015625" style="332" customWidth="1"/>
    <col min="13319" max="13319" width="25.66015625" style="332" customWidth="1"/>
    <col min="13320" max="13320" width="10.66015625" style="332" customWidth="1"/>
    <col min="13321" max="13321" width="16.83203125" style="332" bestFit="1" customWidth="1"/>
    <col min="13322" max="13556" width="10.66015625" style="332" customWidth="1"/>
    <col min="13557" max="13557" width="13.16015625" style="332" customWidth="1"/>
    <col min="13558" max="13558" width="52" style="332" customWidth="1"/>
    <col min="13559" max="13563" width="26.16015625" style="332" bestFit="1" customWidth="1"/>
    <col min="13564" max="13564" width="25.83203125" style="332" customWidth="1"/>
    <col min="13565" max="13565" width="10.66015625" style="332" customWidth="1"/>
    <col min="13566" max="13566" width="28.66015625" style="332" customWidth="1"/>
    <col min="13567" max="13567" width="8.83203125" style="332" customWidth="1"/>
    <col min="13568" max="13568" width="6.33203125" style="332" customWidth="1"/>
    <col min="13569" max="13569" width="14.5" style="332" customWidth="1"/>
    <col min="13570" max="13570" width="45.5" style="332" customWidth="1"/>
    <col min="13571" max="13571" width="24.83203125" style="332" customWidth="1"/>
    <col min="13572" max="13572" width="26.16015625" style="332" customWidth="1"/>
    <col min="13573" max="13573" width="25.5" style="332" customWidth="1"/>
    <col min="13574" max="13574" width="24.66015625" style="332" customWidth="1"/>
    <col min="13575" max="13575" width="25.66015625" style="332" customWidth="1"/>
    <col min="13576" max="13576" width="10.66015625" style="332" customWidth="1"/>
    <col min="13577" max="13577" width="16.83203125" style="332" bestFit="1" customWidth="1"/>
    <col min="13578" max="13812" width="10.66015625" style="332" customWidth="1"/>
    <col min="13813" max="13813" width="13.16015625" style="332" customWidth="1"/>
    <col min="13814" max="13814" width="52" style="332" customWidth="1"/>
    <col min="13815" max="13819" width="26.16015625" style="332" bestFit="1" customWidth="1"/>
    <col min="13820" max="13820" width="25.83203125" style="332" customWidth="1"/>
    <col min="13821" max="13821" width="10.66015625" style="332" customWidth="1"/>
    <col min="13822" max="13822" width="28.66015625" style="332" customWidth="1"/>
    <col min="13823" max="13823" width="8.83203125" style="332" customWidth="1"/>
    <col min="13824" max="13824" width="6.33203125" style="332" customWidth="1"/>
    <col min="13825" max="13825" width="14.5" style="332" customWidth="1"/>
    <col min="13826" max="13826" width="45.5" style="332" customWidth="1"/>
    <col min="13827" max="13827" width="24.83203125" style="332" customWidth="1"/>
    <col min="13828" max="13828" width="26.16015625" style="332" customWidth="1"/>
    <col min="13829" max="13829" width="25.5" style="332" customWidth="1"/>
    <col min="13830" max="13830" width="24.66015625" style="332" customWidth="1"/>
    <col min="13831" max="13831" width="25.66015625" style="332" customWidth="1"/>
    <col min="13832" max="13832" width="10.66015625" style="332" customWidth="1"/>
    <col min="13833" max="13833" width="16.83203125" style="332" bestFit="1" customWidth="1"/>
    <col min="13834" max="14068" width="10.66015625" style="332" customWidth="1"/>
    <col min="14069" max="14069" width="13.16015625" style="332" customWidth="1"/>
    <col min="14070" max="14070" width="52" style="332" customWidth="1"/>
    <col min="14071" max="14075" width="26.16015625" style="332" bestFit="1" customWidth="1"/>
    <col min="14076" max="14076" width="25.83203125" style="332" customWidth="1"/>
    <col min="14077" max="14077" width="10.66015625" style="332" customWidth="1"/>
    <col min="14078" max="14078" width="28.66015625" style="332" customWidth="1"/>
    <col min="14079" max="14079" width="8.83203125" style="332" customWidth="1"/>
    <col min="14080" max="14080" width="6.33203125" style="332" customWidth="1"/>
    <col min="14081" max="14081" width="14.5" style="332" customWidth="1"/>
    <col min="14082" max="14082" width="45.5" style="332" customWidth="1"/>
    <col min="14083" max="14083" width="24.83203125" style="332" customWidth="1"/>
    <col min="14084" max="14084" width="26.16015625" style="332" customWidth="1"/>
    <col min="14085" max="14085" width="25.5" style="332" customWidth="1"/>
    <col min="14086" max="14086" width="24.66015625" style="332" customWidth="1"/>
    <col min="14087" max="14087" width="25.66015625" style="332" customWidth="1"/>
    <col min="14088" max="14088" width="10.66015625" style="332" customWidth="1"/>
    <col min="14089" max="14089" width="16.83203125" style="332" bestFit="1" customWidth="1"/>
    <col min="14090" max="14324" width="10.66015625" style="332" customWidth="1"/>
    <col min="14325" max="14325" width="13.16015625" style="332" customWidth="1"/>
    <col min="14326" max="14326" width="52" style="332" customWidth="1"/>
    <col min="14327" max="14331" width="26.16015625" style="332" bestFit="1" customWidth="1"/>
    <col min="14332" max="14332" width="25.83203125" style="332" customWidth="1"/>
    <col min="14333" max="14333" width="10.66015625" style="332" customWidth="1"/>
    <col min="14334" max="14334" width="28.66015625" style="332" customWidth="1"/>
    <col min="14335" max="14335" width="8.83203125" style="332" customWidth="1"/>
    <col min="14336" max="14336" width="6.33203125" style="332" customWidth="1"/>
    <col min="14337" max="14337" width="14.5" style="332" customWidth="1"/>
    <col min="14338" max="14338" width="45.5" style="332" customWidth="1"/>
    <col min="14339" max="14339" width="24.83203125" style="332" customWidth="1"/>
    <col min="14340" max="14340" width="26.16015625" style="332" customWidth="1"/>
    <col min="14341" max="14341" width="25.5" style="332" customWidth="1"/>
    <col min="14342" max="14342" width="24.66015625" style="332" customWidth="1"/>
    <col min="14343" max="14343" width="25.66015625" style="332" customWidth="1"/>
    <col min="14344" max="14344" width="10.66015625" style="332" customWidth="1"/>
    <col min="14345" max="14345" width="16.83203125" style="332" bestFit="1" customWidth="1"/>
    <col min="14346" max="14580" width="10.66015625" style="332" customWidth="1"/>
    <col min="14581" max="14581" width="13.16015625" style="332" customWidth="1"/>
    <col min="14582" max="14582" width="52" style="332" customWidth="1"/>
    <col min="14583" max="14587" width="26.16015625" style="332" bestFit="1" customWidth="1"/>
    <col min="14588" max="14588" width="25.83203125" style="332" customWidth="1"/>
    <col min="14589" max="14589" width="10.66015625" style="332" customWidth="1"/>
    <col min="14590" max="14590" width="28.66015625" style="332" customWidth="1"/>
    <col min="14591" max="14591" width="8.83203125" style="332" customWidth="1"/>
    <col min="14592" max="14592" width="6.33203125" style="332" customWidth="1"/>
    <col min="14593" max="14593" width="14.5" style="332" customWidth="1"/>
    <col min="14594" max="14594" width="45.5" style="332" customWidth="1"/>
    <col min="14595" max="14595" width="24.83203125" style="332" customWidth="1"/>
    <col min="14596" max="14596" width="26.16015625" style="332" customWidth="1"/>
    <col min="14597" max="14597" width="25.5" style="332" customWidth="1"/>
    <col min="14598" max="14598" width="24.66015625" style="332" customWidth="1"/>
    <col min="14599" max="14599" width="25.66015625" style="332" customWidth="1"/>
    <col min="14600" max="14600" width="10.66015625" style="332" customWidth="1"/>
    <col min="14601" max="14601" width="16.83203125" style="332" bestFit="1" customWidth="1"/>
    <col min="14602" max="14836" width="10.66015625" style="332" customWidth="1"/>
    <col min="14837" max="14837" width="13.16015625" style="332" customWidth="1"/>
    <col min="14838" max="14838" width="52" style="332" customWidth="1"/>
    <col min="14839" max="14843" width="26.16015625" style="332" bestFit="1" customWidth="1"/>
    <col min="14844" max="14844" width="25.83203125" style="332" customWidth="1"/>
    <col min="14845" max="14845" width="10.66015625" style="332" customWidth="1"/>
    <col min="14846" max="14846" width="28.66015625" style="332" customWidth="1"/>
    <col min="14847" max="14847" width="8.83203125" style="332" customWidth="1"/>
    <col min="14848" max="14848" width="6.33203125" style="332" customWidth="1"/>
    <col min="14849" max="14849" width="14.5" style="332" customWidth="1"/>
    <col min="14850" max="14850" width="45.5" style="332" customWidth="1"/>
    <col min="14851" max="14851" width="24.83203125" style="332" customWidth="1"/>
    <col min="14852" max="14852" width="26.16015625" style="332" customWidth="1"/>
    <col min="14853" max="14853" width="25.5" style="332" customWidth="1"/>
    <col min="14854" max="14854" width="24.66015625" style="332" customWidth="1"/>
    <col min="14855" max="14855" width="25.66015625" style="332" customWidth="1"/>
    <col min="14856" max="14856" width="10.66015625" style="332" customWidth="1"/>
    <col min="14857" max="14857" width="16.83203125" style="332" bestFit="1" customWidth="1"/>
    <col min="14858" max="15092" width="10.66015625" style="332" customWidth="1"/>
    <col min="15093" max="15093" width="13.16015625" style="332" customWidth="1"/>
    <col min="15094" max="15094" width="52" style="332" customWidth="1"/>
    <col min="15095" max="15099" width="26.16015625" style="332" bestFit="1" customWidth="1"/>
    <col min="15100" max="15100" width="25.83203125" style="332" customWidth="1"/>
    <col min="15101" max="15101" width="10.66015625" style="332" customWidth="1"/>
    <col min="15102" max="15102" width="28.66015625" style="332" customWidth="1"/>
    <col min="15103" max="15103" width="8.83203125" style="332" customWidth="1"/>
    <col min="15104" max="15104" width="6.33203125" style="332" customWidth="1"/>
    <col min="15105" max="15105" width="14.5" style="332" customWidth="1"/>
    <col min="15106" max="15106" width="45.5" style="332" customWidth="1"/>
    <col min="15107" max="15107" width="24.83203125" style="332" customWidth="1"/>
    <col min="15108" max="15108" width="26.16015625" style="332" customWidth="1"/>
    <col min="15109" max="15109" width="25.5" style="332" customWidth="1"/>
    <col min="15110" max="15110" width="24.66015625" style="332" customWidth="1"/>
    <col min="15111" max="15111" width="25.66015625" style="332" customWidth="1"/>
    <col min="15112" max="15112" width="10.66015625" style="332" customWidth="1"/>
    <col min="15113" max="15113" width="16.83203125" style="332" bestFit="1" customWidth="1"/>
    <col min="15114" max="15348" width="10.66015625" style="332" customWidth="1"/>
    <col min="15349" max="15349" width="13.16015625" style="332" customWidth="1"/>
    <col min="15350" max="15350" width="52" style="332" customWidth="1"/>
    <col min="15351" max="15355" width="26.16015625" style="332" bestFit="1" customWidth="1"/>
    <col min="15356" max="15356" width="25.83203125" style="332" customWidth="1"/>
    <col min="15357" max="15357" width="10.66015625" style="332" customWidth="1"/>
    <col min="15358" max="15358" width="28.66015625" style="332" customWidth="1"/>
    <col min="15359" max="15359" width="8.83203125" style="332" customWidth="1"/>
    <col min="15360" max="15360" width="6.33203125" style="332" customWidth="1"/>
    <col min="15361" max="15361" width="14.5" style="332" customWidth="1"/>
    <col min="15362" max="15362" width="45.5" style="332" customWidth="1"/>
    <col min="15363" max="15363" width="24.83203125" style="332" customWidth="1"/>
    <col min="15364" max="15364" width="26.16015625" style="332" customWidth="1"/>
    <col min="15365" max="15365" width="25.5" style="332" customWidth="1"/>
    <col min="15366" max="15366" width="24.66015625" style="332" customWidth="1"/>
    <col min="15367" max="15367" width="25.66015625" style="332" customWidth="1"/>
    <col min="15368" max="15368" width="10.66015625" style="332" customWidth="1"/>
    <col min="15369" max="15369" width="16.83203125" style="332" bestFit="1" customWidth="1"/>
    <col min="15370" max="15604" width="10.66015625" style="332" customWidth="1"/>
    <col min="15605" max="15605" width="13.16015625" style="332" customWidth="1"/>
    <col min="15606" max="15606" width="52" style="332" customWidth="1"/>
    <col min="15607" max="15611" width="26.16015625" style="332" bestFit="1" customWidth="1"/>
    <col min="15612" max="15612" width="25.83203125" style="332" customWidth="1"/>
    <col min="15613" max="15613" width="10.66015625" style="332" customWidth="1"/>
    <col min="15614" max="15614" width="28.66015625" style="332" customWidth="1"/>
    <col min="15615" max="15615" width="8.83203125" style="332" customWidth="1"/>
    <col min="15616" max="15616" width="6.33203125" style="332" customWidth="1"/>
    <col min="15617" max="15617" width="14.5" style="332" customWidth="1"/>
    <col min="15618" max="15618" width="45.5" style="332" customWidth="1"/>
    <col min="15619" max="15619" width="24.83203125" style="332" customWidth="1"/>
    <col min="15620" max="15620" width="26.16015625" style="332" customWidth="1"/>
    <col min="15621" max="15621" width="25.5" style="332" customWidth="1"/>
    <col min="15622" max="15622" width="24.66015625" style="332" customWidth="1"/>
    <col min="15623" max="15623" width="25.66015625" style="332" customWidth="1"/>
    <col min="15624" max="15624" width="10.66015625" style="332" customWidth="1"/>
    <col min="15625" max="15625" width="16.83203125" style="332" bestFit="1" customWidth="1"/>
    <col min="15626" max="15860" width="10.66015625" style="332" customWidth="1"/>
    <col min="15861" max="15861" width="13.16015625" style="332" customWidth="1"/>
    <col min="15862" max="15862" width="52" style="332" customWidth="1"/>
    <col min="15863" max="15867" width="26.16015625" style="332" bestFit="1" customWidth="1"/>
    <col min="15868" max="15868" width="25.83203125" style="332" customWidth="1"/>
    <col min="15869" max="15869" width="10.66015625" style="332" customWidth="1"/>
    <col min="15870" max="15870" width="28.66015625" style="332" customWidth="1"/>
    <col min="15871" max="15871" width="8.83203125" style="332" customWidth="1"/>
    <col min="15872" max="15872" width="6.33203125" style="332" customWidth="1"/>
    <col min="15873" max="15873" width="14.5" style="332" customWidth="1"/>
    <col min="15874" max="15874" width="45.5" style="332" customWidth="1"/>
    <col min="15875" max="15875" width="24.83203125" style="332" customWidth="1"/>
    <col min="15876" max="15876" width="26.16015625" style="332" customWidth="1"/>
    <col min="15877" max="15877" width="25.5" style="332" customWidth="1"/>
    <col min="15878" max="15878" width="24.66015625" style="332" customWidth="1"/>
    <col min="15879" max="15879" width="25.66015625" style="332" customWidth="1"/>
    <col min="15880" max="15880" width="10.66015625" style="332" customWidth="1"/>
    <col min="15881" max="15881" width="16.83203125" style="332" bestFit="1" customWidth="1"/>
    <col min="15882" max="16116" width="10.66015625" style="332" customWidth="1"/>
    <col min="16117" max="16117" width="13.16015625" style="332" customWidth="1"/>
    <col min="16118" max="16118" width="52" style="332" customWidth="1"/>
    <col min="16119" max="16123" width="26.16015625" style="332" bestFit="1" customWidth="1"/>
    <col min="16124" max="16124" width="25.83203125" style="332" customWidth="1"/>
    <col min="16125" max="16125" width="10.66015625" style="332" customWidth="1"/>
    <col min="16126" max="16126" width="28.66015625" style="332" customWidth="1"/>
    <col min="16127" max="16127" width="8.83203125" style="332" customWidth="1"/>
    <col min="16128" max="16128" width="6.33203125" style="332" customWidth="1"/>
    <col min="16129" max="16129" width="14.5" style="332" customWidth="1"/>
    <col min="16130" max="16130" width="45.5" style="332" customWidth="1"/>
    <col min="16131" max="16131" width="24.83203125" style="332" customWidth="1"/>
    <col min="16132" max="16132" width="26.16015625" style="332" customWidth="1"/>
    <col min="16133" max="16133" width="25.5" style="332" customWidth="1"/>
    <col min="16134" max="16134" width="24.66015625" style="332" customWidth="1"/>
    <col min="16135" max="16135" width="25.66015625" style="332" customWidth="1"/>
    <col min="16136" max="16136" width="10.66015625" style="332" customWidth="1"/>
    <col min="16137" max="16137" width="16.83203125" style="332" bestFit="1" customWidth="1"/>
    <col min="16138" max="16372" width="10.66015625" style="332" customWidth="1"/>
    <col min="16373" max="16373" width="13.16015625" style="332" customWidth="1"/>
    <col min="16374" max="16374" width="52" style="332" customWidth="1"/>
    <col min="16375" max="16379" width="26.16015625" style="332" bestFit="1" customWidth="1"/>
    <col min="16380" max="16380" width="25.83203125" style="332" customWidth="1"/>
    <col min="16381" max="16381" width="10.66015625" style="332" customWidth="1"/>
    <col min="16382" max="16382" width="28.66015625" style="332" customWidth="1"/>
    <col min="16383" max="16384" width="8.83203125" style="332" customWidth="1"/>
  </cols>
  <sheetData>
    <row r="1" spans="1:7" ht="12.75">
      <c r="A1" s="329" t="s">
        <v>422</v>
      </c>
      <c r="B1" s="330"/>
      <c r="C1" s="330"/>
      <c r="D1" s="331"/>
      <c r="E1" s="331"/>
      <c r="F1" s="331"/>
      <c r="G1" s="331"/>
    </row>
    <row r="2" spans="1:7" ht="12.75">
      <c r="A2" s="329" t="s">
        <v>474</v>
      </c>
      <c r="B2" s="330"/>
      <c r="C2" s="330"/>
      <c r="D2" s="331"/>
      <c r="E2" s="331"/>
      <c r="F2" s="331"/>
      <c r="G2" s="331"/>
    </row>
    <row r="3" spans="1:7" ht="12.75">
      <c r="A3" s="329" t="s">
        <v>280</v>
      </c>
      <c r="B3" s="330"/>
      <c r="C3" s="330"/>
      <c r="D3" s="331"/>
      <c r="E3" s="331"/>
      <c r="F3" s="331"/>
      <c r="G3" s="331"/>
    </row>
    <row r="4" spans="1:7" ht="12.75">
      <c r="A4" s="329"/>
      <c r="B4" s="330"/>
      <c r="C4" s="330"/>
      <c r="D4" s="331"/>
      <c r="E4" s="331"/>
      <c r="F4" s="331"/>
      <c r="G4" s="331"/>
    </row>
    <row r="5" spans="1:7" ht="12.75">
      <c r="A5" s="329" t="s">
        <v>369</v>
      </c>
      <c r="B5" s="330"/>
      <c r="C5" s="333" t="s">
        <v>281</v>
      </c>
      <c r="D5" s="334" t="s">
        <v>281</v>
      </c>
      <c r="E5" s="335" t="s">
        <v>281</v>
      </c>
      <c r="F5" s="334" t="s">
        <v>281</v>
      </c>
      <c r="G5" s="336" t="s">
        <v>282</v>
      </c>
    </row>
    <row r="6" spans="1:7" ht="30">
      <c r="A6" s="337" t="s">
        <v>283</v>
      </c>
      <c r="B6" s="338" t="s">
        <v>488</v>
      </c>
      <c r="C6" s="338" t="s">
        <v>284</v>
      </c>
      <c r="D6" s="339" t="s">
        <v>285</v>
      </c>
      <c r="E6" s="339" t="s">
        <v>286</v>
      </c>
      <c r="F6" s="339" t="s">
        <v>287</v>
      </c>
      <c r="G6" s="340" t="s">
        <v>288</v>
      </c>
    </row>
    <row r="7" spans="1:9" ht="12.75">
      <c r="A7" s="341" t="s">
        <v>289</v>
      </c>
      <c r="B7" s="342" t="s">
        <v>290</v>
      </c>
      <c r="C7" s="343">
        <v>386930936.43</v>
      </c>
      <c r="D7" s="344">
        <v>405771164.51</v>
      </c>
      <c r="E7" s="344">
        <v>418399378.25</v>
      </c>
      <c r="F7" s="345">
        <v>414975435.52</v>
      </c>
      <c r="G7" s="346">
        <v>431340168.0231795</v>
      </c>
      <c r="I7" s="347"/>
    </row>
    <row r="8" spans="1:9" ht="12.75">
      <c r="A8" s="341" t="s">
        <v>291</v>
      </c>
      <c r="B8" s="342" t="s">
        <v>292</v>
      </c>
      <c r="C8" s="343">
        <v>58002316.059999995</v>
      </c>
      <c r="D8" s="344">
        <v>59441767.86000001</v>
      </c>
      <c r="E8" s="344">
        <v>51932555.309999995</v>
      </c>
      <c r="F8" s="345">
        <v>55849018</v>
      </c>
      <c r="G8" s="348">
        <v>54918914.06114564</v>
      </c>
      <c r="I8" s="347"/>
    </row>
    <row r="9" spans="1:7" ht="12.75">
      <c r="A9" s="341" t="s">
        <v>293</v>
      </c>
      <c r="B9" s="342" t="s">
        <v>294</v>
      </c>
      <c r="C9" s="343">
        <v>5500801.54</v>
      </c>
      <c r="D9" s="344">
        <v>5313050.26</v>
      </c>
      <c r="E9" s="344">
        <v>5481913.67</v>
      </c>
      <c r="F9" s="345">
        <v>6931755.870000001</v>
      </c>
      <c r="G9" s="349">
        <v>6152771.908201289</v>
      </c>
    </row>
    <row r="10" spans="1:9" ht="12.75">
      <c r="A10" s="350"/>
      <c r="B10" s="351" t="s">
        <v>295</v>
      </c>
      <c r="C10" s="352">
        <f>SUM(C7:C9)</f>
        <v>450434054.03000003</v>
      </c>
      <c r="D10" s="353">
        <f>SUM(D7:D9)</f>
        <v>470525982.63</v>
      </c>
      <c r="E10" s="353">
        <f>SUM(E7:E9)</f>
        <v>475813847.23</v>
      </c>
      <c r="F10" s="353">
        <f>SUM(F7:F9)</f>
        <v>477756209.39</v>
      </c>
      <c r="G10" s="354">
        <f>SUM(G7:G9)</f>
        <v>492411853.9925264</v>
      </c>
      <c r="I10" s="347"/>
    </row>
    <row r="11" spans="1:7" ht="12.75">
      <c r="A11" s="341"/>
      <c r="B11" s="342"/>
      <c r="C11" s="343"/>
      <c r="D11" s="344"/>
      <c r="E11" s="344"/>
      <c r="F11" s="344"/>
      <c r="G11" s="355"/>
    </row>
    <row r="12" spans="1:7" ht="12.75">
      <c r="A12" s="341">
        <v>500110</v>
      </c>
      <c r="B12" s="342" t="s">
        <v>296</v>
      </c>
      <c r="C12" s="343">
        <v>739293.22</v>
      </c>
      <c r="D12" s="344">
        <v>836194.37</v>
      </c>
      <c r="E12" s="344">
        <v>1457921</v>
      </c>
      <c r="F12" s="344">
        <v>0</v>
      </c>
      <c r="G12" s="344">
        <v>0</v>
      </c>
    </row>
    <row r="13" spans="1:7" ht="12.75">
      <c r="A13" s="341" t="s">
        <v>297</v>
      </c>
      <c r="B13" s="342" t="s">
        <v>298</v>
      </c>
      <c r="C13" s="343">
        <v>1039429.9400000004</v>
      </c>
      <c r="D13" s="344">
        <v>1980922.58</v>
      </c>
      <c r="E13" s="344">
        <v>-503856.0099999979</v>
      </c>
      <c r="F13" s="344">
        <v>2660644.6799999997</v>
      </c>
      <c r="G13" s="348">
        <v>-1109669.3751573819</v>
      </c>
    </row>
    <row r="14" spans="1:7" ht="12.75">
      <c r="A14" s="341">
        <v>500600</v>
      </c>
      <c r="B14" s="342" t="s">
        <v>299</v>
      </c>
      <c r="C14" s="343"/>
      <c r="D14" s="344">
        <v>2122.07</v>
      </c>
      <c r="E14" s="344">
        <v>21.65</v>
      </c>
      <c r="F14" s="344">
        <v>0</v>
      </c>
      <c r="G14" s="348">
        <v>21.65</v>
      </c>
    </row>
    <row r="15" spans="1:7" ht="12.75">
      <c r="A15" s="341">
        <v>500700</v>
      </c>
      <c r="B15" s="342" t="s">
        <v>300</v>
      </c>
      <c r="C15" s="343">
        <v>294446.6500000004</v>
      </c>
      <c r="D15" s="344">
        <v>2927995.29</v>
      </c>
      <c r="E15" s="344">
        <v>317884.2100000004</v>
      </c>
      <c r="F15" s="344">
        <v>235336.75999999943</v>
      </c>
      <c r="G15" s="348">
        <v>278538.92999999924</v>
      </c>
    </row>
    <row r="16" spans="1:7" ht="12.75">
      <c r="A16" s="341">
        <v>500850</v>
      </c>
      <c r="B16" s="342" t="s">
        <v>301</v>
      </c>
      <c r="C16" s="343">
        <v>7971168.61</v>
      </c>
      <c r="D16" s="344">
        <v>6038593.89</v>
      </c>
      <c r="E16" s="344">
        <v>7077705.919999999</v>
      </c>
      <c r="F16" s="344">
        <v>5196781.64</v>
      </c>
      <c r="G16" s="348">
        <v>5898931.4</v>
      </c>
    </row>
    <row r="17" spans="1:7" ht="12.75">
      <c r="A17" s="341" t="s">
        <v>302</v>
      </c>
      <c r="B17" s="342" t="s">
        <v>187</v>
      </c>
      <c r="C17" s="343">
        <v>-1239895.1500000001</v>
      </c>
      <c r="D17" s="344">
        <v>-1288172.4</v>
      </c>
      <c r="E17" s="344">
        <v>-1371822.3399999999</v>
      </c>
      <c r="F17" s="344">
        <v>-1288739.3499999999</v>
      </c>
      <c r="G17" s="348">
        <v>-1295575.174228696</v>
      </c>
    </row>
    <row r="18" spans="1:7" ht="12.75">
      <c r="A18" s="350"/>
      <c r="B18" s="351" t="s">
        <v>188</v>
      </c>
      <c r="C18" s="352">
        <f>SUM(C10:C17)</f>
        <v>459238497.3000001</v>
      </c>
      <c r="D18" s="353">
        <f>SUM(D10:D17)</f>
        <v>481023638.43</v>
      </c>
      <c r="E18" s="353">
        <f>SUM(E10:E17)</f>
        <v>482791701.66</v>
      </c>
      <c r="F18" s="353">
        <f>SUM(F10:F17)</f>
        <v>484560233.11999995</v>
      </c>
      <c r="G18" s="353">
        <f>SUM(G10:G17)</f>
        <v>496184101.42314035</v>
      </c>
    </row>
    <row r="19" spans="1:7" ht="12.75">
      <c r="A19" s="341"/>
      <c r="B19" s="342"/>
      <c r="C19" s="343"/>
      <c r="D19" s="344"/>
      <c r="E19" s="344"/>
      <c r="F19" s="344"/>
      <c r="G19" s="355"/>
    </row>
    <row r="20" spans="1:7" ht="12.75">
      <c r="A20" s="341">
        <v>500410</v>
      </c>
      <c r="B20" s="342" t="s">
        <v>189</v>
      </c>
      <c r="C20" s="343">
        <v>29875947.62</v>
      </c>
      <c r="D20" s="344">
        <v>31142229.02</v>
      </c>
      <c r="E20" s="344">
        <v>29876293.849999998</v>
      </c>
      <c r="F20" s="344">
        <v>26606117.259999998</v>
      </c>
      <c r="G20" s="348">
        <v>33719000</v>
      </c>
    </row>
    <row r="21" spans="1:7" ht="12.75">
      <c r="A21" s="350"/>
      <c r="B21" s="351" t="s">
        <v>190</v>
      </c>
      <c r="C21" s="352">
        <f>SUM(C20)</f>
        <v>29875947.62</v>
      </c>
      <c r="D21" s="353">
        <f>SUM(D20)</f>
        <v>31142229.02</v>
      </c>
      <c r="E21" s="353">
        <f>SUM(E20)</f>
        <v>29876293.849999998</v>
      </c>
      <c r="F21" s="353">
        <f>SUM(F20)</f>
        <v>26606117.259999998</v>
      </c>
      <c r="G21" s="353">
        <f>SUM(G20)</f>
        <v>33719000</v>
      </c>
    </row>
    <row r="22" spans="1:7" ht="12.75">
      <c r="A22" s="341"/>
      <c r="B22" s="342"/>
      <c r="C22" s="343"/>
      <c r="D22" s="344"/>
      <c r="E22" s="344"/>
      <c r="F22" s="344"/>
      <c r="G22" s="355"/>
    </row>
    <row r="23" spans="1:7" ht="12.75">
      <c r="A23" s="341">
        <v>500250</v>
      </c>
      <c r="B23" s="342" t="s">
        <v>191</v>
      </c>
      <c r="C23" s="343">
        <v>932391.6699999999</v>
      </c>
      <c r="D23" s="344">
        <v>946234.87</v>
      </c>
      <c r="E23" s="344">
        <v>912892.62</v>
      </c>
      <c r="F23" s="344">
        <v>1008474.93</v>
      </c>
      <c r="G23" s="348">
        <v>937893.92</v>
      </c>
    </row>
    <row r="24" spans="1:7" ht="12.75">
      <c r="A24" s="341">
        <v>500400</v>
      </c>
      <c r="B24" s="342" t="s">
        <v>192</v>
      </c>
      <c r="C24" s="343">
        <v>0</v>
      </c>
      <c r="D24" s="344">
        <v>1535129.61</v>
      </c>
      <c r="E24" s="344">
        <v>899939.36</v>
      </c>
      <c r="F24" s="344">
        <v>738090.5299999999</v>
      </c>
      <c r="G24" s="348">
        <v>834588.3999999999</v>
      </c>
    </row>
    <row r="25" spans="1:7" ht="12.75">
      <c r="A25" s="341">
        <v>501103</v>
      </c>
      <c r="B25" s="342" t="s">
        <v>193</v>
      </c>
      <c r="C25" s="343">
        <v>122169.29999999999</v>
      </c>
      <c r="D25" s="344">
        <v>121480.64</v>
      </c>
      <c r="E25" s="344">
        <v>0</v>
      </c>
      <c r="F25" s="344">
        <v>0</v>
      </c>
      <c r="G25" s="344">
        <v>0</v>
      </c>
    </row>
    <row r="26" spans="1:7" ht="12.75">
      <c r="A26" s="341">
        <v>501325</v>
      </c>
      <c r="B26" s="342" t="s">
        <v>194</v>
      </c>
      <c r="C26" s="343">
        <v>2082.1800000000003</v>
      </c>
      <c r="D26" s="344">
        <v>863.93</v>
      </c>
      <c r="E26" s="344">
        <v>1626.51</v>
      </c>
      <c r="F26" s="344">
        <v>831</v>
      </c>
      <c r="G26" s="348">
        <v>647</v>
      </c>
    </row>
    <row r="27" spans="1:7" ht="12.75">
      <c r="A27" s="341">
        <v>502300</v>
      </c>
      <c r="B27" s="342" t="s">
        <v>195</v>
      </c>
      <c r="C27" s="343">
        <v>348587.50000000006</v>
      </c>
      <c r="D27" s="344">
        <v>331163.31</v>
      </c>
      <c r="E27" s="344">
        <v>307289.89</v>
      </c>
      <c r="F27" s="344">
        <v>291906.57</v>
      </c>
      <c r="G27" s="348">
        <v>307591.47</v>
      </c>
    </row>
    <row r="28" spans="1:7" ht="12.75">
      <c r="A28" s="341">
        <v>580899</v>
      </c>
      <c r="B28" s="342" t="s">
        <v>196</v>
      </c>
      <c r="C28" s="343">
        <v>-43128.4</v>
      </c>
      <c r="D28" s="344">
        <v>-245081.55</v>
      </c>
      <c r="E28" s="344">
        <v>-179429.44</v>
      </c>
      <c r="F28" s="344">
        <v>-222514.14</v>
      </c>
      <c r="G28" s="348">
        <v>-200257.53999999998</v>
      </c>
    </row>
    <row r="29" spans="1:7" ht="12.75">
      <c r="A29" s="350"/>
      <c r="B29" s="351" t="s">
        <v>197</v>
      </c>
      <c r="C29" s="352">
        <f>SUM(C23:C28)</f>
        <v>1362102.25</v>
      </c>
      <c r="D29" s="353">
        <f>SUM(D23:D28)</f>
        <v>2689790.8100000005</v>
      </c>
      <c r="E29" s="353">
        <f>SUM(E23:E28)</f>
        <v>1942318.94</v>
      </c>
      <c r="F29" s="353">
        <f>SUM(F23:F28)</f>
        <v>1816788.8900000001</v>
      </c>
      <c r="G29" s="353">
        <f>SUM(G23:G28)</f>
        <v>1880463.2499999998</v>
      </c>
    </row>
    <row r="30" spans="1:7" ht="12.75">
      <c r="A30" s="356"/>
      <c r="B30" s="357"/>
      <c r="C30" s="358"/>
      <c r="D30" s="359"/>
      <c r="E30" s="359" t="s">
        <v>369</v>
      </c>
      <c r="F30" s="359" t="s">
        <v>369</v>
      </c>
      <c r="G30" s="355"/>
    </row>
    <row r="31" spans="1:7" ht="12.75">
      <c r="A31" s="350"/>
      <c r="B31" s="351" t="s">
        <v>198</v>
      </c>
      <c r="C31" s="352">
        <f>+C18+C21+C29</f>
        <v>490476547.1700001</v>
      </c>
      <c r="D31" s="353">
        <f>+D18+D21+D29</f>
        <v>514855658.26</v>
      </c>
      <c r="E31" s="353">
        <f>+E18+E21+E29</f>
        <v>514610314.45000005</v>
      </c>
      <c r="F31" s="353">
        <f>+F18+F21+F29</f>
        <v>512983139.2699999</v>
      </c>
      <c r="G31" s="353">
        <f>+G18+G21+G29</f>
        <v>531783564.67314035</v>
      </c>
    </row>
    <row r="32" spans="1:7" ht="12.75">
      <c r="A32" s="341"/>
      <c r="B32" s="342"/>
      <c r="C32" s="343"/>
      <c r="D32" s="344"/>
      <c r="E32" s="344" t="s">
        <v>369</v>
      </c>
      <c r="F32" s="344" t="s">
        <v>369</v>
      </c>
      <c r="G32" s="355"/>
    </row>
    <row r="33" spans="1:7" ht="12.75">
      <c r="A33" s="341" t="s">
        <v>199</v>
      </c>
      <c r="B33" s="342" t="s">
        <v>200</v>
      </c>
      <c r="C33" s="343">
        <v>55169339.230000004</v>
      </c>
      <c r="D33" s="344">
        <v>33014963.96</v>
      </c>
      <c r="E33" s="344">
        <v>29902758.69999999</v>
      </c>
      <c r="F33" s="344">
        <v>29858437.64</v>
      </c>
      <c r="G33" s="348">
        <v>40207167.10771496</v>
      </c>
    </row>
    <row r="34" spans="1:7" s="360" customFormat="1" ht="12.75">
      <c r="A34" s="341">
        <v>501115</v>
      </c>
      <c r="B34" s="342" t="s">
        <v>201</v>
      </c>
      <c r="C34" s="343">
        <v>4128733.39</v>
      </c>
      <c r="D34" s="344">
        <v>3367023.68</v>
      </c>
      <c r="E34" s="344">
        <v>3537000</v>
      </c>
      <c r="F34" s="344">
        <v>3528224.05</v>
      </c>
      <c r="G34" s="348">
        <v>2499999.9999999995</v>
      </c>
    </row>
    <row r="35" spans="1:7" s="360" customFormat="1" ht="12.75">
      <c r="A35" s="341" t="s">
        <v>202</v>
      </c>
      <c r="B35" s="342" t="s">
        <v>203</v>
      </c>
      <c r="C35" s="343">
        <v>25903110.39</v>
      </c>
      <c r="D35" s="344">
        <v>21581023.01</v>
      </c>
      <c r="E35" s="344">
        <v>16342488.839999998</v>
      </c>
      <c r="F35" s="344">
        <v>15236245.75</v>
      </c>
      <c r="G35" s="348">
        <v>16734798.412232604</v>
      </c>
    </row>
    <row r="36" spans="1:7" s="360" customFormat="1" ht="12.75">
      <c r="A36" s="341">
        <v>501160</v>
      </c>
      <c r="B36" s="342" t="s">
        <v>204</v>
      </c>
      <c r="C36" s="343">
        <v>4918126.11</v>
      </c>
      <c r="D36" s="344">
        <v>5073225.93</v>
      </c>
      <c r="E36" s="344">
        <v>5261415.419999999</v>
      </c>
      <c r="F36" s="344">
        <v>6065155.1</v>
      </c>
      <c r="G36" s="361">
        <v>5542319.639009648</v>
      </c>
    </row>
    <row r="37" spans="1:7" s="360" customFormat="1" ht="12.75">
      <c r="A37" s="350"/>
      <c r="B37" s="351" t="s">
        <v>205</v>
      </c>
      <c r="C37" s="352">
        <f>SUM(C33:C36)</f>
        <v>90119309.12</v>
      </c>
      <c r="D37" s="353">
        <f>SUM(D33:D36)</f>
        <v>63036236.580000006</v>
      </c>
      <c r="E37" s="353">
        <f>SUM(E33:E36)</f>
        <v>55043662.95999999</v>
      </c>
      <c r="F37" s="353">
        <f>SUM(F33:F36)</f>
        <v>54688062.54</v>
      </c>
      <c r="G37" s="353">
        <f>SUM(G33:G36)</f>
        <v>64984285.158957206</v>
      </c>
    </row>
    <row r="38" spans="1:7" s="360" customFormat="1" ht="12.75">
      <c r="A38" s="341"/>
      <c r="B38" s="342"/>
      <c r="C38" s="343"/>
      <c r="D38" s="344"/>
      <c r="E38" s="344"/>
      <c r="F38" s="344"/>
      <c r="G38" s="362"/>
    </row>
    <row r="39" spans="1:7" s="360" customFormat="1" ht="12.75">
      <c r="A39" s="341">
        <v>501102</v>
      </c>
      <c r="B39" s="342" t="s">
        <v>206</v>
      </c>
      <c r="C39" s="343">
        <v>926311.79</v>
      </c>
      <c r="D39" s="344">
        <v>338567.28</v>
      </c>
      <c r="E39" s="344">
        <v>546199.56</v>
      </c>
      <c r="F39" s="344">
        <v>188389.47999999998</v>
      </c>
      <c r="G39" s="361">
        <v>310772.89793546573</v>
      </c>
    </row>
    <row r="40" spans="1:7" s="360" customFormat="1" ht="12.75">
      <c r="A40" s="341" t="s">
        <v>207</v>
      </c>
      <c r="B40" s="342" t="s">
        <v>208</v>
      </c>
      <c r="C40" s="343">
        <v>45625677.5</v>
      </c>
      <c r="D40" s="344">
        <v>49729886.4</v>
      </c>
      <c r="E40" s="344">
        <v>55801071.08999999</v>
      </c>
      <c r="F40" s="344">
        <v>55743330.17</v>
      </c>
      <c r="G40" s="361">
        <v>61534878.946399935</v>
      </c>
    </row>
    <row r="41" spans="1:7" s="360" customFormat="1" ht="12.75">
      <c r="A41" s="341">
        <v>501175</v>
      </c>
      <c r="B41" s="342" t="s">
        <v>209</v>
      </c>
      <c r="C41" s="343">
        <v>2857881.869999999</v>
      </c>
      <c r="D41" s="344">
        <v>2098926.26</v>
      </c>
      <c r="E41" s="344">
        <v>1838402.68</v>
      </c>
      <c r="F41" s="344">
        <v>1875056.0100000005</v>
      </c>
      <c r="G41" s="361">
        <v>2315406.807428243</v>
      </c>
    </row>
    <row r="42" spans="1:7" s="360" customFormat="1" ht="12.75">
      <c r="A42" s="341">
        <v>501200</v>
      </c>
      <c r="B42" s="342" t="s">
        <v>210</v>
      </c>
      <c r="C42" s="343">
        <v>529198.22</v>
      </c>
      <c r="D42" s="344">
        <v>194626.45</v>
      </c>
      <c r="E42" s="344">
        <v>252236.43</v>
      </c>
      <c r="F42" s="344">
        <v>250755.33000000002</v>
      </c>
      <c r="G42" s="361">
        <v>254575.3255087513</v>
      </c>
    </row>
    <row r="43" spans="1:7" s="360" customFormat="1" ht="12.75">
      <c r="A43" s="341" t="s">
        <v>211</v>
      </c>
      <c r="B43" s="342" t="s">
        <v>212</v>
      </c>
      <c r="C43" s="343">
        <v>1180751.9799999997</v>
      </c>
      <c r="D43" s="344">
        <v>995964.6200000001</v>
      </c>
      <c r="E43" s="344">
        <v>1050608.35</v>
      </c>
      <c r="F43" s="344">
        <v>835041.66</v>
      </c>
      <c r="G43" s="361">
        <v>915310.5058650137</v>
      </c>
    </row>
    <row r="44" spans="1:7" s="360" customFormat="1" ht="12.75">
      <c r="A44" s="341">
        <v>501250</v>
      </c>
      <c r="B44" s="342" t="s">
        <v>213</v>
      </c>
      <c r="C44" s="343">
        <v>18206797.830000002</v>
      </c>
      <c r="D44" s="344">
        <v>23751628.76</v>
      </c>
      <c r="E44" s="344">
        <v>21903761.18</v>
      </c>
      <c r="F44" s="344">
        <v>19446817.990000002</v>
      </c>
      <c r="G44" s="361">
        <v>20621028.580114525</v>
      </c>
    </row>
    <row r="45" spans="1:7" s="360" customFormat="1" ht="12.75">
      <c r="A45" s="341">
        <v>501251</v>
      </c>
      <c r="B45" s="342" t="s">
        <v>214</v>
      </c>
      <c r="C45" s="343">
        <v>1734460.78</v>
      </c>
      <c r="D45" s="344">
        <v>-77322.33</v>
      </c>
      <c r="E45" s="344">
        <v>-245579.15999999995</v>
      </c>
      <c r="F45" s="344">
        <v>405896.50000000006</v>
      </c>
      <c r="G45" s="361">
        <v>423412.97222427675</v>
      </c>
    </row>
    <row r="46" spans="1:7" s="360" customFormat="1" ht="12.75">
      <c r="A46" s="341">
        <v>501252</v>
      </c>
      <c r="B46" s="342" t="s">
        <v>215</v>
      </c>
      <c r="C46" s="343">
        <v>0</v>
      </c>
      <c r="D46" s="344">
        <v>0</v>
      </c>
      <c r="E46" s="344">
        <v>8684576.49</v>
      </c>
      <c r="F46" s="344">
        <v>16397234.179999998</v>
      </c>
      <c r="G46" s="361">
        <v>19309421.247611362</v>
      </c>
    </row>
    <row r="47" spans="1:7" s="360" customFormat="1" ht="12.75">
      <c r="A47" s="341">
        <v>501275</v>
      </c>
      <c r="B47" s="342" t="s">
        <v>216</v>
      </c>
      <c r="C47" s="343">
        <v>61992.3</v>
      </c>
      <c r="D47" s="344">
        <v>94742.84</v>
      </c>
      <c r="E47" s="344">
        <v>51788.08</v>
      </c>
      <c r="F47" s="344">
        <v>49500.08</v>
      </c>
      <c r="G47" s="361">
        <v>51681.72717769642</v>
      </c>
    </row>
    <row r="48" spans="1:7" s="360" customFormat="1" ht="12.75">
      <c r="A48" s="341">
        <v>501300</v>
      </c>
      <c r="B48" s="342" t="s">
        <v>217</v>
      </c>
      <c r="C48" s="343">
        <v>7222950.649999999</v>
      </c>
      <c r="D48" s="344">
        <v>3313323.58</v>
      </c>
      <c r="E48" s="344">
        <v>2677087.12</v>
      </c>
      <c r="F48" s="344">
        <v>3150832.25</v>
      </c>
      <c r="G48" s="361">
        <v>3398824.2064005136</v>
      </c>
    </row>
    <row r="49" spans="1:7" s="360" customFormat="1" ht="12.75">
      <c r="A49" s="341" t="s">
        <v>218</v>
      </c>
      <c r="B49" s="342" t="s">
        <v>219</v>
      </c>
      <c r="C49" s="343">
        <v>2909513.2199999997</v>
      </c>
      <c r="D49" s="344">
        <v>1606947.6400000001</v>
      </c>
      <c r="E49" s="344">
        <v>1573682.85</v>
      </c>
      <c r="F49" s="344">
        <v>1789597.3300000003</v>
      </c>
      <c r="G49" s="361">
        <v>1858599.6215850604</v>
      </c>
    </row>
    <row r="50" spans="1:7" ht="12.75">
      <c r="A50" s="341">
        <v>502900</v>
      </c>
      <c r="B50" s="342" t="s">
        <v>220</v>
      </c>
      <c r="C50" s="343">
        <v>1266564.5699999998</v>
      </c>
      <c r="D50" s="344">
        <v>1731523.05</v>
      </c>
      <c r="E50" s="344">
        <v>1765640.28</v>
      </c>
      <c r="F50" s="344">
        <v>2165972.9299999997</v>
      </c>
      <c r="G50" s="361">
        <v>1956621.3025413218</v>
      </c>
    </row>
    <row r="51" spans="1:7" ht="12.75">
      <c r="A51" s="350"/>
      <c r="B51" s="351" t="s">
        <v>221</v>
      </c>
      <c r="C51" s="352">
        <f>SUM(C39:C50)</f>
        <v>82522100.71</v>
      </c>
      <c r="D51" s="353">
        <f>SUM(D39:D50)</f>
        <v>83778814.55</v>
      </c>
      <c r="E51" s="353">
        <f>SUM(E39:E50)</f>
        <v>95899474.94999999</v>
      </c>
      <c r="F51" s="353">
        <f>SUM(F39:F50)</f>
        <v>102298423.90999997</v>
      </c>
      <c r="G51" s="353">
        <f>SUM(G39:G50)</f>
        <v>112950534.14079215</v>
      </c>
    </row>
    <row r="52" spans="1:7" ht="12.75">
      <c r="A52" s="356"/>
      <c r="B52" s="357"/>
      <c r="C52" s="358"/>
      <c r="D52" s="359" t="s">
        <v>369</v>
      </c>
      <c r="E52" s="359"/>
      <c r="F52" s="359"/>
      <c r="G52" s="348"/>
    </row>
    <row r="53" spans="1:7" ht="12.75">
      <c r="A53" s="350"/>
      <c r="B53" s="351" t="s">
        <v>222</v>
      </c>
      <c r="C53" s="352">
        <f>+C37+C51</f>
        <v>172641409.82999998</v>
      </c>
      <c r="D53" s="353">
        <f>+D37+D51</f>
        <v>146815051.13</v>
      </c>
      <c r="E53" s="353">
        <f>+E37+E51</f>
        <v>150943137.90999997</v>
      </c>
      <c r="F53" s="353">
        <f>+F37+F51</f>
        <v>156986486.44999996</v>
      </c>
      <c r="G53" s="353">
        <f>+G37+G51</f>
        <v>177934819.29974934</v>
      </c>
    </row>
    <row r="54" spans="1:7" ht="12.75">
      <c r="A54" s="341"/>
      <c r="B54" s="342"/>
      <c r="C54" s="343"/>
      <c r="D54" s="344" t="s">
        <v>369</v>
      </c>
      <c r="E54" s="344"/>
      <c r="F54" s="344"/>
      <c r="G54" s="355"/>
    </row>
    <row r="55" spans="1:7" ht="12.75">
      <c r="A55" s="341">
        <v>580500</v>
      </c>
      <c r="B55" s="342" t="s">
        <v>223</v>
      </c>
      <c r="C55" s="343">
        <v>32848761.58</v>
      </c>
      <c r="D55" s="344">
        <v>34359520.25</v>
      </c>
      <c r="E55" s="344">
        <v>35045108.72</v>
      </c>
      <c r="F55" s="344">
        <v>35894842.67</v>
      </c>
      <c r="G55" s="348">
        <v>37457328.30364442</v>
      </c>
    </row>
    <row r="56" spans="1:7" ht="12.75">
      <c r="A56" s="341">
        <v>580700</v>
      </c>
      <c r="B56" s="342" t="s">
        <v>224</v>
      </c>
      <c r="C56" s="343">
        <v>2751891.1100000003</v>
      </c>
      <c r="D56" s="344">
        <v>3069256.68</v>
      </c>
      <c r="E56" s="344">
        <v>3352221.7199999997</v>
      </c>
      <c r="F56" s="344">
        <v>3865703.89</v>
      </c>
      <c r="G56" s="348">
        <v>3806913</v>
      </c>
    </row>
    <row r="57" spans="1:7" ht="12.75">
      <c r="A57" s="341">
        <v>580800</v>
      </c>
      <c r="B57" s="342" t="s">
        <v>225</v>
      </c>
      <c r="C57" s="343">
        <v>141.09</v>
      </c>
      <c r="D57" s="344">
        <v>0</v>
      </c>
      <c r="E57" s="344">
        <v>0</v>
      </c>
      <c r="F57" s="344">
        <v>0</v>
      </c>
      <c r="G57" s="344">
        <v>0</v>
      </c>
    </row>
    <row r="58" spans="1:7" ht="12.75">
      <c r="A58" s="350"/>
      <c r="B58" s="351" t="s">
        <v>226</v>
      </c>
      <c r="C58" s="352">
        <f>SUM(C55:C57)</f>
        <v>35600793.78</v>
      </c>
      <c r="D58" s="353">
        <f>SUM(D55:D57)</f>
        <v>37428776.93</v>
      </c>
      <c r="E58" s="353">
        <f>SUM(E55:E57)</f>
        <v>38397330.44</v>
      </c>
      <c r="F58" s="353">
        <f>SUM(F55:F57)</f>
        <v>39760546.56</v>
      </c>
      <c r="G58" s="353">
        <f>SUM(G55:G57)</f>
        <v>41264241.30364442</v>
      </c>
    </row>
    <row r="59" spans="1:7" ht="12.75">
      <c r="A59" s="341"/>
      <c r="B59" s="342"/>
      <c r="C59" s="343"/>
      <c r="D59" s="344"/>
      <c r="E59" s="344"/>
      <c r="F59" s="344"/>
      <c r="G59" s="355"/>
    </row>
    <row r="60" spans="1:7" ht="12.75">
      <c r="A60" s="363" t="s">
        <v>227</v>
      </c>
      <c r="B60" s="351"/>
      <c r="C60" s="352">
        <f>+C31+C53+C58</f>
        <v>698718750.78</v>
      </c>
      <c r="D60" s="353">
        <f>+D31+D53+D58</f>
        <v>699099486.3199999</v>
      </c>
      <c r="E60" s="353">
        <f>+E31+E53+E58</f>
        <v>703950782.8</v>
      </c>
      <c r="F60" s="352">
        <f>+F31+F53+F58</f>
        <v>709730172.28</v>
      </c>
      <c r="G60" s="353">
        <f>+G31+G53+G58</f>
        <v>750982625.2765341</v>
      </c>
    </row>
    <row r="61" spans="1:7" ht="12.75">
      <c r="A61" s="364"/>
      <c r="B61" s="365"/>
      <c r="C61" s="366"/>
      <c r="D61" s="367" t="s">
        <v>369</v>
      </c>
      <c r="E61" s="368" t="s">
        <v>369</v>
      </c>
      <c r="F61" s="367" t="s">
        <v>369</v>
      </c>
      <c r="G61" s="369"/>
    </row>
    <row r="62" spans="1:7" ht="12.75">
      <c r="A62" s="370" t="s">
        <v>228</v>
      </c>
      <c r="B62" s="371"/>
      <c r="C62" s="372">
        <v>215436527.8591608</v>
      </c>
      <c r="D62" s="373">
        <v>203589707.162179</v>
      </c>
      <c r="E62" s="372">
        <v>201804019.57725462</v>
      </c>
      <c r="F62" s="373">
        <v>215601678.08098528</v>
      </c>
      <c r="G62" s="348">
        <v>230953460.6342601</v>
      </c>
    </row>
    <row r="63" spans="1:7" ht="12.75">
      <c r="A63" s="374"/>
      <c r="B63" s="371"/>
      <c r="C63" s="375"/>
      <c r="D63" s="376"/>
      <c r="E63" s="375"/>
      <c r="F63" s="376"/>
      <c r="G63" s="355"/>
    </row>
    <row r="64" spans="1:7" ht="12.75">
      <c r="A64" s="377" t="s">
        <v>229</v>
      </c>
      <c r="B64" s="378"/>
      <c r="C64" s="379">
        <f>C60-C62</f>
        <v>483282222.9208392</v>
      </c>
      <c r="D64" s="380">
        <f>D60-D62</f>
        <v>495509779.15782094</v>
      </c>
      <c r="E64" s="379">
        <f>E60-E62</f>
        <v>502146763.2227453</v>
      </c>
      <c r="F64" s="380">
        <f>F60-F62</f>
        <v>494128494.19901466</v>
      </c>
      <c r="G64" s="380">
        <f>G60-G62</f>
        <v>520029164.642274</v>
      </c>
    </row>
    <row r="65" spans="1:7" ht="12.75">
      <c r="A65" s="381"/>
      <c r="B65" s="382"/>
      <c r="C65" s="383"/>
      <c r="D65" s="383"/>
      <c r="E65" s="383"/>
      <c r="F65" s="331"/>
      <c r="G65" s="331"/>
    </row>
    <row r="66" spans="1:7" ht="15.75" customHeight="1">
      <c r="A66" s="679" t="s">
        <v>230</v>
      </c>
      <c r="B66" s="679"/>
      <c r="C66" s="679"/>
      <c r="D66" s="679"/>
      <c r="E66" s="679"/>
      <c r="F66" s="679"/>
      <c r="G66" s="679"/>
    </row>
    <row r="67" spans="1:7" ht="15.75" customHeight="1">
      <c r="A67" s="679"/>
      <c r="B67" s="679"/>
      <c r="C67" s="679"/>
      <c r="D67" s="679"/>
      <c r="E67" s="679"/>
      <c r="F67" s="679"/>
      <c r="G67" s="679"/>
    </row>
    <row r="68" spans="1:7" ht="15.75" customHeight="1">
      <c r="A68" s="384"/>
      <c r="B68" s="384"/>
      <c r="C68" s="384"/>
      <c r="D68" s="384"/>
      <c r="E68" s="384"/>
      <c r="F68" s="384"/>
      <c r="G68" s="384"/>
    </row>
    <row r="69" spans="1:7" ht="12.75">
      <c r="A69" s="385" t="s">
        <v>231</v>
      </c>
      <c r="B69" s="386"/>
      <c r="C69" s="386"/>
      <c r="D69" s="386"/>
      <c r="E69" s="386"/>
      <c r="F69" s="331"/>
      <c r="G69" s="331"/>
    </row>
    <row r="70" spans="1:7" ht="12.75">
      <c r="A70" s="680" t="s">
        <v>232</v>
      </c>
      <c r="B70" s="681"/>
      <c r="C70" s="681"/>
      <c r="D70" s="681"/>
      <c r="E70" s="681"/>
      <c r="F70" s="331"/>
      <c r="G70" s="331"/>
    </row>
    <row r="71" spans="1:7" ht="12.75">
      <c r="A71" s="680" t="s">
        <v>233</v>
      </c>
      <c r="B71" s="681"/>
      <c r="C71" s="681"/>
      <c r="D71" s="681"/>
      <c r="E71" s="681"/>
      <c r="F71" s="331"/>
      <c r="G71" s="331"/>
    </row>
    <row r="72" spans="1:7" ht="12.75">
      <c r="A72" s="386"/>
      <c r="B72" s="386"/>
      <c r="C72" s="386"/>
      <c r="D72" s="386"/>
      <c r="E72" s="386"/>
      <c r="F72" s="387"/>
      <c r="G72" s="331"/>
    </row>
    <row r="73" spans="1:7" ht="16">
      <c r="A73" s="388"/>
      <c r="B73" s="388"/>
      <c r="C73" s="388"/>
      <c r="D73" s="389"/>
      <c r="E73" s="389"/>
      <c r="F73" s="387"/>
      <c r="G73" s="387"/>
    </row>
    <row r="74" spans="4:8" ht="12.75">
      <c r="D74" s="390"/>
      <c r="E74" s="390"/>
      <c r="F74" s="390"/>
      <c r="G74" s="390"/>
      <c r="H74" s="390"/>
    </row>
  </sheetData>
  <mergeCells count="3">
    <mergeCell ref="A66:G67"/>
    <mergeCell ref="A70:E70"/>
    <mergeCell ref="A71:E71"/>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1.8
Docket No. 10-035-124
Witness:  Kevin C. Higgins
Page 3 of 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J57"/>
  <sheetViews>
    <sheetView workbookViewId="0" topLeftCell="A1"/>
  </sheetViews>
  <sheetFormatPr defaultColWidth="10.33203125" defaultRowHeight="12.75"/>
  <cols>
    <col min="1" max="1" width="2.66015625" style="40" customWidth="1"/>
    <col min="2" max="2" width="2" style="40" customWidth="1"/>
    <col min="3" max="3" width="45.16015625" style="40" customWidth="1"/>
    <col min="4" max="4" width="11.33203125" style="40" customWidth="1"/>
    <col min="5" max="5" width="14.83203125" style="40" bestFit="1" customWidth="1"/>
    <col min="6" max="6" width="11.33203125" style="40" customWidth="1"/>
    <col min="7" max="7" width="12.5" style="40" bestFit="1" customWidth="1"/>
    <col min="8" max="8" width="14.83203125" style="40" customWidth="1"/>
    <col min="9" max="9" width="7.16015625" style="40" bestFit="1" customWidth="1"/>
    <col min="10" max="11" width="10.33203125" style="40" customWidth="1"/>
    <col min="12" max="12" width="16.5" style="40" customWidth="1"/>
    <col min="13" max="16384" width="10.33203125" style="40" customWidth="1"/>
  </cols>
  <sheetData>
    <row r="1" spans="1:9" ht="12" customHeight="1">
      <c r="A1" s="39" t="s">
        <v>422</v>
      </c>
      <c r="D1" s="41"/>
      <c r="E1" s="41"/>
      <c r="F1" s="41"/>
      <c r="G1" s="41"/>
      <c r="H1" s="41"/>
      <c r="I1" s="42"/>
    </row>
    <row r="2" spans="1:9" ht="12" customHeight="1">
      <c r="A2" s="43" t="s">
        <v>423</v>
      </c>
      <c r="D2" s="41"/>
      <c r="E2" s="41"/>
      <c r="F2" s="41"/>
      <c r="G2" s="41"/>
      <c r="H2" s="41"/>
      <c r="I2" s="44"/>
    </row>
    <row r="3" spans="1:9" ht="12" customHeight="1">
      <c r="A3" s="43" t="s">
        <v>424</v>
      </c>
      <c r="D3" s="41"/>
      <c r="E3" s="41"/>
      <c r="F3" s="41"/>
      <c r="G3" s="41"/>
      <c r="H3" s="41"/>
      <c r="I3" s="44"/>
    </row>
    <row r="4" spans="2:9" ht="12" customHeight="1">
      <c r="B4" s="45"/>
      <c r="D4" s="41"/>
      <c r="E4" s="41"/>
      <c r="F4" s="41"/>
      <c r="G4" s="41"/>
      <c r="H4" s="41"/>
      <c r="I4" s="44"/>
    </row>
    <row r="5" spans="2:9" ht="12" customHeight="1">
      <c r="B5" s="43"/>
      <c r="D5" s="41"/>
      <c r="E5" s="41"/>
      <c r="F5" s="41"/>
      <c r="G5" s="41"/>
      <c r="H5" s="41"/>
      <c r="I5" s="44"/>
    </row>
    <row r="6" spans="4:9" ht="12" customHeight="1">
      <c r="D6" s="41"/>
      <c r="E6" s="41" t="s">
        <v>425</v>
      </c>
      <c r="F6" s="41"/>
      <c r="G6" s="41"/>
      <c r="H6" s="41"/>
      <c r="I6" s="44"/>
    </row>
    <row r="7" spans="4:9" ht="12" customHeight="1">
      <c r="D7" s="46" t="s">
        <v>426</v>
      </c>
      <c r="E7" s="46" t="s">
        <v>427</v>
      </c>
      <c r="F7" s="46" t="s">
        <v>428</v>
      </c>
      <c r="G7" s="46" t="s">
        <v>429</v>
      </c>
      <c r="H7" s="46" t="s">
        <v>430</v>
      </c>
      <c r="I7" s="47"/>
    </row>
    <row r="8" spans="1:9" ht="12" customHeight="1">
      <c r="A8" s="48" t="s">
        <v>431</v>
      </c>
      <c r="C8" s="49"/>
      <c r="D8" s="50"/>
      <c r="E8" s="51"/>
      <c r="F8" s="52"/>
      <c r="G8" s="53"/>
      <c r="H8" s="51"/>
      <c r="I8" s="50"/>
    </row>
    <row r="9" spans="1:9" ht="12" customHeight="1">
      <c r="A9" s="54"/>
      <c r="B9" s="55" t="s">
        <v>432</v>
      </c>
      <c r="C9" s="49"/>
      <c r="D9" s="50" t="s">
        <v>433</v>
      </c>
      <c r="E9" s="56">
        <f>+'UAE Direct Exhibit RR 1.2, p. 3'!F41-'UAE Direct Exhibit RR 1.2, p. 4'!F41</f>
        <v>-4504027.180360314</v>
      </c>
      <c r="F9" s="52" t="s">
        <v>434</v>
      </c>
      <c r="G9" s="57">
        <v>0.43284111341301157</v>
      </c>
      <c r="H9" s="58">
        <f>+E9*G9</f>
        <v>-1949528.1395896256</v>
      </c>
      <c r="I9" s="59"/>
    </row>
    <row r="10" spans="1:9" ht="12" customHeight="1">
      <c r="A10" s="54"/>
      <c r="B10" s="60"/>
      <c r="C10" s="49"/>
      <c r="D10" s="50"/>
      <c r="E10" s="51"/>
      <c r="F10" s="52"/>
      <c r="G10" s="53"/>
      <c r="H10" s="51"/>
      <c r="I10" s="50"/>
    </row>
    <row r="11" spans="1:9" ht="12" customHeight="1">
      <c r="A11" s="48" t="s">
        <v>435</v>
      </c>
      <c r="C11" s="49"/>
      <c r="D11" s="61"/>
      <c r="E11" s="51"/>
      <c r="F11" s="52"/>
      <c r="G11" s="49"/>
      <c r="H11" s="49"/>
      <c r="I11" s="50"/>
    </row>
    <row r="12" spans="1:9" ht="12" customHeight="1">
      <c r="A12" s="54"/>
      <c r="B12" s="55" t="s">
        <v>432</v>
      </c>
      <c r="C12" s="49"/>
      <c r="D12" s="50" t="s">
        <v>436</v>
      </c>
      <c r="E12" s="56">
        <f>+'UAE Direct Exhibit RR 1.2, p. 3'!H41-'UAE Direct Exhibit RR 1.2, p. 4'!H41</f>
        <v>4463688.277850486</v>
      </c>
      <c r="F12" s="52" t="s">
        <v>434</v>
      </c>
      <c r="G12" s="57">
        <f>+G9</f>
        <v>0.43284111341301157</v>
      </c>
      <c r="H12" s="58">
        <f>+E12*G12</f>
        <v>1932067.8041134127</v>
      </c>
      <c r="I12" s="59"/>
    </row>
    <row r="13" spans="1:9" ht="12" customHeight="1">
      <c r="A13" s="54"/>
      <c r="B13" s="48"/>
      <c r="C13" s="49"/>
      <c r="D13" s="49"/>
      <c r="E13" s="62"/>
      <c r="F13" s="63"/>
      <c r="G13" s="63"/>
      <c r="H13" s="63"/>
      <c r="I13" s="64"/>
    </row>
    <row r="14" spans="1:9" ht="12" customHeight="1">
      <c r="A14" s="54"/>
      <c r="B14" s="65"/>
      <c r="C14" s="54"/>
      <c r="D14" s="66"/>
      <c r="E14" s="67"/>
      <c r="F14" s="66"/>
      <c r="G14" s="68"/>
      <c r="H14" s="69"/>
      <c r="I14" s="44"/>
    </row>
    <row r="15" spans="1:9" ht="12" customHeight="1">
      <c r="A15" s="54"/>
      <c r="B15" s="70"/>
      <c r="C15" s="54"/>
      <c r="D15" s="66"/>
      <c r="E15" s="71"/>
      <c r="F15" s="66"/>
      <c r="G15" s="68"/>
      <c r="H15" s="69"/>
      <c r="I15" s="44"/>
    </row>
    <row r="16" spans="1:9" ht="12" customHeight="1">
      <c r="A16" s="54"/>
      <c r="B16" s="70"/>
      <c r="C16" s="54"/>
      <c r="D16" s="54"/>
      <c r="E16" s="72"/>
      <c r="F16" s="66"/>
      <c r="G16" s="73"/>
      <c r="H16" s="74"/>
      <c r="I16" s="75"/>
    </row>
    <row r="17" spans="1:10" ht="12" customHeight="1">
      <c r="A17" s="54"/>
      <c r="C17" s="54"/>
      <c r="D17" s="66"/>
      <c r="E17" s="51"/>
      <c r="F17" s="74"/>
      <c r="G17" s="76"/>
      <c r="H17" s="77"/>
      <c r="I17" s="41"/>
      <c r="J17" s="66"/>
    </row>
    <row r="18" spans="1:9" ht="12" customHeight="1">
      <c r="A18" s="54"/>
      <c r="B18" s="54"/>
      <c r="C18" s="54"/>
      <c r="D18" s="66"/>
      <c r="E18" s="51"/>
      <c r="F18" s="74"/>
      <c r="G18" s="76"/>
      <c r="H18" s="77"/>
      <c r="I18" s="66"/>
    </row>
    <row r="19" spans="1:9" ht="12" customHeight="1">
      <c r="A19" s="54"/>
      <c r="B19" s="65"/>
      <c r="C19" s="54"/>
      <c r="D19" s="66"/>
      <c r="E19" s="71"/>
      <c r="F19" s="66"/>
      <c r="G19" s="68"/>
      <c r="H19" s="69"/>
      <c r="I19" s="44"/>
    </row>
    <row r="20" spans="1:9" ht="12" customHeight="1">
      <c r="A20" s="54"/>
      <c r="B20" s="65"/>
      <c r="C20" s="54"/>
      <c r="D20" s="66"/>
      <c r="E20" s="71"/>
      <c r="F20" s="66"/>
      <c r="G20" s="68"/>
      <c r="H20" s="69"/>
      <c r="I20" s="44"/>
    </row>
    <row r="21" spans="1:9" ht="12" customHeight="1">
      <c r="A21" s="54"/>
      <c r="B21" s="65"/>
      <c r="C21" s="54"/>
      <c r="D21" s="66"/>
      <c r="E21" s="71"/>
      <c r="F21" s="66"/>
      <c r="G21" s="68"/>
      <c r="H21" s="69"/>
      <c r="I21" s="44"/>
    </row>
    <row r="22" spans="1:9" ht="12" customHeight="1">
      <c r="A22" s="54"/>
      <c r="B22" s="65"/>
      <c r="C22" s="54"/>
      <c r="D22" s="66"/>
      <c r="E22" s="71"/>
      <c r="F22" s="66"/>
      <c r="G22" s="68"/>
      <c r="H22" s="69"/>
      <c r="I22" s="44"/>
    </row>
    <row r="23" spans="1:9" ht="12" customHeight="1">
      <c r="A23" s="54"/>
      <c r="B23" s="65"/>
      <c r="C23" s="54"/>
      <c r="D23" s="66"/>
      <c r="E23" s="71"/>
      <c r="F23" s="66"/>
      <c r="G23" s="68"/>
      <c r="H23" s="69"/>
      <c r="I23" s="44"/>
    </row>
    <row r="24" spans="1:9" ht="12" customHeight="1">
      <c r="A24" s="54"/>
      <c r="B24" s="65"/>
      <c r="C24" s="54"/>
      <c r="D24" s="66"/>
      <c r="E24" s="71"/>
      <c r="F24" s="66"/>
      <c r="G24" s="68"/>
      <c r="H24" s="69"/>
      <c r="I24" s="44"/>
    </row>
    <row r="25" spans="1:9" ht="12" customHeight="1">
      <c r="A25" s="54"/>
      <c r="B25" s="65"/>
      <c r="C25" s="54"/>
      <c r="D25" s="66"/>
      <c r="E25" s="71"/>
      <c r="F25" s="66"/>
      <c r="G25" s="68"/>
      <c r="H25" s="69"/>
      <c r="I25" s="44"/>
    </row>
    <row r="26" spans="1:9" ht="12" customHeight="1">
      <c r="A26" s="54"/>
      <c r="B26" s="65"/>
      <c r="C26" s="54"/>
      <c r="D26" s="66"/>
      <c r="E26" s="71"/>
      <c r="F26" s="66"/>
      <c r="G26" s="68"/>
      <c r="H26" s="69"/>
      <c r="I26" s="44"/>
    </row>
    <row r="27" spans="1:9" ht="12" customHeight="1">
      <c r="A27" s="54"/>
      <c r="B27" s="65"/>
      <c r="C27" s="54"/>
      <c r="D27" s="66"/>
      <c r="E27" s="71"/>
      <c r="F27" s="66"/>
      <c r="G27" s="68"/>
      <c r="H27" s="69"/>
      <c r="I27" s="44"/>
    </row>
    <row r="28" spans="1:9" ht="12" customHeight="1">
      <c r="A28" s="54"/>
      <c r="B28" s="65"/>
      <c r="C28" s="54"/>
      <c r="D28" s="66"/>
      <c r="E28" s="71"/>
      <c r="F28" s="66"/>
      <c r="G28" s="68"/>
      <c r="H28" s="69"/>
      <c r="I28" s="44"/>
    </row>
    <row r="29" spans="1:9" ht="12" customHeight="1">
      <c r="A29" s="54"/>
      <c r="B29" s="65"/>
      <c r="C29" s="54"/>
      <c r="D29" s="66"/>
      <c r="E29" s="71"/>
      <c r="F29" s="66"/>
      <c r="G29" s="68"/>
      <c r="H29" s="69"/>
      <c r="I29" s="44"/>
    </row>
    <row r="30" spans="1:9" ht="12" customHeight="1">
      <c r="A30" s="54"/>
      <c r="B30" s="65"/>
      <c r="C30" s="54"/>
      <c r="D30" s="66"/>
      <c r="E30" s="71"/>
      <c r="F30" s="66"/>
      <c r="G30" s="68"/>
      <c r="H30" s="69"/>
      <c r="I30" s="44"/>
    </row>
    <row r="31" spans="1:9" ht="12" customHeight="1">
      <c r="A31" s="54"/>
      <c r="B31" s="54"/>
      <c r="C31" s="54"/>
      <c r="D31" s="66"/>
      <c r="E31" s="51"/>
      <c r="F31" s="74"/>
      <c r="G31" s="76"/>
      <c r="H31" s="77"/>
      <c r="I31" s="66"/>
    </row>
    <row r="32" spans="1:9" ht="12" customHeight="1">
      <c r="A32" s="54"/>
      <c r="B32" s="65"/>
      <c r="C32" s="54"/>
      <c r="D32" s="66"/>
      <c r="E32" s="71"/>
      <c r="F32" s="66"/>
      <c r="G32" s="68"/>
      <c r="H32" s="69"/>
      <c r="I32" s="44"/>
    </row>
    <row r="33" spans="2:9" ht="12" customHeight="1">
      <c r="B33" s="65"/>
      <c r="C33" s="54"/>
      <c r="D33" s="66"/>
      <c r="E33" s="71"/>
      <c r="F33" s="66"/>
      <c r="G33" s="68"/>
      <c r="H33" s="69"/>
      <c r="I33" s="44"/>
    </row>
    <row r="34" spans="2:9" ht="12" customHeight="1">
      <c r="B34" s="65"/>
      <c r="C34" s="54"/>
      <c r="D34" s="66"/>
      <c r="E34" s="71"/>
      <c r="F34" s="66"/>
      <c r="G34" s="68"/>
      <c r="H34" s="69"/>
      <c r="I34" s="44"/>
    </row>
    <row r="35" spans="2:9" ht="12" customHeight="1">
      <c r="B35" s="65"/>
      <c r="C35" s="54"/>
      <c r="D35" s="66"/>
      <c r="E35" s="71"/>
      <c r="F35" s="66"/>
      <c r="G35" s="68"/>
      <c r="H35" s="69"/>
      <c r="I35" s="44"/>
    </row>
    <row r="36" spans="2:9" ht="12" customHeight="1">
      <c r="B36" s="65"/>
      <c r="C36" s="54"/>
      <c r="D36" s="66"/>
      <c r="E36" s="71"/>
      <c r="F36" s="66"/>
      <c r="G36" s="68"/>
      <c r="H36" s="69"/>
      <c r="I36" s="44"/>
    </row>
    <row r="37" spans="2:9" ht="12" customHeight="1">
      <c r="B37" s="65"/>
      <c r="C37" s="54"/>
      <c r="D37" s="66"/>
      <c r="E37" s="71"/>
      <c r="F37" s="66"/>
      <c r="G37" s="68"/>
      <c r="H37" s="69"/>
      <c r="I37" s="44"/>
    </row>
    <row r="38" spans="2:9" ht="12" customHeight="1">
      <c r="B38" s="65"/>
      <c r="C38" s="54"/>
      <c r="D38" s="66"/>
      <c r="E38" s="71"/>
      <c r="F38" s="66"/>
      <c r="G38" s="68"/>
      <c r="H38" s="69"/>
      <c r="I38" s="44"/>
    </row>
    <row r="39" spans="2:9" ht="12" customHeight="1">
      <c r="B39" s="65"/>
      <c r="C39" s="54"/>
      <c r="D39" s="66"/>
      <c r="E39" s="71"/>
      <c r="F39" s="66"/>
      <c r="G39" s="68"/>
      <c r="H39" s="69"/>
      <c r="I39" s="44"/>
    </row>
    <row r="40" spans="2:9" ht="12" customHeight="1">
      <c r="B40" s="65"/>
      <c r="C40" s="54"/>
      <c r="D40" s="66"/>
      <c r="E40" s="71"/>
      <c r="F40" s="66"/>
      <c r="G40" s="68"/>
      <c r="H40" s="69"/>
      <c r="I40" s="44"/>
    </row>
    <row r="41" spans="2:9" ht="12" customHeight="1">
      <c r="B41" s="65"/>
      <c r="C41" s="54"/>
      <c r="D41" s="66"/>
      <c r="E41" s="71"/>
      <c r="F41" s="66"/>
      <c r="G41" s="68"/>
      <c r="H41" s="69"/>
      <c r="I41" s="44"/>
    </row>
    <row r="42" spans="2:9" ht="12" customHeight="1">
      <c r="B42" s="65"/>
      <c r="C42" s="54"/>
      <c r="D42" s="66"/>
      <c r="E42" s="71"/>
      <c r="F42" s="66"/>
      <c r="G42" s="68"/>
      <c r="H42" s="69"/>
      <c r="I42" s="44"/>
    </row>
    <row r="43" spans="2:9" ht="12" customHeight="1">
      <c r="B43" s="65"/>
      <c r="C43" s="54"/>
      <c r="D43" s="66"/>
      <c r="E43" s="71"/>
      <c r="F43" s="66"/>
      <c r="G43" s="68"/>
      <c r="H43" s="69"/>
      <c r="I43" s="44"/>
    </row>
    <row r="44" spans="2:9" ht="12" customHeight="1">
      <c r="B44" s="65"/>
      <c r="C44" s="54"/>
      <c r="D44" s="66"/>
      <c r="E44" s="71"/>
      <c r="F44" s="66"/>
      <c r="G44" s="68"/>
      <c r="H44" s="69"/>
      <c r="I44" s="44"/>
    </row>
    <row r="45" spans="2:9" ht="12" customHeight="1">
      <c r="B45" s="65"/>
      <c r="C45" s="54"/>
      <c r="D45" s="66"/>
      <c r="E45" s="71"/>
      <c r="F45" s="66"/>
      <c r="G45" s="68"/>
      <c r="H45" s="69"/>
      <c r="I45" s="44"/>
    </row>
    <row r="46" spans="2:9" ht="12" customHeight="1">
      <c r="B46" s="65"/>
      <c r="C46" s="54"/>
      <c r="D46" s="66"/>
      <c r="E46" s="71"/>
      <c r="F46" s="66"/>
      <c r="G46" s="68"/>
      <c r="H46" s="69"/>
      <c r="I46" s="44"/>
    </row>
    <row r="47" spans="2:9" ht="12" customHeight="1">
      <c r="B47" s="65"/>
      <c r="C47" s="54"/>
      <c r="D47" s="66"/>
      <c r="E47" s="71"/>
      <c r="F47" s="66"/>
      <c r="G47" s="68"/>
      <c r="H47" s="69"/>
      <c r="I47" s="44"/>
    </row>
    <row r="48" spans="2:9" ht="12" customHeight="1">
      <c r="B48" s="65"/>
      <c r="C48" s="54"/>
      <c r="D48" s="66"/>
      <c r="E48" s="71"/>
      <c r="F48" s="66"/>
      <c r="G48" s="68"/>
      <c r="H48" s="69"/>
      <c r="I48" s="44"/>
    </row>
    <row r="49" spans="2:9" ht="12" customHeight="1">
      <c r="B49" s="65"/>
      <c r="C49" s="54"/>
      <c r="D49" s="66"/>
      <c r="E49" s="71"/>
      <c r="F49" s="66"/>
      <c r="G49" s="68"/>
      <c r="H49" s="69"/>
      <c r="I49" s="44"/>
    </row>
    <row r="50" spans="2:9" ht="12" customHeight="1">
      <c r="B50" s="65"/>
      <c r="C50" s="54"/>
      <c r="D50" s="66"/>
      <c r="E50" s="71"/>
      <c r="F50" s="66"/>
      <c r="G50" s="68"/>
      <c r="H50" s="69"/>
      <c r="I50" s="44"/>
    </row>
    <row r="51" spans="1:9" ht="12" customHeight="1">
      <c r="A51" s="54"/>
      <c r="B51" s="78"/>
      <c r="C51" s="54"/>
      <c r="D51" s="66"/>
      <c r="E51" s="79"/>
      <c r="F51" s="66"/>
      <c r="G51" s="66"/>
      <c r="H51" s="66"/>
      <c r="I51" s="75"/>
    </row>
    <row r="52" spans="1:9" ht="12" customHeight="1">
      <c r="A52" s="54"/>
      <c r="B52" s="78"/>
      <c r="C52" s="54"/>
      <c r="D52" s="66"/>
      <c r="E52" s="66"/>
      <c r="F52" s="66"/>
      <c r="G52" s="66"/>
      <c r="H52" s="66"/>
      <c r="I52" s="75"/>
    </row>
    <row r="53" spans="1:9" ht="12" customHeight="1">
      <c r="A53" s="54"/>
      <c r="B53" s="78"/>
      <c r="C53" s="54"/>
      <c r="D53" s="66"/>
      <c r="E53" s="66"/>
      <c r="F53" s="66"/>
      <c r="G53" s="66"/>
      <c r="H53" s="66"/>
      <c r="I53" s="75"/>
    </row>
    <row r="54" spans="1:9" ht="12" customHeight="1">
      <c r="A54" s="54"/>
      <c r="B54" s="54"/>
      <c r="C54" s="54"/>
      <c r="D54" s="66"/>
      <c r="E54" s="66"/>
      <c r="F54" s="66"/>
      <c r="G54" s="66"/>
      <c r="H54" s="66"/>
      <c r="I54" s="66"/>
    </row>
    <row r="55" spans="1:9" ht="12" customHeight="1">
      <c r="A55" s="54"/>
      <c r="B55" s="54"/>
      <c r="C55" s="54"/>
      <c r="D55" s="54"/>
      <c r="E55" s="54"/>
      <c r="F55" s="54"/>
      <c r="G55" s="54"/>
      <c r="H55" s="54"/>
      <c r="I55" s="54"/>
    </row>
    <row r="56" spans="1:9" ht="12.75">
      <c r="A56" s="54"/>
      <c r="B56" s="54"/>
      <c r="C56" s="54"/>
      <c r="D56" s="54"/>
      <c r="E56" s="54"/>
      <c r="F56" s="54"/>
      <c r="G56" s="54"/>
      <c r="H56" s="54"/>
      <c r="I56" s="54"/>
    </row>
    <row r="57" spans="1:9" ht="12.75">
      <c r="A57" s="54"/>
      <c r="B57" s="54"/>
      <c r="C57" s="54"/>
      <c r="D57" s="54"/>
      <c r="E57" s="54"/>
      <c r="F57" s="54"/>
      <c r="G57" s="54"/>
      <c r="H57" s="54"/>
      <c r="I57" s="54"/>
    </row>
  </sheetData>
  <conditionalFormatting sqref="B10">
    <cfRule type="cellIs" priority="3" dxfId="0" operator="equal" stopIfTrue="1">
      <formula>"Title"</formula>
    </cfRule>
  </conditionalFormatting>
  <conditionalFormatting sqref="I1">
    <cfRule type="cellIs" priority="2" dxfId="0" operator="equal" stopIfTrue="1">
      <formula>"x.x"</formula>
    </cfRule>
  </conditionalFormatting>
  <conditionalFormatting sqref="H6">
    <cfRule type="cellIs" priority="1" dxfId="0" operator="equal" stopIfTrue="1">
      <formula>"Update"</formula>
    </cfRule>
  </conditionalFormatting>
  <dataValidations count="4">
    <dataValidation type="list" allowBlank="1" showInputMessage="1" showErrorMessage="1" errorTitle="Oops!" error="You must enter a state, or, if the adjustment is system, enter all states." sqref="H6">
      <formula1>#REF!</formula1>
    </dataValidation>
    <dataValidation errorStyle="warning" type="list" allowBlank="1" showInputMessage="1" showErrorMessage="1" errorTitle="FERC ACCOUNT" error="This FERC Account is not included in the drop-down list. Is this the account you want to use?" sqref="D32:D50 D19:D30 D14:D15">
      <formula1>#REF!</formula1>
    </dataValidation>
    <dataValidation type="list" allowBlank="1" showInputMessage="1" showErrorMessage="1" errorTitle="Account Input Error" error="The account number entered is not valid." sqref="D31 D12:D13 D8:D10 D16:D18">
      <formula1>ValidAccount</formula1>
    </dataValidation>
    <dataValidation errorStyle="warning" type="list" allowBlank="1" showInputMessage="1" showErrorMessage="1" errorTitle="Factor" error="This factor is not included in the drop-down list. Is this the factor you want to use?" sqref="F32:F50 F14:F15 F19:F30">
      <formula1>#REF!</formula1>
    </dataValidation>
  </dataValidations>
  <printOptions/>
  <pageMargins left="1" right="1" top="1.75" bottom="0.75" header="0.75" footer="0.5"/>
  <pageSetup fitToHeight="1" fitToWidth="1" orientation="portrait" paperSize="9"/>
  <headerFooter scaleWithDoc="0" alignWithMargins="0">
    <oddHeader>&amp;R&amp;"Times New Roman,Bold"&amp;8Utah Association of Energy Users 
UAE Exhibit RR 1.2
Docket No. 10-035-124
Witness:  Kevin C. Higgins
Page 2 of 4</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M101"/>
  <sheetViews>
    <sheetView zoomScale="75" zoomScaleNormal="75" zoomScaleSheetLayoutView="70" zoomScalePageLayoutView="75" workbookViewId="0" topLeftCell="A1"/>
  </sheetViews>
  <sheetFormatPr defaultColWidth="11.83203125" defaultRowHeight="12.75"/>
  <cols>
    <col min="1" max="1" width="15.16015625" style="440" customWidth="1"/>
    <col min="2" max="2" width="50.5" style="395" customWidth="1"/>
    <col min="3" max="3" width="24.66015625" style="395" customWidth="1"/>
    <col min="4" max="4" width="24.83203125" style="395" customWidth="1"/>
    <col min="5" max="5" width="1.0078125" style="395" customWidth="1"/>
    <col min="6" max="6" width="22.16015625" style="395" customWidth="1"/>
    <col min="7" max="7" width="24.33203125" style="395" customWidth="1"/>
    <col min="8" max="8" width="10.33203125" style="393" customWidth="1"/>
    <col min="9" max="9" width="19.5" style="393" customWidth="1"/>
    <col min="10" max="10" width="11.83203125" style="393" customWidth="1"/>
    <col min="11" max="11" width="13.66015625" style="393" bestFit="1" customWidth="1"/>
    <col min="12" max="255" width="11.83203125" style="393" customWidth="1"/>
    <col min="256" max="256" width="5.83203125" style="393" customWidth="1"/>
    <col min="257" max="257" width="15.16015625" style="393" customWidth="1"/>
    <col min="258" max="258" width="50.5" style="393" customWidth="1"/>
    <col min="259" max="259" width="24.66015625" style="393" customWidth="1"/>
    <col min="260" max="260" width="24.83203125" style="393" customWidth="1"/>
    <col min="261" max="261" width="1.0078125" style="393" customWidth="1"/>
    <col min="262" max="262" width="22.16015625" style="393" customWidth="1"/>
    <col min="263" max="263" width="24.33203125" style="393" customWidth="1"/>
    <col min="264" max="264" width="10.33203125" style="393" customWidth="1"/>
    <col min="265" max="265" width="19.5" style="393" customWidth="1"/>
    <col min="266" max="266" width="11.83203125" style="393" customWidth="1"/>
    <col min="267" max="267" width="13.66015625" style="393" bestFit="1" customWidth="1"/>
    <col min="268" max="511" width="11.83203125" style="393" customWidth="1"/>
    <col min="512" max="512" width="5.83203125" style="393" customWidth="1"/>
    <col min="513" max="513" width="15.16015625" style="393" customWidth="1"/>
    <col min="514" max="514" width="50.5" style="393" customWidth="1"/>
    <col min="515" max="515" width="24.66015625" style="393" customWidth="1"/>
    <col min="516" max="516" width="24.83203125" style="393" customWidth="1"/>
    <col min="517" max="517" width="1.0078125" style="393" customWidth="1"/>
    <col min="518" max="518" width="22.16015625" style="393" customWidth="1"/>
    <col min="519" max="519" width="24.33203125" style="393" customWidth="1"/>
    <col min="520" max="520" width="10.33203125" style="393" customWidth="1"/>
    <col min="521" max="521" width="19.5" style="393" customWidth="1"/>
    <col min="522" max="522" width="11.83203125" style="393" customWidth="1"/>
    <col min="523" max="523" width="13.66015625" style="393" bestFit="1" customWidth="1"/>
    <col min="524" max="767" width="11.83203125" style="393" customWidth="1"/>
    <col min="768" max="768" width="5.83203125" style="393" customWidth="1"/>
    <col min="769" max="769" width="15.16015625" style="393" customWidth="1"/>
    <col min="770" max="770" width="50.5" style="393" customWidth="1"/>
    <col min="771" max="771" width="24.66015625" style="393" customWidth="1"/>
    <col min="772" max="772" width="24.83203125" style="393" customWidth="1"/>
    <col min="773" max="773" width="1.0078125" style="393" customWidth="1"/>
    <col min="774" max="774" width="22.16015625" style="393" customWidth="1"/>
    <col min="775" max="775" width="24.33203125" style="393" customWidth="1"/>
    <col min="776" max="776" width="10.33203125" style="393" customWidth="1"/>
    <col min="777" max="777" width="19.5" style="393" customWidth="1"/>
    <col min="778" max="778" width="11.83203125" style="393" customWidth="1"/>
    <col min="779" max="779" width="13.66015625" style="393" bestFit="1" customWidth="1"/>
    <col min="780" max="1023" width="11.83203125" style="393" customWidth="1"/>
    <col min="1024" max="1024" width="5.83203125" style="393" customWidth="1"/>
    <col min="1025" max="1025" width="15.16015625" style="393" customWidth="1"/>
    <col min="1026" max="1026" width="50.5" style="393" customWidth="1"/>
    <col min="1027" max="1027" width="24.66015625" style="393" customWidth="1"/>
    <col min="1028" max="1028" width="24.83203125" style="393" customWidth="1"/>
    <col min="1029" max="1029" width="1.0078125" style="393" customWidth="1"/>
    <col min="1030" max="1030" width="22.16015625" style="393" customWidth="1"/>
    <col min="1031" max="1031" width="24.33203125" style="393" customWidth="1"/>
    <col min="1032" max="1032" width="10.33203125" style="393" customWidth="1"/>
    <col min="1033" max="1033" width="19.5" style="393" customWidth="1"/>
    <col min="1034" max="1034" width="11.83203125" style="393" customWidth="1"/>
    <col min="1035" max="1035" width="13.66015625" style="393" bestFit="1" customWidth="1"/>
    <col min="1036" max="1279" width="11.83203125" style="393" customWidth="1"/>
    <col min="1280" max="1280" width="5.83203125" style="393" customWidth="1"/>
    <col min="1281" max="1281" width="15.16015625" style="393" customWidth="1"/>
    <col min="1282" max="1282" width="50.5" style="393" customWidth="1"/>
    <col min="1283" max="1283" width="24.66015625" style="393" customWidth="1"/>
    <col min="1284" max="1284" width="24.83203125" style="393" customWidth="1"/>
    <col min="1285" max="1285" width="1.0078125" style="393" customWidth="1"/>
    <col min="1286" max="1286" width="22.16015625" style="393" customWidth="1"/>
    <col min="1287" max="1287" width="24.33203125" style="393" customWidth="1"/>
    <col min="1288" max="1288" width="10.33203125" style="393" customWidth="1"/>
    <col min="1289" max="1289" width="19.5" style="393" customWidth="1"/>
    <col min="1290" max="1290" width="11.83203125" style="393" customWidth="1"/>
    <col min="1291" max="1291" width="13.66015625" style="393" bestFit="1" customWidth="1"/>
    <col min="1292" max="1535" width="11.83203125" style="393" customWidth="1"/>
    <col min="1536" max="1536" width="5.83203125" style="393" customWidth="1"/>
    <col min="1537" max="1537" width="15.16015625" style="393" customWidth="1"/>
    <col min="1538" max="1538" width="50.5" style="393" customWidth="1"/>
    <col min="1539" max="1539" width="24.66015625" style="393" customWidth="1"/>
    <col min="1540" max="1540" width="24.83203125" style="393" customWidth="1"/>
    <col min="1541" max="1541" width="1.0078125" style="393" customWidth="1"/>
    <col min="1542" max="1542" width="22.16015625" style="393" customWidth="1"/>
    <col min="1543" max="1543" width="24.33203125" style="393" customWidth="1"/>
    <col min="1544" max="1544" width="10.33203125" style="393" customWidth="1"/>
    <col min="1545" max="1545" width="19.5" style="393" customWidth="1"/>
    <col min="1546" max="1546" width="11.83203125" style="393" customWidth="1"/>
    <col min="1547" max="1547" width="13.66015625" style="393" bestFit="1" customWidth="1"/>
    <col min="1548" max="1791" width="11.83203125" style="393" customWidth="1"/>
    <col min="1792" max="1792" width="5.83203125" style="393" customWidth="1"/>
    <col min="1793" max="1793" width="15.16015625" style="393" customWidth="1"/>
    <col min="1794" max="1794" width="50.5" style="393" customWidth="1"/>
    <col min="1795" max="1795" width="24.66015625" style="393" customWidth="1"/>
    <col min="1796" max="1796" width="24.83203125" style="393" customWidth="1"/>
    <col min="1797" max="1797" width="1.0078125" style="393" customWidth="1"/>
    <col min="1798" max="1798" width="22.16015625" style="393" customWidth="1"/>
    <col min="1799" max="1799" width="24.33203125" style="393" customWidth="1"/>
    <col min="1800" max="1800" width="10.33203125" style="393" customWidth="1"/>
    <col min="1801" max="1801" width="19.5" style="393" customWidth="1"/>
    <col min="1802" max="1802" width="11.83203125" style="393" customWidth="1"/>
    <col min="1803" max="1803" width="13.66015625" style="393" bestFit="1" customWidth="1"/>
    <col min="1804" max="2047" width="11.83203125" style="393" customWidth="1"/>
    <col min="2048" max="2048" width="5.83203125" style="393" customWidth="1"/>
    <col min="2049" max="2049" width="15.16015625" style="393" customWidth="1"/>
    <col min="2050" max="2050" width="50.5" style="393" customWidth="1"/>
    <col min="2051" max="2051" width="24.66015625" style="393" customWidth="1"/>
    <col min="2052" max="2052" width="24.83203125" style="393" customWidth="1"/>
    <col min="2053" max="2053" width="1.0078125" style="393" customWidth="1"/>
    <col min="2054" max="2054" width="22.16015625" style="393" customWidth="1"/>
    <col min="2055" max="2055" width="24.33203125" style="393" customWidth="1"/>
    <col min="2056" max="2056" width="10.33203125" style="393" customWidth="1"/>
    <col min="2057" max="2057" width="19.5" style="393" customWidth="1"/>
    <col min="2058" max="2058" width="11.83203125" style="393" customWidth="1"/>
    <col min="2059" max="2059" width="13.66015625" style="393" bestFit="1" customWidth="1"/>
    <col min="2060" max="2303" width="11.83203125" style="393" customWidth="1"/>
    <col min="2304" max="2304" width="5.83203125" style="393" customWidth="1"/>
    <col min="2305" max="2305" width="15.16015625" style="393" customWidth="1"/>
    <col min="2306" max="2306" width="50.5" style="393" customWidth="1"/>
    <col min="2307" max="2307" width="24.66015625" style="393" customWidth="1"/>
    <col min="2308" max="2308" width="24.83203125" style="393" customWidth="1"/>
    <col min="2309" max="2309" width="1.0078125" style="393" customWidth="1"/>
    <col min="2310" max="2310" width="22.16015625" style="393" customWidth="1"/>
    <col min="2311" max="2311" width="24.33203125" style="393" customWidth="1"/>
    <col min="2312" max="2312" width="10.33203125" style="393" customWidth="1"/>
    <col min="2313" max="2313" width="19.5" style="393" customWidth="1"/>
    <col min="2314" max="2314" width="11.83203125" style="393" customWidth="1"/>
    <col min="2315" max="2315" width="13.66015625" style="393" bestFit="1" customWidth="1"/>
    <col min="2316" max="2559" width="11.83203125" style="393" customWidth="1"/>
    <col min="2560" max="2560" width="5.83203125" style="393" customWidth="1"/>
    <col min="2561" max="2561" width="15.16015625" style="393" customWidth="1"/>
    <col min="2562" max="2562" width="50.5" style="393" customWidth="1"/>
    <col min="2563" max="2563" width="24.66015625" style="393" customWidth="1"/>
    <col min="2564" max="2564" width="24.83203125" style="393" customWidth="1"/>
    <col min="2565" max="2565" width="1.0078125" style="393" customWidth="1"/>
    <col min="2566" max="2566" width="22.16015625" style="393" customWidth="1"/>
    <col min="2567" max="2567" width="24.33203125" style="393" customWidth="1"/>
    <col min="2568" max="2568" width="10.33203125" style="393" customWidth="1"/>
    <col min="2569" max="2569" width="19.5" style="393" customWidth="1"/>
    <col min="2570" max="2570" width="11.83203125" style="393" customWidth="1"/>
    <col min="2571" max="2571" width="13.66015625" style="393" bestFit="1" customWidth="1"/>
    <col min="2572" max="2815" width="11.83203125" style="393" customWidth="1"/>
    <col min="2816" max="2816" width="5.83203125" style="393" customWidth="1"/>
    <col min="2817" max="2817" width="15.16015625" style="393" customWidth="1"/>
    <col min="2818" max="2818" width="50.5" style="393" customWidth="1"/>
    <col min="2819" max="2819" width="24.66015625" style="393" customWidth="1"/>
    <col min="2820" max="2820" width="24.83203125" style="393" customWidth="1"/>
    <col min="2821" max="2821" width="1.0078125" style="393" customWidth="1"/>
    <col min="2822" max="2822" width="22.16015625" style="393" customWidth="1"/>
    <col min="2823" max="2823" width="24.33203125" style="393" customWidth="1"/>
    <col min="2824" max="2824" width="10.33203125" style="393" customWidth="1"/>
    <col min="2825" max="2825" width="19.5" style="393" customWidth="1"/>
    <col min="2826" max="2826" width="11.83203125" style="393" customWidth="1"/>
    <col min="2827" max="2827" width="13.66015625" style="393" bestFit="1" customWidth="1"/>
    <col min="2828" max="3071" width="11.83203125" style="393" customWidth="1"/>
    <col min="3072" max="3072" width="5.83203125" style="393" customWidth="1"/>
    <col min="3073" max="3073" width="15.16015625" style="393" customWidth="1"/>
    <col min="3074" max="3074" width="50.5" style="393" customWidth="1"/>
    <col min="3075" max="3075" width="24.66015625" style="393" customWidth="1"/>
    <col min="3076" max="3076" width="24.83203125" style="393" customWidth="1"/>
    <col min="3077" max="3077" width="1.0078125" style="393" customWidth="1"/>
    <col min="3078" max="3078" width="22.16015625" style="393" customWidth="1"/>
    <col min="3079" max="3079" width="24.33203125" style="393" customWidth="1"/>
    <col min="3080" max="3080" width="10.33203125" style="393" customWidth="1"/>
    <col min="3081" max="3081" width="19.5" style="393" customWidth="1"/>
    <col min="3082" max="3082" width="11.83203125" style="393" customWidth="1"/>
    <col min="3083" max="3083" width="13.66015625" style="393" bestFit="1" customWidth="1"/>
    <col min="3084" max="3327" width="11.83203125" style="393" customWidth="1"/>
    <col min="3328" max="3328" width="5.83203125" style="393" customWidth="1"/>
    <col min="3329" max="3329" width="15.16015625" style="393" customWidth="1"/>
    <col min="3330" max="3330" width="50.5" style="393" customWidth="1"/>
    <col min="3331" max="3331" width="24.66015625" style="393" customWidth="1"/>
    <col min="3332" max="3332" width="24.83203125" style="393" customWidth="1"/>
    <col min="3333" max="3333" width="1.0078125" style="393" customWidth="1"/>
    <col min="3334" max="3334" width="22.16015625" style="393" customWidth="1"/>
    <col min="3335" max="3335" width="24.33203125" style="393" customWidth="1"/>
    <col min="3336" max="3336" width="10.33203125" style="393" customWidth="1"/>
    <col min="3337" max="3337" width="19.5" style="393" customWidth="1"/>
    <col min="3338" max="3338" width="11.83203125" style="393" customWidth="1"/>
    <col min="3339" max="3339" width="13.66015625" style="393" bestFit="1" customWidth="1"/>
    <col min="3340" max="3583" width="11.83203125" style="393" customWidth="1"/>
    <col min="3584" max="3584" width="5.83203125" style="393" customWidth="1"/>
    <col min="3585" max="3585" width="15.16015625" style="393" customWidth="1"/>
    <col min="3586" max="3586" width="50.5" style="393" customWidth="1"/>
    <col min="3587" max="3587" width="24.66015625" style="393" customWidth="1"/>
    <col min="3588" max="3588" width="24.83203125" style="393" customWidth="1"/>
    <col min="3589" max="3589" width="1.0078125" style="393" customWidth="1"/>
    <col min="3590" max="3590" width="22.16015625" style="393" customWidth="1"/>
    <col min="3591" max="3591" width="24.33203125" style="393" customWidth="1"/>
    <col min="3592" max="3592" width="10.33203125" style="393" customWidth="1"/>
    <col min="3593" max="3593" width="19.5" style="393" customWidth="1"/>
    <col min="3594" max="3594" width="11.83203125" style="393" customWidth="1"/>
    <col min="3595" max="3595" width="13.66015625" style="393" bestFit="1" customWidth="1"/>
    <col min="3596" max="3839" width="11.83203125" style="393" customWidth="1"/>
    <col min="3840" max="3840" width="5.83203125" style="393" customWidth="1"/>
    <col min="3841" max="3841" width="15.16015625" style="393" customWidth="1"/>
    <col min="3842" max="3842" width="50.5" style="393" customWidth="1"/>
    <col min="3843" max="3843" width="24.66015625" style="393" customWidth="1"/>
    <col min="3844" max="3844" width="24.83203125" style="393" customWidth="1"/>
    <col min="3845" max="3845" width="1.0078125" style="393" customWidth="1"/>
    <col min="3846" max="3846" width="22.16015625" style="393" customWidth="1"/>
    <col min="3847" max="3847" width="24.33203125" style="393" customWidth="1"/>
    <col min="3848" max="3848" width="10.33203125" style="393" customWidth="1"/>
    <col min="3849" max="3849" width="19.5" style="393" customWidth="1"/>
    <col min="3850" max="3850" width="11.83203125" style="393" customWidth="1"/>
    <col min="3851" max="3851" width="13.66015625" style="393" bestFit="1" customWidth="1"/>
    <col min="3852" max="4095" width="11.83203125" style="393" customWidth="1"/>
    <col min="4096" max="4096" width="5.83203125" style="393" customWidth="1"/>
    <col min="4097" max="4097" width="15.16015625" style="393" customWidth="1"/>
    <col min="4098" max="4098" width="50.5" style="393" customWidth="1"/>
    <col min="4099" max="4099" width="24.66015625" style="393" customWidth="1"/>
    <col min="4100" max="4100" width="24.83203125" style="393" customWidth="1"/>
    <col min="4101" max="4101" width="1.0078125" style="393" customWidth="1"/>
    <col min="4102" max="4102" width="22.16015625" style="393" customWidth="1"/>
    <col min="4103" max="4103" width="24.33203125" style="393" customWidth="1"/>
    <col min="4104" max="4104" width="10.33203125" style="393" customWidth="1"/>
    <col min="4105" max="4105" width="19.5" style="393" customWidth="1"/>
    <col min="4106" max="4106" width="11.83203125" style="393" customWidth="1"/>
    <col min="4107" max="4107" width="13.66015625" style="393" bestFit="1" customWidth="1"/>
    <col min="4108" max="4351" width="11.83203125" style="393" customWidth="1"/>
    <col min="4352" max="4352" width="5.83203125" style="393" customWidth="1"/>
    <col min="4353" max="4353" width="15.16015625" style="393" customWidth="1"/>
    <col min="4354" max="4354" width="50.5" style="393" customWidth="1"/>
    <col min="4355" max="4355" width="24.66015625" style="393" customWidth="1"/>
    <col min="4356" max="4356" width="24.83203125" style="393" customWidth="1"/>
    <col min="4357" max="4357" width="1.0078125" style="393" customWidth="1"/>
    <col min="4358" max="4358" width="22.16015625" style="393" customWidth="1"/>
    <col min="4359" max="4359" width="24.33203125" style="393" customWidth="1"/>
    <col min="4360" max="4360" width="10.33203125" style="393" customWidth="1"/>
    <col min="4361" max="4361" width="19.5" style="393" customWidth="1"/>
    <col min="4362" max="4362" width="11.83203125" style="393" customWidth="1"/>
    <col min="4363" max="4363" width="13.66015625" style="393" bestFit="1" customWidth="1"/>
    <col min="4364" max="4607" width="11.83203125" style="393" customWidth="1"/>
    <col min="4608" max="4608" width="5.83203125" style="393" customWidth="1"/>
    <col min="4609" max="4609" width="15.16015625" style="393" customWidth="1"/>
    <col min="4610" max="4610" width="50.5" style="393" customWidth="1"/>
    <col min="4611" max="4611" width="24.66015625" style="393" customWidth="1"/>
    <col min="4612" max="4612" width="24.83203125" style="393" customWidth="1"/>
    <col min="4613" max="4613" width="1.0078125" style="393" customWidth="1"/>
    <col min="4614" max="4614" width="22.16015625" style="393" customWidth="1"/>
    <col min="4615" max="4615" width="24.33203125" style="393" customWidth="1"/>
    <col min="4616" max="4616" width="10.33203125" style="393" customWidth="1"/>
    <col min="4617" max="4617" width="19.5" style="393" customWidth="1"/>
    <col min="4618" max="4618" width="11.83203125" style="393" customWidth="1"/>
    <col min="4619" max="4619" width="13.66015625" style="393" bestFit="1" customWidth="1"/>
    <col min="4620" max="4863" width="11.83203125" style="393" customWidth="1"/>
    <col min="4864" max="4864" width="5.83203125" style="393" customWidth="1"/>
    <col min="4865" max="4865" width="15.16015625" style="393" customWidth="1"/>
    <col min="4866" max="4866" width="50.5" style="393" customWidth="1"/>
    <col min="4867" max="4867" width="24.66015625" style="393" customWidth="1"/>
    <col min="4868" max="4868" width="24.83203125" style="393" customWidth="1"/>
    <col min="4869" max="4869" width="1.0078125" style="393" customWidth="1"/>
    <col min="4870" max="4870" width="22.16015625" style="393" customWidth="1"/>
    <col min="4871" max="4871" width="24.33203125" style="393" customWidth="1"/>
    <col min="4872" max="4872" width="10.33203125" style="393" customWidth="1"/>
    <col min="4873" max="4873" width="19.5" style="393" customWidth="1"/>
    <col min="4874" max="4874" width="11.83203125" style="393" customWidth="1"/>
    <col min="4875" max="4875" width="13.66015625" style="393" bestFit="1" customWidth="1"/>
    <col min="4876" max="5119" width="11.83203125" style="393" customWidth="1"/>
    <col min="5120" max="5120" width="5.83203125" style="393" customWidth="1"/>
    <col min="5121" max="5121" width="15.16015625" style="393" customWidth="1"/>
    <col min="5122" max="5122" width="50.5" style="393" customWidth="1"/>
    <col min="5123" max="5123" width="24.66015625" style="393" customWidth="1"/>
    <col min="5124" max="5124" width="24.83203125" style="393" customWidth="1"/>
    <col min="5125" max="5125" width="1.0078125" style="393" customWidth="1"/>
    <col min="5126" max="5126" width="22.16015625" style="393" customWidth="1"/>
    <col min="5127" max="5127" width="24.33203125" style="393" customWidth="1"/>
    <col min="5128" max="5128" width="10.33203125" style="393" customWidth="1"/>
    <col min="5129" max="5129" width="19.5" style="393" customWidth="1"/>
    <col min="5130" max="5130" width="11.83203125" style="393" customWidth="1"/>
    <col min="5131" max="5131" width="13.66015625" style="393" bestFit="1" customWidth="1"/>
    <col min="5132" max="5375" width="11.83203125" style="393" customWidth="1"/>
    <col min="5376" max="5376" width="5.83203125" style="393" customWidth="1"/>
    <col min="5377" max="5377" width="15.16015625" style="393" customWidth="1"/>
    <col min="5378" max="5378" width="50.5" style="393" customWidth="1"/>
    <col min="5379" max="5379" width="24.66015625" style="393" customWidth="1"/>
    <col min="5380" max="5380" width="24.83203125" style="393" customWidth="1"/>
    <col min="5381" max="5381" width="1.0078125" style="393" customWidth="1"/>
    <col min="5382" max="5382" width="22.16015625" style="393" customWidth="1"/>
    <col min="5383" max="5383" width="24.33203125" style="393" customWidth="1"/>
    <col min="5384" max="5384" width="10.33203125" style="393" customWidth="1"/>
    <col min="5385" max="5385" width="19.5" style="393" customWidth="1"/>
    <col min="5386" max="5386" width="11.83203125" style="393" customWidth="1"/>
    <col min="5387" max="5387" width="13.66015625" style="393" bestFit="1" customWidth="1"/>
    <col min="5388" max="5631" width="11.83203125" style="393" customWidth="1"/>
    <col min="5632" max="5632" width="5.83203125" style="393" customWidth="1"/>
    <col min="5633" max="5633" width="15.16015625" style="393" customWidth="1"/>
    <col min="5634" max="5634" width="50.5" style="393" customWidth="1"/>
    <col min="5635" max="5635" width="24.66015625" style="393" customWidth="1"/>
    <col min="5636" max="5636" width="24.83203125" style="393" customWidth="1"/>
    <col min="5637" max="5637" width="1.0078125" style="393" customWidth="1"/>
    <col min="5638" max="5638" width="22.16015625" style="393" customWidth="1"/>
    <col min="5639" max="5639" width="24.33203125" style="393" customWidth="1"/>
    <col min="5640" max="5640" width="10.33203125" style="393" customWidth="1"/>
    <col min="5641" max="5641" width="19.5" style="393" customWidth="1"/>
    <col min="5642" max="5642" width="11.83203125" style="393" customWidth="1"/>
    <col min="5643" max="5643" width="13.66015625" style="393" bestFit="1" customWidth="1"/>
    <col min="5644" max="5887" width="11.83203125" style="393" customWidth="1"/>
    <col min="5888" max="5888" width="5.83203125" style="393" customWidth="1"/>
    <col min="5889" max="5889" width="15.16015625" style="393" customWidth="1"/>
    <col min="5890" max="5890" width="50.5" style="393" customWidth="1"/>
    <col min="5891" max="5891" width="24.66015625" style="393" customWidth="1"/>
    <col min="5892" max="5892" width="24.83203125" style="393" customWidth="1"/>
    <col min="5893" max="5893" width="1.0078125" style="393" customWidth="1"/>
    <col min="5894" max="5894" width="22.16015625" style="393" customWidth="1"/>
    <col min="5895" max="5895" width="24.33203125" style="393" customWidth="1"/>
    <col min="5896" max="5896" width="10.33203125" style="393" customWidth="1"/>
    <col min="5897" max="5897" width="19.5" style="393" customWidth="1"/>
    <col min="5898" max="5898" width="11.83203125" style="393" customWidth="1"/>
    <col min="5899" max="5899" width="13.66015625" style="393" bestFit="1" customWidth="1"/>
    <col min="5900" max="6143" width="11.83203125" style="393" customWidth="1"/>
    <col min="6144" max="6144" width="5.83203125" style="393" customWidth="1"/>
    <col min="6145" max="6145" width="15.16015625" style="393" customWidth="1"/>
    <col min="6146" max="6146" width="50.5" style="393" customWidth="1"/>
    <col min="6147" max="6147" width="24.66015625" style="393" customWidth="1"/>
    <col min="6148" max="6148" width="24.83203125" style="393" customWidth="1"/>
    <col min="6149" max="6149" width="1.0078125" style="393" customWidth="1"/>
    <col min="6150" max="6150" width="22.16015625" style="393" customWidth="1"/>
    <col min="6151" max="6151" width="24.33203125" style="393" customWidth="1"/>
    <col min="6152" max="6152" width="10.33203125" style="393" customWidth="1"/>
    <col min="6153" max="6153" width="19.5" style="393" customWidth="1"/>
    <col min="6154" max="6154" width="11.83203125" style="393" customWidth="1"/>
    <col min="6155" max="6155" width="13.66015625" style="393" bestFit="1" customWidth="1"/>
    <col min="6156" max="6399" width="11.83203125" style="393" customWidth="1"/>
    <col min="6400" max="6400" width="5.83203125" style="393" customWidth="1"/>
    <col min="6401" max="6401" width="15.16015625" style="393" customWidth="1"/>
    <col min="6402" max="6402" width="50.5" style="393" customWidth="1"/>
    <col min="6403" max="6403" width="24.66015625" style="393" customWidth="1"/>
    <col min="6404" max="6404" width="24.83203125" style="393" customWidth="1"/>
    <col min="6405" max="6405" width="1.0078125" style="393" customWidth="1"/>
    <col min="6406" max="6406" width="22.16015625" style="393" customWidth="1"/>
    <col min="6407" max="6407" width="24.33203125" style="393" customWidth="1"/>
    <col min="6408" max="6408" width="10.33203125" style="393" customWidth="1"/>
    <col min="6409" max="6409" width="19.5" style="393" customWidth="1"/>
    <col min="6410" max="6410" width="11.83203125" style="393" customWidth="1"/>
    <col min="6411" max="6411" width="13.66015625" style="393" bestFit="1" customWidth="1"/>
    <col min="6412" max="6655" width="11.83203125" style="393" customWidth="1"/>
    <col min="6656" max="6656" width="5.83203125" style="393" customWidth="1"/>
    <col min="6657" max="6657" width="15.16015625" style="393" customWidth="1"/>
    <col min="6658" max="6658" width="50.5" style="393" customWidth="1"/>
    <col min="6659" max="6659" width="24.66015625" style="393" customWidth="1"/>
    <col min="6660" max="6660" width="24.83203125" style="393" customWidth="1"/>
    <col min="6661" max="6661" width="1.0078125" style="393" customWidth="1"/>
    <col min="6662" max="6662" width="22.16015625" style="393" customWidth="1"/>
    <col min="6663" max="6663" width="24.33203125" style="393" customWidth="1"/>
    <col min="6664" max="6664" width="10.33203125" style="393" customWidth="1"/>
    <col min="6665" max="6665" width="19.5" style="393" customWidth="1"/>
    <col min="6666" max="6666" width="11.83203125" style="393" customWidth="1"/>
    <col min="6667" max="6667" width="13.66015625" style="393" bestFit="1" customWidth="1"/>
    <col min="6668" max="6911" width="11.83203125" style="393" customWidth="1"/>
    <col min="6912" max="6912" width="5.83203125" style="393" customWidth="1"/>
    <col min="6913" max="6913" width="15.16015625" style="393" customWidth="1"/>
    <col min="6914" max="6914" width="50.5" style="393" customWidth="1"/>
    <col min="6915" max="6915" width="24.66015625" style="393" customWidth="1"/>
    <col min="6916" max="6916" width="24.83203125" style="393" customWidth="1"/>
    <col min="6917" max="6917" width="1.0078125" style="393" customWidth="1"/>
    <col min="6918" max="6918" width="22.16015625" style="393" customWidth="1"/>
    <col min="6919" max="6919" width="24.33203125" style="393" customWidth="1"/>
    <col min="6920" max="6920" width="10.33203125" style="393" customWidth="1"/>
    <col min="6921" max="6921" width="19.5" style="393" customWidth="1"/>
    <col min="6922" max="6922" width="11.83203125" style="393" customWidth="1"/>
    <col min="6923" max="6923" width="13.66015625" style="393" bestFit="1" customWidth="1"/>
    <col min="6924" max="7167" width="11.83203125" style="393" customWidth="1"/>
    <col min="7168" max="7168" width="5.83203125" style="393" customWidth="1"/>
    <col min="7169" max="7169" width="15.16015625" style="393" customWidth="1"/>
    <col min="7170" max="7170" width="50.5" style="393" customWidth="1"/>
    <col min="7171" max="7171" width="24.66015625" style="393" customWidth="1"/>
    <col min="7172" max="7172" width="24.83203125" style="393" customWidth="1"/>
    <col min="7173" max="7173" width="1.0078125" style="393" customWidth="1"/>
    <col min="7174" max="7174" width="22.16015625" style="393" customWidth="1"/>
    <col min="7175" max="7175" width="24.33203125" style="393" customWidth="1"/>
    <col min="7176" max="7176" width="10.33203125" style="393" customWidth="1"/>
    <col min="7177" max="7177" width="19.5" style="393" customWidth="1"/>
    <col min="7178" max="7178" width="11.83203125" style="393" customWidth="1"/>
    <col min="7179" max="7179" width="13.66015625" style="393" bestFit="1" customWidth="1"/>
    <col min="7180" max="7423" width="11.83203125" style="393" customWidth="1"/>
    <col min="7424" max="7424" width="5.83203125" style="393" customWidth="1"/>
    <col min="7425" max="7425" width="15.16015625" style="393" customWidth="1"/>
    <col min="7426" max="7426" width="50.5" style="393" customWidth="1"/>
    <col min="7427" max="7427" width="24.66015625" style="393" customWidth="1"/>
    <col min="7428" max="7428" width="24.83203125" style="393" customWidth="1"/>
    <col min="7429" max="7429" width="1.0078125" style="393" customWidth="1"/>
    <col min="7430" max="7430" width="22.16015625" style="393" customWidth="1"/>
    <col min="7431" max="7431" width="24.33203125" style="393" customWidth="1"/>
    <col min="7432" max="7432" width="10.33203125" style="393" customWidth="1"/>
    <col min="7433" max="7433" width="19.5" style="393" customWidth="1"/>
    <col min="7434" max="7434" width="11.83203125" style="393" customWidth="1"/>
    <col min="7435" max="7435" width="13.66015625" style="393" bestFit="1" customWidth="1"/>
    <col min="7436" max="7679" width="11.83203125" style="393" customWidth="1"/>
    <col min="7680" max="7680" width="5.83203125" style="393" customWidth="1"/>
    <col min="7681" max="7681" width="15.16015625" style="393" customWidth="1"/>
    <col min="7682" max="7682" width="50.5" style="393" customWidth="1"/>
    <col min="7683" max="7683" width="24.66015625" style="393" customWidth="1"/>
    <col min="7684" max="7684" width="24.83203125" style="393" customWidth="1"/>
    <col min="7685" max="7685" width="1.0078125" style="393" customWidth="1"/>
    <col min="7686" max="7686" width="22.16015625" style="393" customWidth="1"/>
    <col min="7687" max="7687" width="24.33203125" style="393" customWidth="1"/>
    <col min="7688" max="7688" width="10.33203125" style="393" customWidth="1"/>
    <col min="7689" max="7689" width="19.5" style="393" customWidth="1"/>
    <col min="7690" max="7690" width="11.83203125" style="393" customWidth="1"/>
    <col min="7691" max="7691" width="13.66015625" style="393" bestFit="1" customWidth="1"/>
    <col min="7692" max="7935" width="11.83203125" style="393" customWidth="1"/>
    <col min="7936" max="7936" width="5.83203125" style="393" customWidth="1"/>
    <col min="7937" max="7937" width="15.16015625" style="393" customWidth="1"/>
    <col min="7938" max="7938" width="50.5" style="393" customWidth="1"/>
    <col min="7939" max="7939" width="24.66015625" style="393" customWidth="1"/>
    <col min="7940" max="7940" width="24.83203125" style="393" customWidth="1"/>
    <col min="7941" max="7941" width="1.0078125" style="393" customWidth="1"/>
    <col min="7942" max="7942" width="22.16015625" style="393" customWidth="1"/>
    <col min="7943" max="7943" width="24.33203125" style="393" customWidth="1"/>
    <col min="7944" max="7944" width="10.33203125" style="393" customWidth="1"/>
    <col min="7945" max="7945" width="19.5" style="393" customWidth="1"/>
    <col min="7946" max="7946" width="11.83203125" style="393" customWidth="1"/>
    <col min="7947" max="7947" width="13.66015625" style="393" bestFit="1" customWidth="1"/>
    <col min="7948" max="8191" width="11.83203125" style="393" customWidth="1"/>
    <col min="8192" max="8192" width="5.83203125" style="393" customWidth="1"/>
    <col min="8193" max="8193" width="15.16015625" style="393" customWidth="1"/>
    <col min="8194" max="8194" width="50.5" style="393" customWidth="1"/>
    <col min="8195" max="8195" width="24.66015625" style="393" customWidth="1"/>
    <col min="8196" max="8196" width="24.83203125" style="393" customWidth="1"/>
    <col min="8197" max="8197" width="1.0078125" style="393" customWidth="1"/>
    <col min="8198" max="8198" width="22.16015625" style="393" customWidth="1"/>
    <col min="8199" max="8199" width="24.33203125" style="393" customWidth="1"/>
    <col min="8200" max="8200" width="10.33203125" style="393" customWidth="1"/>
    <col min="8201" max="8201" width="19.5" style="393" customWidth="1"/>
    <col min="8202" max="8202" width="11.83203125" style="393" customWidth="1"/>
    <col min="8203" max="8203" width="13.66015625" style="393" bestFit="1" customWidth="1"/>
    <col min="8204" max="8447" width="11.83203125" style="393" customWidth="1"/>
    <col min="8448" max="8448" width="5.83203125" style="393" customWidth="1"/>
    <col min="8449" max="8449" width="15.16015625" style="393" customWidth="1"/>
    <col min="8450" max="8450" width="50.5" style="393" customWidth="1"/>
    <col min="8451" max="8451" width="24.66015625" style="393" customWidth="1"/>
    <col min="8452" max="8452" width="24.83203125" style="393" customWidth="1"/>
    <col min="8453" max="8453" width="1.0078125" style="393" customWidth="1"/>
    <col min="8454" max="8454" width="22.16015625" style="393" customWidth="1"/>
    <col min="8455" max="8455" width="24.33203125" style="393" customWidth="1"/>
    <col min="8456" max="8456" width="10.33203125" style="393" customWidth="1"/>
    <col min="8457" max="8457" width="19.5" style="393" customWidth="1"/>
    <col min="8458" max="8458" width="11.83203125" style="393" customWidth="1"/>
    <col min="8459" max="8459" width="13.66015625" style="393" bestFit="1" customWidth="1"/>
    <col min="8460" max="8703" width="11.83203125" style="393" customWidth="1"/>
    <col min="8704" max="8704" width="5.83203125" style="393" customWidth="1"/>
    <col min="8705" max="8705" width="15.16015625" style="393" customWidth="1"/>
    <col min="8706" max="8706" width="50.5" style="393" customWidth="1"/>
    <col min="8707" max="8707" width="24.66015625" style="393" customWidth="1"/>
    <col min="8708" max="8708" width="24.83203125" style="393" customWidth="1"/>
    <col min="8709" max="8709" width="1.0078125" style="393" customWidth="1"/>
    <col min="8710" max="8710" width="22.16015625" style="393" customWidth="1"/>
    <col min="8711" max="8711" width="24.33203125" style="393" customWidth="1"/>
    <col min="8712" max="8712" width="10.33203125" style="393" customWidth="1"/>
    <col min="8713" max="8713" width="19.5" style="393" customWidth="1"/>
    <col min="8714" max="8714" width="11.83203125" style="393" customWidth="1"/>
    <col min="8715" max="8715" width="13.66015625" style="393" bestFit="1" customWidth="1"/>
    <col min="8716" max="8959" width="11.83203125" style="393" customWidth="1"/>
    <col min="8960" max="8960" width="5.83203125" style="393" customWidth="1"/>
    <col min="8961" max="8961" width="15.16015625" style="393" customWidth="1"/>
    <col min="8962" max="8962" width="50.5" style="393" customWidth="1"/>
    <col min="8963" max="8963" width="24.66015625" style="393" customWidth="1"/>
    <col min="8964" max="8964" width="24.83203125" style="393" customWidth="1"/>
    <col min="8965" max="8965" width="1.0078125" style="393" customWidth="1"/>
    <col min="8966" max="8966" width="22.16015625" style="393" customWidth="1"/>
    <col min="8967" max="8967" width="24.33203125" style="393" customWidth="1"/>
    <col min="8968" max="8968" width="10.33203125" style="393" customWidth="1"/>
    <col min="8969" max="8969" width="19.5" style="393" customWidth="1"/>
    <col min="8970" max="8970" width="11.83203125" style="393" customWidth="1"/>
    <col min="8971" max="8971" width="13.66015625" style="393" bestFit="1" customWidth="1"/>
    <col min="8972" max="9215" width="11.83203125" style="393" customWidth="1"/>
    <col min="9216" max="9216" width="5.83203125" style="393" customWidth="1"/>
    <col min="9217" max="9217" width="15.16015625" style="393" customWidth="1"/>
    <col min="9218" max="9218" width="50.5" style="393" customWidth="1"/>
    <col min="9219" max="9219" width="24.66015625" style="393" customWidth="1"/>
    <col min="9220" max="9220" width="24.83203125" style="393" customWidth="1"/>
    <col min="9221" max="9221" width="1.0078125" style="393" customWidth="1"/>
    <col min="9222" max="9222" width="22.16015625" style="393" customWidth="1"/>
    <col min="9223" max="9223" width="24.33203125" style="393" customWidth="1"/>
    <col min="9224" max="9224" width="10.33203125" style="393" customWidth="1"/>
    <col min="9225" max="9225" width="19.5" style="393" customWidth="1"/>
    <col min="9226" max="9226" width="11.83203125" style="393" customWidth="1"/>
    <col min="9227" max="9227" width="13.66015625" style="393" bestFit="1" customWidth="1"/>
    <col min="9228" max="9471" width="11.83203125" style="393" customWidth="1"/>
    <col min="9472" max="9472" width="5.83203125" style="393" customWidth="1"/>
    <col min="9473" max="9473" width="15.16015625" style="393" customWidth="1"/>
    <col min="9474" max="9474" width="50.5" style="393" customWidth="1"/>
    <col min="9475" max="9475" width="24.66015625" style="393" customWidth="1"/>
    <col min="9476" max="9476" width="24.83203125" style="393" customWidth="1"/>
    <col min="9477" max="9477" width="1.0078125" style="393" customWidth="1"/>
    <col min="9478" max="9478" width="22.16015625" style="393" customWidth="1"/>
    <col min="9479" max="9479" width="24.33203125" style="393" customWidth="1"/>
    <col min="9480" max="9480" width="10.33203125" style="393" customWidth="1"/>
    <col min="9481" max="9481" width="19.5" style="393" customWidth="1"/>
    <col min="9482" max="9482" width="11.83203125" style="393" customWidth="1"/>
    <col min="9483" max="9483" width="13.66015625" style="393" bestFit="1" customWidth="1"/>
    <col min="9484" max="9727" width="11.83203125" style="393" customWidth="1"/>
    <col min="9728" max="9728" width="5.83203125" style="393" customWidth="1"/>
    <col min="9729" max="9729" width="15.16015625" style="393" customWidth="1"/>
    <col min="9730" max="9730" width="50.5" style="393" customWidth="1"/>
    <col min="9731" max="9731" width="24.66015625" style="393" customWidth="1"/>
    <col min="9732" max="9732" width="24.83203125" style="393" customWidth="1"/>
    <col min="9733" max="9733" width="1.0078125" style="393" customWidth="1"/>
    <col min="9734" max="9734" width="22.16015625" style="393" customWidth="1"/>
    <col min="9735" max="9735" width="24.33203125" style="393" customWidth="1"/>
    <col min="9736" max="9736" width="10.33203125" style="393" customWidth="1"/>
    <col min="9737" max="9737" width="19.5" style="393" customWidth="1"/>
    <col min="9738" max="9738" width="11.83203125" style="393" customWidth="1"/>
    <col min="9739" max="9739" width="13.66015625" style="393" bestFit="1" customWidth="1"/>
    <col min="9740" max="9983" width="11.83203125" style="393" customWidth="1"/>
    <col min="9984" max="9984" width="5.83203125" style="393" customWidth="1"/>
    <col min="9985" max="9985" width="15.16015625" style="393" customWidth="1"/>
    <col min="9986" max="9986" width="50.5" style="393" customWidth="1"/>
    <col min="9987" max="9987" width="24.66015625" style="393" customWidth="1"/>
    <col min="9988" max="9988" width="24.83203125" style="393" customWidth="1"/>
    <col min="9989" max="9989" width="1.0078125" style="393" customWidth="1"/>
    <col min="9990" max="9990" width="22.16015625" style="393" customWidth="1"/>
    <col min="9991" max="9991" width="24.33203125" style="393" customWidth="1"/>
    <col min="9992" max="9992" width="10.33203125" style="393" customWidth="1"/>
    <col min="9993" max="9993" width="19.5" style="393" customWidth="1"/>
    <col min="9994" max="9994" width="11.83203125" style="393" customWidth="1"/>
    <col min="9995" max="9995" width="13.66015625" style="393" bestFit="1" customWidth="1"/>
    <col min="9996" max="10239" width="11.83203125" style="393" customWidth="1"/>
    <col min="10240" max="10240" width="5.83203125" style="393" customWidth="1"/>
    <col min="10241" max="10241" width="15.16015625" style="393" customWidth="1"/>
    <col min="10242" max="10242" width="50.5" style="393" customWidth="1"/>
    <col min="10243" max="10243" width="24.66015625" style="393" customWidth="1"/>
    <col min="10244" max="10244" width="24.83203125" style="393" customWidth="1"/>
    <col min="10245" max="10245" width="1.0078125" style="393" customWidth="1"/>
    <col min="10246" max="10246" width="22.16015625" style="393" customWidth="1"/>
    <col min="10247" max="10247" width="24.33203125" style="393" customWidth="1"/>
    <col min="10248" max="10248" width="10.33203125" style="393" customWidth="1"/>
    <col min="10249" max="10249" width="19.5" style="393" customWidth="1"/>
    <col min="10250" max="10250" width="11.83203125" style="393" customWidth="1"/>
    <col min="10251" max="10251" width="13.66015625" style="393" bestFit="1" customWidth="1"/>
    <col min="10252" max="10495" width="11.83203125" style="393" customWidth="1"/>
    <col min="10496" max="10496" width="5.83203125" style="393" customWidth="1"/>
    <col min="10497" max="10497" width="15.16015625" style="393" customWidth="1"/>
    <col min="10498" max="10498" width="50.5" style="393" customWidth="1"/>
    <col min="10499" max="10499" width="24.66015625" style="393" customWidth="1"/>
    <col min="10500" max="10500" width="24.83203125" style="393" customWidth="1"/>
    <col min="10501" max="10501" width="1.0078125" style="393" customWidth="1"/>
    <col min="10502" max="10502" width="22.16015625" style="393" customWidth="1"/>
    <col min="10503" max="10503" width="24.33203125" style="393" customWidth="1"/>
    <col min="10504" max="10504" width="10.33203125" style="393" customWidth="1"/>
    <col min="10505" max="10505" width="19.5" style="393" customWidth="1"/>
    <col min="10506" max="10506" width="11.83203125" style="393" customWidth="1"/>
    <col min="10507" max="10507" width="13.66015625" style="393" bestFit="1" customWidth="1"/>
    <col min="10508" max="10751" width="11.83203125" style="393" customWidth="1"/>
    <col min="10752" max="10752" width="5.83203125" style="393" customWidth="1"/>
    <col min="10753" max="10753" width="15.16015625" style="393" customWidth="1"/>
    <col min="10754" max="10754" width="50.5" style="393" customWidth="1"/>
    <col min="10755" max="10755" width="24.66015625" style="393" customWidth="1"/>
    <col min="10756" max="10756" width="24.83203125" style="393" customWidth="1"/>
    <col min="10757" max="10757" width="1.0078125" style="393" customWidth="1"/>
    <col min="10758" max="10758" width="22.16015625" style="393" customWidth="1"/>
    <col min="10759" max="10759" width="24.33203125" style="393" customWidth="1"/>
    <col min="10760" max="10760" width="10.33203125" style="393" customWidth="1"/>
    <col min="10761" max="10761" width="19.5" style="393" customWidth="1"/>
    <col min="10762" max="10762" width="11.83203125" style="393" customWidth="1"/>
    <col min="10763" max="10763" width="13.66015625" style="393" bestFit="1" customWidth="1"/>
    <col min="10764" max="11007" width="11.83203125" style="393" customWidth="1"/>
    <col min="11008" max="11008" width="5.83203125" style="393" customWidth="1"/>
    <col min="11009" max="11009" width="15.16015625" style="393" customWidth="1"/>
    <col min="11010" max="11010" width="50.5" style="393" customWidth="1"/>
    <col min="11011" max="11011" width="24.66015625" style="393" customWidth="1"/>
    <col min="11012" max="11012" width="24.83203125" style="393" customWidth="1"/>
    <col min="11013" max="11013" width="1.0078125" style="393" customWidth="1"/>
    <col min="11014" max="11014" width="22.16015625" style="393" customWidth="1"/>
    <col min="11015" max="11015" width="24.33203125" style="393" customWidth="1"/>
    <col min="11016" max="11016" width="10.33203125" style="393" customWidth="1"/>
    <col min="11017" max="11017" width="19.5" style="393" customWidth="1"/>
    <col min="11018" max="11018" width="11.83203125" style="393" customWidth="1"/>
    <col min="11019" max="11019" width="13.66015625" style="393" bestFit="1" customWidth="1"/>
    <col min="11020" max="11263" width="11.83203125" style="393" customWidth="1"/>
    <col min="11264" max="11264" width="5.83203125" style="393" customWidth="1"/>
    <col min="11265" max="11265" width="15.16015625" style="393" customWidth="1"/>
    <col min="11266" max="11266" width="50.5" style="393" customWidth="1"/>
    <col min="11267" max="11267" width="24.66015625" style="393" customWidth="1"/>
    <col min="11268" max="11268" width="24.83203125" style="393" customWidth="1"/>
    <col min="11269" max="11269" width="1.0078125" style="393" customWidth="1"/>
    <col min="11270" max="11270" width="22.16015625" style="393" customWidth="1"/>
    <col min="11271" max="11271" width="24.33203125" style="393" customWidth="1"/>
    <col min="11272" max="11272" width="10.33203125" style="393" customWidth="1"/>
    <col min="11273" max="11273" width="19.5" style="393" customWidth="1"/>
    <col min="11274" max="11274" width="11.83203125" style="393" customWidth="1"/>
    <col min="11275" max="11275" width="13.66015625" style="393" bestFit="1" customWidth="1"/>
    <col min="11276" max="11519" width="11.83203125" style="393" customWidth="1"/>
    <col min="11520" max="11520" width="5.83203125" style="393" customWidth="1"/>
    <col min="11521" max="11521" width="15.16015625" style="393" customWidth="1"/>
    <col min="11522" max="11522" width="50.5" style="393" customWidth="1"/>
    <col min="11523" max="11523" width="24.66015625" style="393" customWidth="1"/>
    <col min="11524" max="11524" width="24.83203125" style="393" customWidth="1"/>
    <col min="11525" max="11525" width="1.0078125" style="393" customWidth="1"/>
    <col min="11526" max="11526" width="22.16015625" style="393" customWidth="1"/>
    <col min="11527" max="11527" width="24.33203125" style="393" customWidth="1"/>
    <col min="11528" max="11528" width="10.33203125" style="393" customWidth="1"/>
    <col min="11529" max="11529" width="19.5" style="393" customWidth="1"/>
    <col min="11530" max="11530" width="11.83203125" style="393" customWidth="1"/>
    <col min="11531" max="11531" width="13.66015625" style="393" bestFit="1" customWidth="1"/>
    <col min="11532" max="11775" width="11.83203125" style="393" customWidth="1"/>
    <col min="11776" max="11776" width="5.83203125" style="393" customWidth="1"/>
    <col min="11777" max="11777" width="15.16015625" style="393" customWidth="1"/>
    <col min="11778" max="11778" width="50.5" style="393" customWidth="1"/>
    <col min="11779" max="11779" width="24.66015625" style="393" customWidth="1"/>
    <col min="11780" max="11780" width="24.83203125" style="393" customWidth="1"/>
    <col min="11781" max="11781" width="1.0078125" style="393" customWidth="1"/>
    <col min="11782" max="11782" width="22.16015625" style="393" customWidth="1"/>
    <col min="11783" max="11783" width="24.33203125" style="393" customWidth="1"/>
    <col min="11784" max="11784" width="10.33203125" style="393" customWidth="1"/>
    <col min="11785" max="11785" width="19.5" style="393" customWidth="1"/>
    <col min="11786" max="11786" width="11.83203125" style="393" customWidth="1"/>
    <col min="11787" max="11787" width="13.66015625" style="393" bestFit="1" customWidth="1"/>
    <col min="11788" max="12031" width="11.83203125" style="393" customWidth="1"/>
    <col min="12032" max="12032" width="5.83203125" style="393" customWidth="1"/>
    <col min="12033" max="12033" width="15.16015625" style="393" customWidth="1"/>
    <col min="12034" max="12034" width="50.5" style="393" customWidth="1"/>
    <col min="12035" max="12035" width="24.66015625" style="393" customWidth="1"/>
    <col min="12036" max="12036" width="24.83203125" style="393" customWidth="1"/>
    <col min="12037" max="12037" width="1.0078125" style="393" customWidth="1"/>
    <col min="12038" max="12038" width="22.16015625" style="393" customWidth="1"/>
    <col min="12039" max="12039" width="24.33203125" style="393" customWidth="1"/>
    <col min="12040" max="12040" width="10.33203125" style="393" customWidth="1"/>
    <col min="12041" max="12041" width="19.5" style="393" customWidth="1"/>
    <col min="12042" max="12042" width="11.83203125" style="393" customWidth="1"/>
    <col min="12043" max="12043" width="13.66015625" style="393" bestFit="1" customWidth="1"/>
    <col min="12044" max="12287" width="11.83203125" style="393" customWidth="1"/>
    <col min="12288" max="12288" width="5.83203125" style="393" customWidth="1"/>
    <col min="12289" max="12289" width="15.16015625" style="393" customWidth="1"/>
    <col min="12290" max="12290" width="50.5" style="393" customWidth="1"/>
    <col min="12291" max="12291" width="24.66015625" style="393" customWidth="1"/>
    <col min="12292" max="12292" width="24.83203125" style="393" customWidth="1"/>
    <col min="12293" max="12293" width="1.0078125" style="393" customWidth="1"/>
    <col min="12294" max="12294" width="22.16015625" style="393" customWidth="1"/>
    <col min="12295" max="12295" width="24.33203125" style="393" customWidth="1"/>
    <col min="12296" max="12296" width="10.33203125" style="393" customWidth="1"/>
    <col min="12297" max="12297" width="19.5" style="393" customWidth="1"/>
    <col min="12298" max="12298" width="11.83203125" style="393" customWidth="1"/>
    <col min="12299" max="12299" width="13.66015625" style="393" bestFit="1" customWidth="1"/>
    <col min="12300" max="12543" width="11.83203125" style="393" customWidth="1"/>
    <col min="12544" max="12544" width="5.83203125" style="393" customWidth="1"/>
    <col min="12545" max="12545" width="15.16015625" style="393" customWidth="1"/>
    <col min="12546" max="12546" width="50.5" style="393" customWidth="1"/>
    <col min="12547" max="12547" width="24.66015625" style="393" customWidth="1"/>
    <col min="12548" max="12548" width="24.83203125" style="393" customWidth="1"/>
    <col min="12549" max="12549" width="1.0078125" style="393" customWidth="1"/>
    <col min="12550" max="12550" width="22.16015625" style="393" customWidth="1"/>
    <col min="12551" max="12551" width="24.33203125" style="393" customWidth="1"/>
    <col min="12552" max="12552" width="10.33203125" style="393" customWidth="1"/>
    <col min="12553" max="12553" width="19.5" style="393" customWidth="1"/>
    <col min="12554" max="12554" width="11.83203125" style="393" customWidth="1"/>
    <col min="12555" max="12555" width="13.66015625" style="393" bestFit="1" customWidth="1"/>
    <col min="12556" max="12799" width="11.83203125" style="393" customWidth="1"/>
    <col min="12800" max="12800" width="5.83203125" style="393" customWidth="1"/>
    <col min="12801" max="12801" width="15.16015625" style="393" customWidth="1"/>
    <col min="12802" max="12802" width="50.5" style="393" customWidth="1"/>
    <col min="12803" max="12803" width="24.66015625" style="393" customWidth="1"/>
    <col min="12804" max="12804" width="24.83203125" style="393" customWidth="1"/>
    <col min="12805" max="12805" width="1.0078125" style="393" customWidth="1"/>
    <col min="12806" max="12806" width="22.16015625" style="393" customWidth="1"/>
    <col min="12807" max="12807" width="24.33203125" style="393" customWidth="1"/>
    <col min="12808" max="12808" width="10.33203125" style="393" customWidth="1"/>
    <col min="12809" max="12809" width="19.5" style="393" customWidth="1"/>
    <col min="12810" max="12810" width="11.83203125" style="393" customWidth="1"/>
    <col min="12811" max="12811" width="13.66015625" style="393" bestFit="1" customWidth="1"/>
    <col min="12812" max="13055" width="11.83203125" style="393" customWidth="1"/>
    <col min="13056" max="13056" width="5.83203125" style="393" customWidth="1"/>
    <col min="13057" max="13057" width="15.16015625" style="393" customWidth="1"/>
    <col min="13058" max="13058" width="50.5" style="393" customWidth="1"/>
    <col min="13059" max="13059" width="24.66015625" style="393" customWidth="1"/>
    <col min="13060" max="13060" width="24.83203125" style="393" customWidth="1"/>
    <col min="13061" max="13061" width="1.0078125" style="393" customWidth="1"/>
    <col min="13062" max="13062" width="22.16015625" style="393" customWidth="1"/>
    <col min="13063" max="13063" width="24.33203125" style="393" customWidth="1"/>
    <col min="13064" max="13064" width="10.33203125" style="393" customWidth="1"/>
    <col min="13065" max="13065" width="19.5" style="393" customWidth="1"/>
    <col min="13066" max="13066" width="11.83203125" style="393" customWidth="1"/>
    <col min="13067" max="13067" width="13.66015625" style="393" bestFit="1" customWidth="1"/>
    <col min="13068" max="13311" width="11.83203125" style="393" customWidth="1"/>
    <col min="13312" max="13312" width="5.83203125" style="393" customWidth="1"/>
    <col min="13313" max="13313" width="15.16015625" style="393" customWidth="1"/>
    <col min="13314" max="13314" width="50.5" style="393" customWidth="1"/>
    <col min="13315" max="13315" width="24.66015625" style="393" customWidth="1"/>
    <col min="13316" max="13316" width="24.83203125" style="393" customWidth="1"/>
    <col min="13317" max="13317" width="1.0078125" style="393" customWidth="1"/>
    <col min="13318" max="13318" width="22.16015625" style="393" customWidth="1"/>
    <col min="13319" max="13319" width="24.33203125" style="393" customWidth="1"/>
    <col min="13320" max="13320" width="10.33203125" style="393" customWidth="1"/>
    <col min="13321" max="13321" width="19.5" style="393" customWidth="1"/>
    <col min="13322" max="13322" width="11.83203125" style="393" customWidth="1"/>
    <col min="13323" max="13323" width="13.66015625" style="393" bestFit="1" customWidth="1"/>
    <col min="13324" max="13567" width="11.83203125" style="393" customWidth="1"/>
    <col min="13568" max="13568" width="5.83203125" style="393" customWidth="1"/>
    <col min="13569" max="13569" width="15.16015625" style="393" customWidth="1"/>
    <col min="13570" max="13570" width="50.5" style="393" customWidth="1"/>
    <col min="13571" max="13571" width="24.66015625" style="393" customWidth="1"/>
    <col min="13572" max="13572" width="24.83203125" style="393" customWidth="1"/>
    <col min="13573" max="13573" width="1.0078125" style="393" customWidth="1"/>
    <col min="13574" max="13574" width="22.16015625" style="393" customWidth="1"/>
    <col min="13575" max="13575" width="24.33203125" style="393" customWidth="1"/>
    <col min="13576" max="13576" width="10.33203125" style="393" customWidth="1"/>
    <col min="13577" max="13577" width="19.5" style="393" customWidth="1"/>
    <col min="13578" max="13578" width="11.83203125" style="393" customWidth="1"/>
    <col min="13579" max="13579" width="13.66015625" style="393" bestFit="1" customWidth="1"/>
    <col min="13580" max="13823" width="11.83203125" style="393" customWidth="1"/>
    <col min="13824" max="13824" width="5.83203125" style="393" customWidth="1"/>
    <col min="13825" max="13825" width="15.16015625" style="393" customWidth="1"/>
    <col min="13826" max="13826" width="50.5" style="393" customWidth="1"/>
    <col min="13827" max="13827" width="24.66015625" style="393" customWidth="1"/>
    <col min="13828" max="13828" width="24.83203125" style="393" customWidth="1"/>
    <col min="13829" max="13829" width="1.0078125" style="393" customWidth="1"/>
    <col min="13830" max="13830" width="22.16015625" style="393" customWidth="1"/>
    <col min="13831" max="13831" width="24.33203125" style="393" customWidth="1"/>
    <col min="13832" max="13832" width="10.33203125" style="393" customWidth="1"/>
    <col min="13833" max="13833" width="19.5" style="393" customWidth="1"/>
    <col min="13834" max="13834" width="11.83203125" style="393" customWidth="1"/>
    <col min="13835" max="13835" width="13.66015625" style="393" bestFit="1" customWidth="1"/>
    <col min="13836" max="14079" width="11.83203125" style="393" customWidth="1"/>
    <col min="14080" max="14080" width="5.83203125" style="393" customWidth="1"/>
    <col min="14081" max="14081" width="15.16015625" style="393" customWidth="1"/>
    <col min="14082" max="14082" width="50.5" style="393" customWidth="1"/>
    <col min="14083" max="14083" width="24.66015625" style="393" customWidth="1"/>
    <col min="14084" max="14084" width="24.83203125" style="393" customWidth="1"/>
    <col min="14085" max="14085" width="1.0078125" style="393" customWidth="1"/>
    <col min="14086" max="14086" width="22.16015625" style="393" customWidth="1"/>
    <col min="14087" max="14087" width="24.33203125" style="393" customWidth="1"/>
    <col min="14088" max="14088" width="10.33203125" style="393" customWidth="1"/>
    <col min="14089" max="14089" width="19.5" style="393" customWidth="1"/>
    <col min="14090" max="14090" width="11.83203125" style="393" customWidth="1"/>
    <col min="14091" max="14091" width="13.66015625" style="393" bestFit="1" customWidth="1"/>
    <col min="14092" max="14335" width="11.83203125" style="393" customWidth="1"/>
    <col min="14336" max="14336" width="5.83203125" style="393" customWidth="1"/>
    <col min="14337" max="14337" width="15.16015625" style="393" customWidth="1"/>
    <col min="14338" max="14338" width="50.5" style="393" customWidth="1"/>
    <col min="14339" max="14339" width="24.66015625" style="393" customWidth="1"/>
    <col min="14340" max="14340" width="24.83203125" style="393" customWidth="1"/>
    <col min="14341" max="14341" width="1.0078125" style="393" customWidth="1"/>
    <col min="14342" max="14342" width="22.16015625" style="393" customWidth="1"/>
    <col min="14343" max="14343" width="24.33203125" style="393" customWidth="1"/>
    <col min="14344" max="14344" width="10.33203125" style="393" customWidth="1"/>
    <col min="14345" max="14345" width="19.5" style="393" customWidth="1"/>
    <col min="14346" max="14346" width="11.83203125" style="393" customWidth="1"/>
    <col min="14347" max="14347" width="13.66015625" style="393" bestFit="1" customWidth="1"/>
    <col min="14348" max="14591" width="11.83203125" style="393" customWidth="1"/>
    <col min="14592" max="14592" width="5.83203125" style="393" customWidth="1"/>
    <col min="14593" max="14593" width="15.16015625" style="393" customWidth="1"/>
    <col min="14594" max="14594" width="50.5" style="393" customWidth="1"/>
    <col min="14595" max="14595" width="24.66015625" style="393" customWidth="1"/>
    <col min="14596" max="14596" width="24.83203125" style="393" customWidth="1"/>
    <col min="14597" max="14597" width="1.0078125" style="393" customWidth="1"/>
    <col min="14598" max="14598" width="22.16015625" style="393" customWidth="1"/>
    <col min="14599" max="14599" width="24.33203125" style="393" customWidth="1"/>
    <col min="14600" max="14600" width="10.33203125" style="393" customWidth="1"/>
    <col min="14601" max="14601" width="19.5" style="393" customWidth="1"/>
    <col min="14602" max="14602" width="11.83203125" style="393" customWidth="1"/>
    <col min="14603" max="14603" width="13.66015625" style="393" bestFit="1" customWidth="1"/>
    <col min="14604" max="14847" width="11.83203125" style="393" customWidth="1"/>
    <col min="14848" max="14848" width="5.83203125" style="393" customWidth="1"/>
    <col min="14849" max="14849" width="15.16015625" style="393" customWidth="1"/>
    <col min="14850" max="14850" width="50.5" style="393" customWidth="1"/>
    <col min="14851" max="14851" width="24.66015625" style="393" customWidth="1"/>
    <col min="14852" max="14852" width="24.83203125" style="393" customWidth="1"/>
    <col min="14853" max="14853" width="1.0078125" style="393" customWidth="1"/>
    <col min="14854" max="14854" width="22.16015625" style="393" customWidth="1"/>
    <col min="14855" max="14855" width="24.33203125" style="393" customWidth="1"/>
    <col min="14856" max="14856" width="10.33203125" style="393" customWidth="1"/>
    <col min="14857" max="14857" width="19.5" style="393" customWidth="1"/>
    <col min="14858" max="14858" width="11.83203125" style="393" customWidth="1"/>
    <col min="14859" max="14859" width="13.66015625" style="393" bestFit="1" customWidth="1"/>
    <col min="14860" max="15103" width="11.83203125" style="393" customWidth="1"/>
    <col min="15104" max="15104" width="5.83203125" style="393" customWidth="1"/>
    <col min="15105" max="15105" width="15.16015625" style="393" customWidth="1"/>
    <col min="15106" max="15106" width="50.5" style="393" customWidth="1"/>
    <col min="15107" max="15107" width="24.66015625" style="393" customWidth="1"/>
    <col min="15108" max="15108" width="24.83203125" style="393" customWidth="1"/>
    <col min="15109" max="15109" width="1.0078125" style="393" customWidth="1"/>
    <col min="15110" max="15110" width="22.16015625" style="393" customWidth="1"/>
    <col min="15111" max="15111" width="24.33203125" style="393" customWidth="1"/>
    <col min="15112" max="15112" width="10.33203125" style="393" customWidth="1"/>
    <col min="15113" max="15113" width="19.5" style="393" customWidth="1"/>
    <col min="15114" max="15114" width="11.83203125" style="393" customWidth="1"/>
    <col min="15115" max="15115" width="13.66015625" style="393" bestFit="1" customWidth="1"/>
    <col min="15116" max="15359" width="11.83203125" style="393" customWidth="1"/>
    <col min="15360" max="15360" width="5.83203125" style="393" customWidth="1"/>
    <col min="15361" max="15361" width="15.16015625" style="393" customWidth="1"/>
    <col min="15362" max="15362" width="50.5" style="393" customWidth="1"/>
    <col min="15363" max="15363" width="24.66015625" style="393" customWidth="1"/>
    <col min="15364" max="15364" width="24.83203125" style="393" customWidth="1"/>
    <col min="15365" max="15365" width="1.0078125" style="393" customWidth="1"/>
    <col min="15366" max="15366" width="22.16015625" style="393" customWidth="1"/>
    <col min="15367" max="15367" width="24.33203125" style="393" customWidth="1"/>
    <col min="15368" max="15368" width="10.33203125" style="393" customWidth="1"/>
    <col min="15369" max="15369" width="19.5" style="393" customWidth="1"/>
    <col min="15370" max="15370" width="11.83203125" style="393" customWidth="1"/>
    <col min="15371" max="15371" width="13.66015625" style="393" bestFit="1" customWidth="1"/>
    <col min="15372" max="15615" width="11.83203125" style="393" customWidth="1"/>
    <col min="15616" max="15616" width="5.83203125" style="393" customWidth="1"/>
    <col min="15617" max="15617" width="15.16015625" style="393" customWidth="1"/>
    <col min="15618" max="15618" width="50.5" style="393" customWidth="1"/>
    <col min="15619" max="15619" width="24.66015625" style="393" customWidth="1"/>
    <col min="15620" max="15620" width="24.83203125" style="393" customWidth="1"/>
    <col min="15621" max="15621" width="1.0078125" style="393" customWidth="1"/>
    <col min="15622" max="15622" width="22.16015625" style="393" customWidth="1"/>
    <col min="15623" max="15623" width="24.33203125" style="393" customWidth="1"/>
    <col min="15624" max="15624" width="10.33203125" style="393" customWidth="1"/>
    <col min="15625" max="15625" width="19.5" style="393" customWidth="1"/>
    <col min="15626" max="15626" width="11.83203125" style="393" customWidth="1"/>
    <col min="15627" max="15627" width="13.66015625" style="393" bestFit="1" customWidth="1"/>
    <col min="15628" max="15871" width="11.83203125" style="393" customWidth="1"/>
    <col min="15872" max="15872" width="5.83203125" style="393" customWidth="1"/>
    <col min="15873" max="15873" width="15.16015625" style="393" customWidth="1"/>
    <col min="15874" max="15874" width="50.5" style="393" customWidth="1"/>
    <col min="15875" max="15875" width="24.66015625" style="393" customWidth="1"/>
    <col min="15876" max="15876" width="24.83203125" style="393" customWidth="1"/>
    <col min="15877" max="15877" width="1.0078125" style="393" customWidth="1"/>
    <col min="15878" max="15878" width="22.16015625" style="393" customWidth="1"/>
    <col min="15879" max="15879" width="24.33203125" style="393" customWidth="1"/>
    <col min="15880" max="15880" width="10.33203125" style="393" customWidth="1"/>
    <col min="15881" max="15881" width="19.5" style="393" customWidth="1"/>
    <col min="15882" max="15882" width="11.83203125" style="393" customWidth="1"/>
    <col min="15883" max="15883" width="13.66015625" style="393" bestFit="1" customWidth="1"/>
    <col min="15884" max="16127" width="11.83203125" style="393" customWidth="1"/>
    <col min="16128" max="16128" width="5.83203125" style="393" customWidth="1"/>
    <col min="16129" max="16129" width="15.16015625" style="393" customWidth="1"/>
    <col min="16130" max="16130" width="50.5" style="393" customWidth="1"/>
    <col min="16131" max="16131" width="24.66015625" style="393" customWidth="1"/>
    <col min="16132" max="16132" width="24.83203125" style="393" customWidth="1"/>
    <col min="16133" max="16133" width="1.0078125" style="393" customWidth="1"/>
    <col min="16134" max="16134" width="22.16015625" style="393" customWidth="1"/>
    <col min="16135" max="16135" width="24.33203125" style="393" customWidth="1"/>
    <col min="16136" max="16136" width="10.33203125" style="393" customWidth="1"/>
    <col min="16137" max="16137" width="19.5" style="393" customWidth="1"/>
    <col min="16138" max="16138" width="11.83203125" style="393" customWidth="1"/>
    <col min="16139" max="16139" width="13.66015625" style="393" bestFit="1" customWidth="1"/>
    <col min="16140" max="16384" width="11.83203125" style="393" customWidth="1"/>
  </cols>
  <sheetData>
    <row r="1" spans="1:7" ht="15">
      <c r="A1" s="391" t="s">
        <v>422</v>
      </c>
      <c r="B1" s="392"/>
      <c r="C1" s="392"/>
      <c r="D1" s="392"/>
      <c r="E1" s="392"/>
      <c r="F1" s="392"/>
      <c r="G1" s="392"/>
    </row>
    <row r="2" spans="1:7" ht="15">
      <c r="A2" s="329" t="s">
        <v>474</v>
      </c>
      <c r="B2" s="392"/>
      <c r="C2" s="392"/>
      <c r="D2" s="394"/>
      <c r="E2" s="394"/>
      <c r="G2" s="393"/>
    </row>
    <row r="3" spans="1:7" ht="15">
      <c r="A3" s="391" t="s">
        <v>280</v>
      </c>
      <c r="B3" s="392"/>
      <c r="C3" s="396"/>
      <c r="D3" s="396"/>
      <c r="E3" s="396"/>
      <c r="F3" s="396"/>
      <c r="G3" s="396"/>
    </row>
    <row r="4" spans="1:7" ht="15">
      <c r="A4" s="391"/>
      <c r="B4" s="392"/>
      <c r="C4" s="396"/>
      <c r="D4" s="396"/>
      <c r="E4" s="396"/>
      <c r="F4" s="396"/>
      <c r="G4" s="396"/>
    </row>
    <row r="5" spans="1:7" ht="15">
      <c r="A5" s="397"/>
      <c r="B5" s="392"/>
      <c r="C5" s="398" t="s">
        <v>281</v>
      </c>
      <c r="D5" s="399" t="s">
        <v>282</v>
      </c>
      <c r="E5" s="396"/>
      <c r="F5" s="399" t="s">
        <v>234</v>
      </c>
      <c r="G5" s="399" t="s">
        <v>235</v>
      </c>
    </row>
    <row r="6" spans="1:7" s="405" customFormat="1" ht="30">
      <c r="A6" s="400" t="s">
        <v>283</v>
      </c>
      <c r="B6" s="401" t="s">
        <v>488</v>
      </c>
      <c r="C6" s="402" t="s">
        <v>287</v>
      </c>
      <c r="D6" s="403" t="s">
        <v>236</v>
      </c>
      <c r="E6" s="404"/>
      <c r="F6" s="403" t="s">
        <v>237</v>
      </c>
      <c r="G6" s="403" t="s">
        <v>238</v>
      </c>
    </row>
    <row r="7" spans="1:7" ht="15">
      <c r="A7" s="406" t="s">
        <v>289</v>
      </c>
      <c r="B7" s="407" t="s">
        <v>290</v>
      </c>
      <c r="C7" s="408">
        <v>414975435.52</v>
      </c>
      <c r="D7" s="346">
        <v>431340168.0231795</v>
      </c>
      <c r="E7" s="409"/>
      <c r="F7" s="410"/>
      <c r="G7" s="410"/>
    </row>
    <row r="8" spans="1:8" ht="15">
      <c r="A8" s="406" t="s">
        <v>291</v>
      </c>
      <c r="B8" s="407" t="s">
        <v>292</v>
      </c>
      <c r="C8" s="411">
        <v>55849018</v>
      </c>
      <c r="D8" s="348">
        <v>54918914.06114564</v>
      </c>
      <c r="E8" s="409"/>
      <c r="F8" s="410"/>
      <c r="G8" s="410"/>
      <c r="H8" s="412"/>
    </row>
    <row r="9" spans="1:8" ht="15">
      <c r="A9" s="406" t="s">
        <v>293</v>
      </c>
      <c r="B9" s="407" t="s">
        <v>294</v>
      </c>
      <c r="C9" s="411">
        <v>6931755.870000001</v>
      </c>
      <c r="D9" s="349">
        <v>6152771.908201289</v>
      </c>
      <c r="E9" s="409"/>
      <c r="F9" s="410"/>
      <c r="G9" s="410"/>
      <c r="H9" s="412"/>
    </row>
    <row r="10" spans="1:7" ht="15">
      <c r="A10" s="413"/>
      <c r="B10" s="414" t="s">
        <v>295</v>
      </c>
      <c r="C10" s="415">
        <v>477756209.39</v>
      </c>
      <c r="D10" s="354">
        <f>SUM(D7:D9)</f>
        <v>492411853.9925264</v>
      </c>
      <c r="E10" s="416"/>
      <c r="F10" s="417"/>
      <c r="G10" s="417"/>
    </row>
    <row r="11" spans="1:7" ht="15">
      <c r="A11" s="406"/>
      <c r="B11" s="407"/>
      <c r="C11" s="418"/>
      <c r="D11" s="355"/>
      <c r="E11" s="419"/>
      <c r="F11" s="420"/>
      <c r="G11" s="420"/>
    </row>
    <row r="12" spans="1:7" ht="15">
      <c r="A12" s="406">
        <v>500110</v>
      </c>
      <c r="B12" s="407" t="s">
        <v>296</v>
      </c>
      <c r="C12" s="344">
        <v>0</v>
      </c>
      <c r="D12" s="344">
        <v>0</v>
      </c>
      <c r="E12" s="419"/>
      <c r="F12" s="420"/>
      <c r="G12" s="420"/>
    </row>
    <row r="13" spans="1:7" ht="15">
      <c r="A13" s="406" t="s">
        <v>297</v>
      </c>
      <c r="B13" s="407" t="s">
        <v>298</v>
      </c>
      <c r="C13" s="411">
        <v>2660644.6799999997</v>
      </c>
      <c r="D13" s="348">
        <v>-1109669.3751573819</v>
      </c>
      <c r="E13" s="409"/>
      <c r="F13" s="410"/>
      <c r="G13" s="410"/>
    </row>
    <row r="14" spans="1:7" ht="15">
      <c r="A14" s="406">
        <v>500600</v>
      </c>
      <c r="B14" s="407" t="s">
        <v>299</v>
      </c>
      <c r="C14" s="411">
        <v>0</v>
      </c>
      <c r="D14" s="348">
        <v>21.65</v>
      </c>
      <c r="E14" s="421"/>
      <c r="F14" s="410"/>
      <c r="G14" s="410"/>
    </row>
    <row r="15" spans="1:7" ht="13.5" customHeight="1">
      <c r="A15" s="406">
        <v>500700</v>
      </c>
      <c r="B15" s="407" t="s">
        <v>300</v>
      </c>
      <c r="C15" s="411">
        <v>235336.75999999943</v>
      </c>
      <c r="D15" s="348">
        <v>278538.92999999924</v>
      </c>
      <c r="E15" s="421"/>
      <c r="F15" s="410"/>
      <c r="G15" s="410"/>
    </row>
    <row r="16" spans="1:7" ht="15">
      <c r="A16" s="406">
        <v>500850</v>
      </c>
      <c r="B16" s="407" t="s">
        <v>301</v>
      </c>
      <c r="C16" s="411">
        <v>5196781.64</v>
      </c>
      <c r="D16" s="348">
        <v>5898931.4</v>
      </c>
      <c r="E16" s="409"/>
      <c r="F16" s="410"/>
      <c r="G16" s="410"/>
    </row>
    <row r="17" spans="1:7" ht="15">
      <c r="A17" s="406" t="s">
        <v>302</v>
      </c>
      <c r="B17" s="407" t="s">
        <v>187</v>
      </c>
      <c r="C17" s="411">
        <v>-1288739.3499999999</v>
      </c>
      <c r="D17" s="348">
        <v>-1295575.174228696</v>
      </c>
      <c r="E17" s="409"/>
      <c r="F17" s="410"/>
      <c r="G17" s="410"/>
    </row>
    <row r="18" spans="1:7" ht="15">
      <c r="A18" s="413"/>
      <c r="B18" s="414" t="s">
        <v>188</v>
      </c>
      <c r="C18" s="415">
        <v>484560233.11999995</v>
      </c>
      <c r="D18" s="353">
        <f>SUM(D10:D17)</f>
        <v>496184101.42314035</v>
      </c>
      <c r="E18" s="416"/>
      <c r="F18" s="417"/>
      <c r="G18" s="417"/>
    </row>
    <row r="19" spans="1:13" s="422" customFormat="1" ht="16">
      <c r="A19" s="406"/>
      <c r="B19" s="407"/>
      <c r="C19" s="418"/>
      <c r="D19" s="355"/>
      <c r="E19" s="419"/>
      <c r="F19" s="420"/>
      <c r="G19" s="420"/>
      <c r="H19" s="393"/>
      <c r="I19" s="393"/>
      <c r="J19" s="393"/>
      <c r="K19" s="393"/>
      <c r="L19" s="393"/>
      <c r="M19" s="393"/>
    </row>
    <row r="20" spans="1:13" s="422" customFormat="1" ht="16">
      <c r="A20" s="406">
        <v>500410</v>
      </c>
      <c r="B20" s="407" t="s">
        <v>239</v>
      </c>
      <c r="C20" s="411">
        <v>26606117.259999998</v>
      </c>
      <c r="D20" s="348">
        <v>33719000</v>
      </c>
      <c r="E20" s="409"/>
      <c r="F20" s="423"/>
      <c r="G20" s="423"/>
      <c r="H20" s="393"/>
      <c r="I20" s="393"/>
      <c r="J20" s="393"/>
      <c r="K20" s="393"/>
      <c r="L20" s="393"/>
      <c r="M20" s="393"/>
    </row>
    <row r="21" spans="1:13" s="422" customFormat="1" ht="16">
      <c r="A21" s="413"/>
      <c r="B21" s="414" t="s">
        <v>190</v>
      </c>
      <c r="C21" s="415">
        <v>26606117.259999998</v>
      </c>
      <c r="D21" s="353">
        <f>SUM(D20)</f>
        <v>33719000</v>
      </c>
      <c r="E21" s="416"/>
      <c r="F21" s="417"/>
      <c r="G21" s="417"/>
      <c r="H21" s="393"/>
      <c r="I21" s="393"/>
      <c r="J21" s="393"/>
      <c r="K21" s="393"/>
      <c r="L21" s="393"/>
      <c r="M21" s="393"/>
    </row>
    <row r="22" spans="1:13" s="422" customFormat="1" ht="16">
      <c r="A22" s="406"/>
      <c r="B22" s="419"/>
      <c r="C22" s="424"/>
      <c r="D22" s="355"/>
      <c r="E22" s="419"/>
      <c r="F22" s="424"/>
      <c r="G22" s="424"/>
      <c r="H22" s="393"/>
      <c r="I22" s="393"/>
      <c r="J22" s="393"/>
      <c r="K22" s="393"/>
      <c r="L22" s="393"/>
      <c r="M22" s="393"/>
    </row>
    <row r="23" spans="1:13" s="422" customFormat="1" ht="16">
      <c r="A23" s="406">
        <v>500250</v>
      </c>
      <c r="B23" s="419" t="s">
        <v>191</v>
      </c>
      <c r="C23" s="423">
        <v>1008474.93</v>
      </c>
      <c r="D23" s="348">
        <v>937893.92</v>
      </c>
      <c r="E23" s="421"/>
      <c r="F23" s="425"/>
      <c r="G23" s="425"/>
      <c r="H23" s="393"/>
      <c r="I23" s="393"/>
      <c r="J23" s="393"/>
      <c r="K23" s="393"/>
      <c r="L23" s="393"/>
      <c r="M23" s="393"/>
    </row>
    <row r="24" spans="1:13" s="422" customFormat="1" ht="16">
      <c r="A24" s="406">
        <v>500400</v>
      </c>
      <c r="B24" s="419" t="s">
        <v>192</v>
      </c>
      <c r="C24" s="423">
        <v>738090.5299999999</v>
      </c>
      <c r="D24" s="348">
        <v>834588.3999999999</v>
      </c>
      <c r="E24" s="409"/>
      <c r="F24" s="423"/>
      <c r="G24" s="423"/>
      <c r="H24" s="393"/>
      <c r="I24" s="393"/>
      <c r="J24" s="393"/>
      <c r="K24" s="393"/>
      <c r="L24" s="393"/>
      <c r="M24" s="393"/>
    </row>
    <row r="25" spans="1:13" s="422" customFormat="1" ht="16">
      <c r="A25" s="406">
        <v>501103</v>
      </c>
      <c r="B25" s="419" t="s">
        <v>193</v>
      </c>
      <c r="C25" s="423">
        <v>0</v>
      </c>
      <c r="D25" s="344">
        <v>0</v>
      </c>
      <c r="E25" s="409"/>
      <c r="F25" s="423"/>
      <c r="G25" s="423"/>
      <c r="H25" s="393"/>
      <c r="I25" s="393"/>
      <c r="J25" s="393"/>
      <c r="K25" s="393"/>
      <c r="L25" s="393"/>
      <c r="M25" s="393"/>
    </row>
    <row r="26" spans="1:13" s="422" customFormat="1" ht="16">
      <c r="A26" s="406">
        <v>501325</v>
      </c>
      <c r="B26" s="419" t="s">
        <v>194</v>
      </c>
      <c r="C26" s="423">
        <v>831</v>
      </c>
      <c r="D26" s="348">
        <v>647</v>
      </c>
      <c r="E26" s="421"/>
      <c r="F26" s="425"/>
      <c r="G26" s="425"/>
      <c r="H26" s="393"/>
      <c r="I26" s="393"/>
      <c r="J26" s="393"/>
      <c r="K26" s="393"/>
      <c r="L26" s="393"/>
      <c r="M26" s="393"/>
    </row>
    <row r="27" spans="1:13" s="422" customFormat="1" ht="16">
      <c r="A27" s="406">
        <v>502300</v>
      </c>
      <c r="B27" s="419" t="s">
        <v>195</v>
      </c>
      <c r="C27" s="423">
        <v>291906.57</v>
      </c>
      <c r="D27" s="348">
        <v>307591.47</v>
      </c>
      <c r="E27" s="421"/>
      <c r="F27" s="425"/>
      <c r="G27" s="425"/>
      <c r="H27" s="393"/>
      <c r="I27" s="393"/>
      <c r="J27" s="393"/>
      <c r="K27" s="393"/>
      <c r="L27" s="393"/>
      <c r="M27" s="393"/>
    </row>
    <row r="28" spans="1:13" s="422" customFormat="1" ht="16">
      <c r="A28" s="406">
        <v>580899</v>
      </c>
      <c r="B28" s="419" t="s">
        <v>196</v>
      </c>
      <c r="C28" s="426">
        <v>-222514.14</v>
      </c>
      <c r="D28" s="348">
        <v>-200257.53999999998</v>
      </c>
      <c r="E28" s="421"/>
      <c r="F28" s="427"/>
      <c r="G28" s="427"/>
      <c r="H28" s="393"/>
      <c r="I28" s="393"/>
      <c r="J28" s="393"/>
      <c r="K28" s="393"/>
      <c r="L28" s="393"/>
      <c r="M28" s="393"/>
    </row>
    <row r="29" spans="1:13" s="422" customFormat="1" ht="16">
      <c r="A29" s="413"/>
      <c r="B29" s="414" t="s">
        <v>197</v>
      </c>
      <c r="C29" s="415">
        <v>1816788.8900000001</v>
      </c>
      <c r="D29" s="353">
        <f>SUM(D23:D28)</f>
        <v>1880463.2499999998</v>
      </c>
      <c r="E29" s="416"/>
      <c r="F29" s="417"/>
      <c r="G29" s="417"/>
      <c r="H29" s="393"/>
      <c r="I29" s="393"/>
      <c r="J29" s="393"/>
      <c r="K29" s="393"/>
      <c r="L29" s="393"/>
      <c r="M29" s="428"/>
    </row>
    <row r="30" spans="1:13" s="422" customFormat="1" ht="16">
      <c r="A30" s="429"/>
      <c r="B30" s="430"/>
      <c r="C30" s="431" t="s">
        <v>369</v>
      </c>
      <c r="D30" s="355"/>
      <c r="E30" s="416"/>
      <c r="F30" s="432"/>
      <c r="G30" s="432"/>
      <c r="H30" s="393"/>
      <c r="I30" s="393"/>
      <c r="J30" s="393"/>
      <c r="K30" s="393"/>
      <c r="L30" s="393"/>
      <c r="M30" s="393"/>
    </row>
    <row r="31" spans="1:13" s="422" customFormat="1" ht="16">
      <c r="A31" s="413"/>
      <c r="B31" s="414" t="s">
        <v>198</v>
      </c>
      <c r="C31" s="415">
        <v>512983139.2699999</v>
      </c>
      <c r="D31" s="353">
        <f>+D18+D21+D29</f>
        <v>531783564.67314035</v>
      </c>
      <c r="E31" s="416"/>
      <c r="F31" s="417"/>
      <c r="G31" s="417"/>
      <c r="H31" s="393"/>
      <c r="I31" s="393"/>
      <c r="J31" s="393"/>
      <c r="K31" s="393"/>
      <c r="L31" s="393"/>
      <c r="M31" s="393"/>
    </row>
    <row r="32" spans="1:13" s="422" customFormat="1" ht="16">
      <c r="A32" s="406"/>
      <c r="B32" s="407"/>
      <c r="C32" s="418" t="s">
        <v>369</v>
      </c>
      <c r="D32" s="355"/>
      <c r="E32" s="419"/>
      <c r="F32" s="420"/>
      <c r="G32" s="420"/>
      <c r="H32" s="393"/>
      <c r="I32" s="393"/>
      <c r="J32" s="393"/>
      <c r="K32" s="393"/>
      <c r="L32" s="393"/>
      <c r="M32" s="393"/>
    </row>
    <row r="33" spans="1:13" s="422" customFormat="1" ht="16">
      <c r="A33" s="406" t="s">
        <v>199</v>
      </c>
      <c r="B33" s="407" t="s">
        <v>200</v>
      </c>
      <c r="C33" s="411">
        <v>29858437.64</v>
      </c>
      <c r="D33" s="348">
        <v>40207167.10771496</v>
      </c>
      <c r="E33" s="409"/>
      <c r="F33" s="423"/>
      <c r="G33" s="423"/>
      <c r="H33" s="393"/>
      <c r="I33" s="393"/>
      <c r="J33" s="393"/>
      <c r="K33" s="393"/>
      <c r="L33" s="393"/>
      <c r="M33" s="393"/>
    </row>
    <row r="34" spans="1:13" s="422" customFormat="1" ht="16">
      <c r="A34" s="406">
        <v>501115</v>
      </c>
      <c r="B34" s="407" t="s">
        <v>201</v>
      </c>
      <c r="C34" s="411">
        <v>3528224.05</v>
      </c>
      <c r="D34" s="348">
        <v>2499999.9999999995</v>
      </c>
      <c r="E34" s="409"/>
      <c r="F34" s="423"/>
      <c r="G34" s="423"/>
      <c r="H34" s="393"/>
      <c r="I34" s="393"/>
      <c r="J34" s="393"/>
      <c r="K34" s="393"/>
      <c r="L34" s="393"/>
      <c r="M34" s="393"/>
    </row>
    <row r="35" spans="1:13" s="422" customFormat="1" ht="16">
      <c r="A35" s="406" t="s">
        <v>202</v>
      </c>
      <c r="B35" s="407" t="s">
        <v>203</v>
      </c>
      <c r="C35" s="411">
        <v>15236245.75</v>
      </c>
      <c r="D35" s="348">
        <v>16734798.412232604</v>
      </c>
      <c r="E35" s="409"/>
      <c r="F35" s="423"/>
      <c r="G35" s="423"/>
      <c r="H35" s="393"/>
      <c r="I35" s="393"/>
      <c r="J35" s="393"/>
      <c r="K35" s="393"/>
      <c r="L35" s="393"/>
      <c r="M35" s="393"/>
    </row>
    <row r="36" spans="1:7" ht="15">
      <c r="A36" s="406">
        <v>501160</v>
      </c>
      <c r="B36" s="407" t="s">
        <v>204</v>
      </c>
      <c r="C36" s="411">
        <v>6065155.1</v>
      </c>
      <c r="D36" s="361">
        <v>5542319.639009648</v>
      </c>
      <c r="E36" s="409"/>
      <c r="F36" s="423"/>
      <c r="G36" s="423"/>
    </row>
    <row r="37" spans="1:7" ht="15">
      <c r="A37" s="413"/>
      <c r="B37" s="414" t="s">
        <v>205</v>
      </c>
      <c r="C37" s="415">
        <v>54688062.54</v>
      </c>
      <c r="D37" s="353">
        <f>SUM(D33:D36)</f>
        <v>64984285.158957206</v>
      </c>
      <c r="E37" s="416"/>
      <c r="F37" s="417"/>
      <c r="G37" s="417"/>
    </row>
    <row r="38" spans="1:7" ht="15">
      <c r="A38" s="406"/>
      <c r="B38" s="407"/>
      <c r="C38" s="411"/>
      <c r="D38" s="362"/>
      <c r="E38" s="419"/>
      <c r="F38" s="420"/>
      <c r="G38" s="420"/>
    </row>
    <row r="39" spans="1:7" ht="15">
      <c r="A39" s="406">
        <v>501102</v>
      </c>
      <c r="B39" s="407" t="s">
        <v>206</v>
      </c>
      <c r="C39" s="411">
        <v>188389.47999999998</v>
      </c>
      <c r="D39" s="361">
        <v>310772.89793546573</v>
      </c>
      <c r="E39" s="409"/>
      <c r="F39" s="423"/>
      <c r="G39" s="423"/>
    </row>
    <row r="40" spans="1:7" ht="15">
      <c r="A40" s="406" t="s">
        <v>207</v>
      </c>
      <c r="B40" s="407" t="s">
        <v>208</v>
      </c>
      <c r="C40" s="411">
        <v>55743330.17</v>
      </c>
      <c r="D40" s="361">
        <v>61534878.946399935</v>
      </c>
      <c r="E40" s="409"/>
      <c r="F40" s="423"/>
      <c r="G40" s="423"/>
    </row>
    <row r="41" spans="1:7" ht="15">
      <c r="A41" s="406">
        <v>501175</v>
      </c>
      <c r="B41" s="407" t="s">
        <v>209</v>
      </c>
      <c r="C41" s="411">
        <v>1875056.0100000005</v>
      </c>
      <c r="D41" s="361">
        <v>2315406.807428243</v>
      </c>
      <c r="E41" s="409"/>
      <c r="F41" s="423"/>
      <c r="G41" s="423"/>
    </row>
    <row r="42" spans="1:7" ht="15">
      <c r="A42" s="406">
        <v>501200</v>
      </c>
      <c r="B42" s="407" t="s">
        <v>210</v>
      </c>
      <c r="C42" s="411">
        <v>250755.33000000002</v>
      </c>
      <c r="D42" s="361">
        <v>254575.3255087513</v>
      </c>
      <c r="E42" s="409"/>
      <c r="F42" s="423"/>
      <c r="G42" s="423"/>
    </row>
    <row r="43" spans="1:7" ht="15">
      <c r="A43" s="406" t="s">
        <v>211</v>
      </c>
      <c r="B43" s="407" t="s">
        <v>212</v>
      </c>
      <c r="C43" s="411">
        <v>835041.66</v>
      </c>
      <c r="D43" s="361">
        <v>915310.5058650137</v>
      </c>
      <c r="E43" s="409"/>
      <c r="F43" s="423"/>
      <c r="G43" s="423"/>
    </row>
    <row r="44" spans="1:7" ht="15">
      <c r="A44" s="406">
        <v>501250</v>
      </c>
      <c r="B44" s="407" t="s">
        <v>213</v>
      </c>
      <c r="C44" s="411">
        <v>19446817.990000002</v>
      </c>
      <c r="D44" s="361">
        <v>20621028.580114525</v>
      </c>
      <c r="E44" s="409"/>
      <c r="F44" s="423"/>
      <c r="G44" s="423"/>
    </row>
    <row r="45" spans="1:7" ht="15">
      <c r="A45" s="406">
        <v>501251</v>
      </c>
      <c r="B45" s="407" t="s">
        <v>214</v>
      </c>
      <c r="C45" s="411">
        <v>405896.50000000006</v>
      </c>
      <c r="D45" s="361">
        <v>423412.97222427675</v>
      </c>
      <c r="E45" s="409"/>
      <c r="F45" s="423"/>
      <c r="G45" s="423"/>
    </row>
    <row r="46" spans="1:7" ht="15">
      <c r="A46" s="406">
        <v>501252</v>
      </c>
      <c r="B46" s="407" t="s">
        <v>215</v>
      </c>
      <c r="C46" s="411">
        <v>16397234.179999998</v>
      </c>
      <c r="D46" s="361">
        <v>19309421.247611362</v>
      </c>
      <c r="E46" s="409"/>
      <c r="F46" s="423"/>
      <c r="G46" s="423"/>
    </row>
    <row r="47" spans="1:7" ht="15">
      <c r="A47" s="406">
        <v>501275</v>
      </c>
      <c r="B47" s="407" t="s">
        <v>216</v>
      </c>
      <c r="C47" s="411">
        <v>49500.08</v>
      </c>
      <c r="D47" s="361">
        <v>51681.72717769642</v>
      </c>
      <c r="E47" s="409"/>
      <c r="F47" s="423"/>
      <c r="G47" s="423"/>
    </row>
    <row r="48" spans="1:7" ht="15">
      <c r="A48" s="406">
        <v>501300</v>
      </c>
      <c r="B48" s="407" t="s">
        <v>217</v>
      </c>
      <c r="C48" s="411">
        <v>3150832.25</v>
      </c>
      <c r="D48" s="361">
        <v>3398824.2064005136</v>
      </c>
      <c r="E48" s="409"/>
      <c r="F48" s="423"/>
      <c r="G48" s="423"/>
    </row>
    <row r="49" spans="1:7" ht="15">
      <c r="A49" s="406" t="s">
        <v>218</v>
      </c>
      <c r="B49" s="407" t="s">
        <v>219</v>
      </c>
      <c r="C49" s="411">
        <v>1789597.3300000003</v>
      </c>
      <c r="D49" s="361">
        <v>1858599.6215850604</v>
      </c>
      <c r="E49" s="409"/>
      <c r="F49" s="423"/>
      <c r="G49" s="423"/>
    </row>
    <row r="50" spans="1:7" ht="15" customHeight="1">
      <c r="A50" s="406">
        <v>502900</v>
      </c>
      <c r="B50" s="407" t="s">
        <v>220</v>
      </c>
      <c r="C50" s="411">
        <v>2165972.9299999997</v>
      </c>
      <c r="D50" s="361">
        <v>1956621.3025413218</v>
      </c>
      <c r="E50" s="409"/>
      <c r="F50" s="423"/>
      <c r="G50" s="423"/>
    </row>
    <row r="51" spans="1:7" ht="15">
      <c r="A51" s="413"/>
      <c r="B51" s="414" t="s">
        <v>221</v>
      </c>
      <c r="C51" s="415">
        <v>102298423.90999997</v>
      </c>
      <c r="D51" s="353">
        <f>SUM(D39:D50)</f>
        <v>112950534.14079215</v>
      </c>
      <c r="E51" s="416"/>
      <c r="F51" s="417"/>
      <c r="G51" s="417"/>
    </row>
    <row r="52" spans="1:7" ht="15">
      <c r="A52" s="429"/>
      <c r="B52" s="430"/>
      <c r="C52" s="431"/>
      <c r="D52" s="348"/>
      <c r="E52" s="416"/>
      <c r="F52" s="432"/>
      <c r="G52" s="432"/>
    </row>
    <row r="53" spans="1:7" ht="15">
      <c r="A53" s="413"/>
      <c r="B53" s="414" t="s">
        <v>222</v>
      </c>
      <c r="C53" s="415">
        <v>156986486.44999996</v>
      </c>
      <c r="D53" s="353">
        <f>+D37+D51</f>
        <v>177934819.29974934</v>
      </c>
      <c r="E53" s="416"/>
      <c r="F53" s="417"/>
      <c r="G53" s="417"/>
    </row>
    <row r="54" spans="1:7" ht="15">
      <c r="A54" s="406"/>
      <c r="B54" s="407"/>
      <c r="C54" s="418"/>
      <c r="D54" s="355"/>
      <c r="E54" s="419"/>
      <c r="F54" s="420"/>
      <c r="G54" s="420"/>
    </row>
    <row r="55" spans="1:7" ht="15">
      <c r="A55" s="406">
        <v>580500</v>
      </c>
      <c r="B55" s="407" t="s">
        <v>223</v>
      </c>
      <c r="C55" s="411">
        <v>35894842.67</v>
      </c>
      <c r="D55" s="348">
        <v>37457328.30364442</v>
      </c>
      <c r="E55" s="409"/>
      <c r="F55" s="423"/>
      <c r="G55" s="423"/>
    </row>
    <row r="56" spans="1:7" ht="15">
      <c r="A56" s="406">
        <v>580700</v>
      </c>
      <c r="B56" s="407" t="s">
        <v>224</v>
      </c>
      <c r="C56" s="411">
        <v>3865703.89</v>
      </c>
      <c r="D56" s="348">
        <v>3806913</v>
      </c>
      <c r="E56" s="409"/>
      <c r="F56" s="423"/>
      <c r="G56" s="423"/>
    </row>
    <row r="57" spans="1:7" ht="15">
      <c r="A57" s="341">
        <v>580800</v>
      </c>
      <c r="B57" s="407" t="s">
        <v>225</v>
      </c>
      <c r="C57" s="411">
        <v>0</v>
      </c>
      <c r="D57" s="344">
        <v>0</v>
      </c>
      <c r="E57" s="409"/>
      <c r="F57" s="423"/>
      <c r="G57" s="423"/>
    </row>
    <row r="58" spans="1:7" ht="15">
      <c r="A58" s="413"/>
      <c r="B58" s="414" t="s">
        <v>226</v>
      </c>
      <c r="C58" s="415">
        <v>39760546.56</v>
      </c>
      <c r="D58" s="353">
        <f>SUM(D55:D57)</f>
        <v>41264241.30364442</v>
      </c>
      <c r="E58" s="416"/>
      <c r="F58" s="417"/>
      <c r="G58" s="417"/>
    </row>
    <row r="59" spans="1:7" ht="15">
      <c r="A59" s="406"/>
      <c r="B59" s="407"/>
      <c r="C59" s="418"/>
      <c r="D59" s="355"/>
      <c r="E59" s="419"/>
      <c r="F59" s="420"/>
      <c r="G59" s="420"/>
    </row>
    <row r="60" spans="1:7" s="434" customFormat="1" ht="15">
      <c r="A60" s="433" t="s">
        <v>227</v>
      </c>
      <c r="B60" s="414"/>
      <c r="C60" s="415">
        <v>709730172.28</v>
      </c>
      <c r="D60" s="353">
        <f>+D31+D53+D58</f>
        <v>750982625.2765341</v>
      </c>
      <c r="E60" s="416"/>
      <c r="F60" s="417"/>
      <c r="G60" s="417"/>
    </row>
    <row r="61" spans="1:7" ht="15">
      <c r="A61" s="406"/>
      <c r="B61" s="407"/>
      <c r="C61" s="418" t="s">
        <v>369</v>
      </c>
      <c r="D61" s="369"/>
      <c r="E61" s="419"/>
      <c r="F61" s="420"/>
      <c r="G61" s="420"/>
    </row>
    <row r="62" spans="1:7" ht="15">
      <c r="A62" s="435" t="s">
        <v>228</v>
      </c>
      <c r="B62" s="407"/>
      <c r="C62" s="411">
        <v>215601678.08098528</v>
      </c>
      <c r="D62" s="348">
        <v>230953460.6342601</v>
      </c>
      <c r="E62" s="409"/>
      <c r="F62" s="423"/>
      <c r="G62" s="423"/>
    </row>
    <row r="63" spans="1:7" ht="15">
      <c r="A63" s="406"/>
      <c r="B63" s="407"/>
      <c r="C63" s="418"/>
      <c r="D63" s="355"/>
      <c r="E63" s="419"/>
      <c r="F63" s="420"/>
      <c r="G63" s="420"/>
    </row>
    <row r="64" spans="1:11" s="434" customFormat="1" ht="15">
      <c r="A64" s="433" t="s">
        <v>229</v>
      </c>
      <c r="B64" s="414"/>
      <c r="C64" s="415">
        <v>494128494.19901466</v>
      </c>
      <c r="D64" s="380">
        <f>D60-D62</f>
        <v>520029164.642274</v>
      </c>
      <c r="E64" s="416"/>
      <c r="F64" s="417">
        <f>G64-D64</f>
        <v>-20327827.519621074</v>
      </c>
      <c r="G64" s="417">
        <v>499701337.12265295</v>
      </c>
      <c r="I64" s="436"/>
      <c r="J64" s="436"/>
      <c r="K64" s="436"/>
    </row>
    <row r="65" spans="1:11" ht="15">
      <c r="A65" s="397"/>
      <c r="B65" s="392"/>
      <c r="C65" s="392"/>
      <c r="D65" s="392"/>
      <c r="E65" s="392"/>
      <c r="F65" s="392"/>
      <c r="G65" s="392"/>
      <c r="I65" s="412"/>
      <c r="J65" s="437"/>
      <c r="K65" s="438"/>
    </row>
    <row r="66" spans="1:11" ht="12.75">
      <c r="A66" s="679" t="s">
        <v>240</v>
      </c>
      <c r="B66" s="679"/>
      <c r="C66" s="679"/>
      <c r="D66" s="679"/>
      <c r="E66" s="679"/>
      <c r="F66" s="679"/>
      <c r="G66" s="679"/>
      <c r="H66" s="439"/>
      <c r="I66" s="437"/>
      <c r="J66" s="438"/>
      <c r="K66" s="438"/>
    </row>
    <row r="67" spans="1:9" ht="12.75">
      <c r="A67" s="679"/>
      <c r="B67" s="679"/>
      <c r="C67" s="679"/>
      <c r="D67" s="679"/>
      <c r="E67" s="679"/>
      <c r="F67" s="679"/>
      <c r="G67" s="679"/>
      <c r="I67" s="412"/>
    </row>
    <row r="68" spans="2:9" ht="15">
      <c r="B68" s="392"/>
      <c r="C68" s="441"/>
      <c r="D68" s="441"/>
      <c r="E68" s="441"/>
      <c r="F68" s="441"/>
      <c r="G68" s="441"/>
      <c r="I68" s="442"/>
    </row>
    <row r="69" spans="1:9" ht="15">
      <c r="A69" s="397" t="s">
        <v>231</v>
      </c>
      <c r="B69" s="392"/>
      <c r="C69" s="392"/>
      <c r="D69" s="443"/>
      <c r="E69" s="443"/>
      <c r="F69" s="443"/>
      <c r="G69" s="443"/>
      <c r="I69" s="412"/>
    </row>
    <row r="70" spans="1:13" s="448" customFormat="1" ht="15">
      <c r="A70" s="444" t="s">
        <v>241</v>
      </c>
      <c r="B70" s="445"/>
      <c r="C70" s="445"/>
      <c r="D70" s="392"/>
      <c r="E70" s="392"/>
      <c r="F70" s="392"/>
      <c r="G70" s="446"/>
      <c r="H70" s="393"/>
      <c r="I70" s="447"/>
      <c r="J70" s="393"/>
      <c r="K70" s="393"/>
      <c r="L70" s="393"/>
      <c r="M70" s="393"/>
    </row>
    <row r="71" spans="1:13" s="448" customFormat="1" ht="15">
      <c r="A71" s="444" t="s">
        <v>242</v>
      </c>
      <c r="B71" s="392"/>
      <c r="C71" s="392"/>
      <c r="D71" s="392"/>
      <c r="E71" s="392"/>
      <c r="F71" s="392"/>
      <c r="G71" s="449"/>
      <c r="H71" s="393"/>
      <c r="I71" s="447"/>
      <c r="J71" s="393"/>
      <c r="K71" s="393"/>
      <c r="L71" s="393"/>
      <c r="M71" s="393"/>
    </row>
    <row r="72" spans="1:13" s="448" customFormat="1" ht="15">
      <c r="A72" s="450"/>
      <c r="B72" s="395"/>
      <c r="C72" s="395"/>
      <c r="D72" s="395"/>
      <c r="E72" s="395"/>
      <c r="F72" s="395"/>
      <c r="G72" s="451"/>
      <c r="H72" s="393"/>
      <c r="I72" s="439"/>
      <c r="J72" s="393"/>
      <c r="K72" s="393"/>
      <c r="L72" s="393"/>
      <c r="M72" s="393"/>
    </row>
    <row r="73" spans="1:13" s="448" customFormat="1" ht="12.75">
      <c r="A73" s="440"/>
      <c r="B73" s="395"/>
      <c r="C73" s="452"/>
      <c r="D73" s="395"/>
      <c r="E73" s="395"/>
      <c r="F73" s="395"/>
      <c r="G73" s="451"/>
      <c r="H73" s="393"/>
      <c r="I73" s="453"/>
      <c r="J73" s="393"/>
      <c r="K73" s="393"/>
      <c r="L73" s="393"/>
      <c r="M73" s="393"/>
    </row>
    <row r="74" spans="1:13" s="448" customFormat="1" ht="12.75">
      <c r="A74" s="440"/>
      <c r="B74" s="395"/>
      <c r="C74" s="454"/>
      <c r="D74" s="395"/>
      <c r="E74" s="395"/>
      <c r="F74" s="452"/>
      <c r="G74" s="451"/>
      <c r="H74" s="393"/>
      <c r="I74" s="393"/>
      <c r="J74" s="393"/>
      <c r="K74" s="393"/>
      <c r="L74" s="393"/>
      <c r="M74" s="393"/>
    </row>
    <row r="75" spans="1:13" s="448" customFormat="1" ht="12.75">
      <c r="A75" s="440"/>
      <c r="B75" s="395"/>
      <c r="C75" s="455"/>
      <c r="D75" s="395"/>
      <c r="E75" s="395"/>
      <c r="F75" s="451"/>
      <c r="G75" s="395"/>
      <c r="H75" s="393"/>
      <c r="I75" s="393"/>
      <c r="J75" s="393"/>
      <c r="K75" s="393"/>
      <c r="L75" s="393"/>
      <c r="M75" s="393"/>
    </row>
    <row r="76" spans="1:13" s="448" customFormat="1" ht="12.75">
      <c r="A76" s="440"/>
      <c r="B76" s="456"/>
      <c r="C76" s="457"/>
      <c r="D76" s="456"/>
      <c r="E76" s="456"/>
      <c r="F76" s="458"/>
      <c r="G76" s="456"/>
      <c r="H76" s="393"/>
      <c r="I76" s="393"/>
      <c r="J76" s="393"/>
      <c r="K76" s="393"/>
      <c r="L76" s="393"/>
      <c r="M76" s="393"/>
    </row>
    <row r="77" spans="1:13" s="448" customFormat="1" ht="12.75">
      <c r="A77" s="440"/>
      <c r="B77" s="459"/>
      <c r="C77" s="460" t="s">
        <v>369</v>
      </c>
      <c r="D77" s="456"/>
      <c r="E77" s="456"/>
      <c r="F77" s="456"/>
      <c r="G77" s="456"/>
      <c r="H77" s="393"/>
      <c r="I77" s="393"/>
      <c r="J77" s="393"/>
      <c r="K77" s="393"/>
      <c r="L77" s="393"/>
      <c r="M77" s="393"/>
    </row>
    <row r="78" spans="1:13" s="448" customFormat="1" ht="12.75">
      <c r="A78" s="440"/>
      <c r="B78" s="459"/>
      <c r="C78" s="461" t="s">
        <v>369</v>
      </c>
      <c r="D78" s="456"/>
      <c r="E78" s="456"/>
      <c r="F78" s="456"/>
      <c r="G78" s="456"/>
      <c r="H78" s="393"/>
      <c r="I78" s="393"/>
      <c r="J78" s="393"/>
      <c r="K78" s="393"/>
      <c r="L78" s="393"/>
      <c r="M78" s="393"/>
    </row>
    <row r="79" spans="1:13" s="448" customFormat="1" ht="12.75">
      <c r="A79" s="440"/>
      <c r="B79" s="459"/>
      <c r="C79" s="462"/>
      <c r="D79" s="456"/>
      <c r="E79" s="456"/>
      <c r="F79" s="456"/>
      <c r="G79" s="456"/>
      <c r="H79" s="393"/>
      <c r="I79" s="393"/>
      <c r="J79" s="393"/>
      <c r="K79" s="393"/>
      <c r="L79" s="393"/>
      <c r="M79" s="393"/>
    </row>
    <row r="80" spans="1:13" s="448" customFormat="1" ht="12.75">
      <c r="A80" s="440"/>
      <c r="B80" s="459"/>
      <c r="C80" s="462"/>
      <c r="D80" s="456"/>
      <c r="E80" s="456"/>
      <c r="F80" s="456"/>
      <c r="G80" s="456"/>
      <c r="H80" s="393"/>
      <c r="I80" s="393"/>
      <c r="J80" s="393"/>
      <c r="K80" s="393"/>
      <c r="L80" s="393"/>
      <c r="M80" s="393"/>
    </row>
    <row r="81" spans="1:13" s="448" customFormat="1" ht="12.75">
      <c r="A81" s="440"/>
      <c r="B81" s="459"/>
      <c r="C81" s="462"/>
      <c r="D81" s="456"/>
      <c r="E81" s="456"/>
      <c r="F81" s="456"/>
      <c r="G81" s="456"/>
      <c r="H81" s="393"/>
      <c r="I81" s="393"/>
      <c r="J81" s="393"/>
      <c r="K81" s="393"/>
      <c r="L81" s="393"/>
      <c r="M81" s="393"/>
    </row>
    <row r="82" spans="1:13" s="448" customFormat="1" ht="12.75">
      <c r="A82" s="440"/>
      <c r="B82" s="459"/>
      <c r="C82" s="462"/>
      <c r="D82" s="456"/>
      <c r="E82" s="456"/>
      <c r="F82" s="456"/>
      <c r="G82" s="456"/>
      <c r="H82" s="393"/>
      <c r="I82" s="393"/>
      <c r="J82" s="393"/>
      <c r="K82" s="393"/>
      <c r="L82" s="393"/>
      <c r="M82" s="393"/>
    </row>
    <row r="83" spans="1:13" s="448" customFormat="1" ht="12.75">
      <c r="A83" s="440"/>
      <c r="B83" s="459"/>
      <c r="C83" s="456"/>
      <c r="D83" s="456"/>
      <c r="E83" s="456"/>
      <c r="F83" s="456"/>
      <c r="G83" s="456"/>
      <c r="H83" s="393"/>
      <c r="I83" s="393"/>
      <c r="J83" s="393"/>
      <c r="K83" s="393"/>
      <c r="L83" s="393"/>
      <c r="M83" s="393"/>
    </row>
    <row r="84" spans="1:13" s="448" customFormat="1" ht="12.75">
      <c r="A84" s="440"/>
      <c r="B84" s="459"/>
      <c r="C84" s="459"/>
      <c r="D84" s="456"/>
      <c r="E84" s="456"/>
      <c r="F84" s="456"/>
      <c r="G84" s="456"/>
      <c r="H84" s="393"/>
      <c r="I84" s="393"/>
      <c r="J84" s="393"/>
      <c r="K84" s="393"/>
      <c r="L84" s="393"/>
      <c r="M84" s="393"/>
    </row>
    <row r="85" spans="1:13" s="448" customFormat="1" ht="12.75">
      <c r="A85" s="440"/>
      <c r="B85" s="459"/>
      <c r="C85" s="459"/>
      <c r="D85" s="456"/>
      <c r="E85" s="456"/>
      <c r="F85" s="456"/>
      <c r="G85" s="456"/>
      <c r="H85" s="393"/>
      <c r="I85" s="393"/>
      <c r="J85" s="393"/>
      <c r="K85" s="393"/>
      <c r="L85" s="393"/>
      <c r="M85" s="393"/>
    </row>
    <row r="86" spans="1:13" s="422" customFormat="1" ht="15">
      <c r="A86" s="440"/>
      <c r="B86" s="459"/>
      <c r="C86" s="459"/>
      <c r="D86" s="456"/>
      <c r="E86" s="456"/>
      <c r="F86" s="456"/>
      <c r="G86" s="456"/>
      <c r="H86" s="393"/>
      <c r="I86" s="393"/>
      <c r="J86" s="393"/>
      <c r="K86" s="393"/>
      <c r="L86" s="393"/>
      <c r="M86" s="393"/>
    </row>
    <row r="87" spans="1:13" s="422" customFormat="1" ht="15">
      <c r="A87" s="440"/>
      <c r="B87" s="459"/>
      <c r="C87" s="459"/>
      <c r="D87" s="456"/>
      <c r="E87" s="456"/>
      <c r="F87" s="456"/>
      <c r="G87" s="456"/>
      <c r="H87" s="393"/>
      <c r="I87" s="393"/>
      <c r="J87" s="393"/>
      <c r="K87" s="393"/>
      <c r="L87" s="393"/>
      <c r="M87" s="393"/>
    </row>
    <row r="88" spans="1:13" s="422" customFormat="1" ht="15">
      <c r="A88" s="440"/>
      <c r="B88" s="459"/>
      <c r="C88" s="459"/>
      <c r="D88" s="456"/>
      <c r="E88" s="456"/>
      <c r="F88" s="456"/>
      <c r="G88" s="456"/>
      <c r="H88" s="393"/>
      <c r="I88" s="393"/>
      <c r="J88" s="393"/>
      <c r="K88" s="393"/>
      <c r="L88" s="393"/>
      <c r="M88" s="393"/>
    </row>
    <row r="89" spans="1:13" s="422" customFormat="1" ht="15">
      <c r="A89" s="440"/>
      <c r="B89" s="459"/>
      <c r="C89" s="459"/>
      <c r="D89" s="456"/>
      <c r="E89" s="456"/>
      <c r="F89" s="456"/>
      <c r="G89" s="456"/>
      <c r="H89" s="393"/>
      <c r="I89" s="393"/>
      <c r="J89" s="393"/>
      <c r="K89" s="393"/>
      <c r="L89" s="393"/>
      <c r="M89" s="393"/>
    </row>
    <row r="90" spans="1:13" s="422" customFormat="1" ht="15">
      <c r="A90" s="440"/>
      <c r="B90" s="459"/>
      <c r="C90" s="459"/>
      <c r="D90" s="456"/>
      <c r="E90" s="456"/>
      <c r="F90" s="456"/>
      <c r="G90" s="456"/>
      <c r="H90" s="393"/>
      <c r="I90" s="393"/>
      <c r="J90" s="393"/>
      <c r="K90" s="393"/>
      <c r="L90" s="393"/>
      <c r="M90" s="393"/>
    </row>
    <row r="91" spans="1:13" s="422" customFormat="1" ht="15">
      <c r="A91" s="440"/>
      <c r="B91" s="459"/>
      <c r="C91" s="459"/>
      <c r="D91" s="456"/>
      <c r="E91" s="456"/>
      <c r="F91" s="456"/>
      <c r="G91" s="456"/>
      <c r="H91" s="393"/>
      <c r="I91" s="393"/>
      <c r="J91" s="393"/>
      <c r="K91" s="393"/>
      <c r="L91" s="393"/>
      <c r="M91" s="393"/>
    </row>
    <row r="92" spans="1:13" s="422" customFormat="1" ht="15">
      <c r="A92" s="440"/>
      <c r="B92" s="459"/>
      <c r="C92" s="459"/>
      <c r="D92" s="682"/>
      <c r="E92" s="682"/>
      <c r="F92" s="682"/>
      <c r="G92" s="682"/>
      <c r="H92" s="393"/>
      <c r="I92" s="393"/>
      <c r="J92" s="393"/>
      <c r="K92" s="393"/>
      <c r="L92" s="393"/>
      <c r="M92" s="393"/>
    </row>
    <row r="93" spans="1:13" s="422" customFormat="1" ht="15">
      <c r="A93" s="440"/>
      <c r="B93" s="459"/>
      <c r="C93" s="459"/>
      <c r="D93" s="456"/>
      <c r="E93" s="456"/>
      <c r="F93" s="456"/>
      <c r="G93" s="456"/>
      <c r="H93" s="393"/>
      <c r="I93" s="393"/>
      <c r="J93" s="393"/>
      <c r="K93" s="393"/>
      <c r="L93" s="393"/>
      <c r="M93" s="393"/>
    </row>
    <row r="94" spans="1:13" s="422" customFormat="1" ht="15">
      <c r="A94" s="440"/>
      <c r="B94" s="459"/>
      <c r="C94" s="459"/>
      <c r="D94" s="456"/>
      <c r="E94" s="456"/>
      <c r="F94" s="456"/>
      <c r="G94" s="456"/>
      <c r="H94" s="393"/>
      <c r="I94" s="393"/>
      <c r="J94" s="393"/>
      <c r="K94" s="393"/>
      <c r="L94" s="393"/>
      <c r="M94" s="393"/>
    </row>
    <row r="95" spans="1:13" s="422" customFormat="1" ht="15">
      <c r="A95" s="440"/>
      <c r="B95" s="459"/>
      <c r="C95" s="459"/>
      <c r="D95" s="456"/>
      <c r="E95" s="456"/>
      <c r="F95" s="456"/>
      <c r="G95" s="456"/>
      <c r="H95" s="393"/>
      <c r="I95" s="393"/>
      <c r="J95" s="393"/>
      <c r="K95" s="393"/>
      <c r="L95" s="393"/>
      <c r="M95" s="393"/>
    </row>
    <row r="96" spans="1:13" s="422" customFormat="1" ht="15">
      <c r="A96" s="440"/>
      <c r="B96" s="459"/>
      <c r="C96" s="459"/>
      <c r="D96" s="456"/>
      <c r="E96" s="456"/>
      <c r="F96" s="456"/>
      <c r="G96" s="456"/>
      <c r="H96" s="393"/>
      <c r="I96" s="393"/>
      <c r="J96" s="393"/>
      <c r="K96" s="393"/>
      <c r="L96" s="393"/>
      <c r="M96" s="393"/>
    </row>
    <row r="97" spans="1:13" s="422" customFormat="1" ht="15">
      <c r="A97" s="440"/>
      <c r="B97" s="459"/>
      <c r="C97" s="459"/>
      <c r="D97" s="456"/>
      <c r="E97" s="456"/>
      <c r="F97" s="456"/>
      <c r="G97" s="456"/>
      <c r="H97" s="393"/>
      <c r="I97" s="393"/>
      <c r="J97" s="393"/>
      <c r="K97" s="393"/>
      <c r="L97" s="393"/>
      <c r="M97" s="393"/>
    </row>
    <row r="98" spans="1:13" s="422" customFormat="1" ht="15">
      <c r="A98" s="440"/>
      <c r="B98" s="459"/>
      <c r="C98" s="459"/>
      <c r="D98" s="456"/>
      <c r="E98" s="456"/>
      <c r="F98" s="456"/>
      <c r="G98" s="456"/>
      <c r="H98" s="393"/>
      <c r="I98" s="393"/>
      <c r="J98" s="393"/>
      <c r="K98" s="393"/>
      <c r="L98" s="393"/>
      <c r="M98" s="393"/>
    </row>
    <row r="99" spans="1:13" s="448" customFormat="1" ht="12.75">
      <c r="A99" s="440"/>
      <c r="B99" s="456"/>
      <c r="C99" s="459"/>
      <c r="D99" s="456"/>
      <c r="E99" s="456"/>
      <c r="F99" s="456"/>
      <c r="G99" s="456"/>
      <c r="H99" s="393"/>
      <c r="I99" s="393"/>
      <c r="J99" s="393"/>
      <c r="K99" s="393"/>
      <c r="L99" s="393"/>
      <c r="M99" s="393"/>
    </row>
    <row r="100" spans="1:13" s="448" customFormat="1" ht="12.75">
      <c r="A100" s="440"/>
      <c r="B100" s="456"/>
      <c r="C100" s="456"/>
      <c r="D100" s="456"/>
      <c r="E100" s="456"/>
      <c r="F100" s="456"/>
      <c r="G100" s="456"/>
      <c r="H100" s="393"/>
      <c r="I100" s="393"/>
      <c r="J100" s="393"/>
      <c r="K100" s="393"/>
      <c r="L100" s="393"/>
      <c r="M100" s="393"/>
    </row>
    <row r="101" spans="1:13" s="448" customFormat="1" ht="12.75">
      <c r="A101" s="440"/>
      <c r="B101" s="456"/>
      <c r="C101" s="456"/>
      <c r="D101" s="456"/>
      <c r="E101" s="456"/>
      <c r="F101" s="456"/>
      <c r="G101" s="456"/>
      <c r="H101" s="393"/>
      <c r="I101" s="393"/>
      <c r="J101" s="393"/>
      <c r="K101" s="393"/>
      <c r="L101" s="393"/>
      <c r="M101" s="393"/>
    </row>
  </sheetData>
  <mergeCells count="2">
    <mergeCell ref="A66:G67"/>
    <mergeCell ref="D92:G92"/>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1.8
Docket No. 10-035-124
Witness:  Kevin C. Higgins
Page 4 of 4</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271</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24">
      <c r="D7" s="15" t="s">
        <v>495</v>
      </c>
      <c r="E7" s="16"/>
      <c r="F7" s="16"/>
      <c r="G7" s="17" t="s">
        <v>272</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0</v>
      </c>
    </row>
    <row r="14" spans="4:7" ht="12.75">
      <c r="D14" s="20">
        <v>6</v>
      </c>
      <c r="E14" s="21" t="s">
        <v>503</v>
      </c>
      <c r="F14" s="21"/>
      <c r="G14" s="23">
        <v>0</v>
      </c>
    </row>
    <row r="15" spans="4:7" ht="12.75">
      <c r="D15" s="20">
        <v>7</v>
      </c>
      <c r="E15" s="21"/>
      <c r="F15" s="21"/>
      <c r="G15" s="22"/>
    </row>
    <row r="16" spans="4:7" ht="12.75">
      <c r="D16" s="20">
        <v>8</v>
      </c>
      <c r="E16" s="21" t="s">
        <v>504</v>
      </c>
      <c r="F16" s="21"/>
      <c r="G16" s="22"/>
    </row>
    <row r="17" spans="4:7" ht="12.75">
      <c r="D17" s="20">
        <v>9</v>
      </c>
      <c r="E17" s="21" t="s">
        <v>505</v>
      </c>
      <c r="F17" s="21"/>
      <c r="G17" s="22">
        <v>-3163497.794881046</v>
      </c>
    </row>
    <row r="18" spans="4:7" ht="12.75">
      <c r="D18" s="20">
        <v>10</v>
      </c>
      <c r="E18" s="21" t="s">
        <v>506</v>
      </c>
      <c r="F18" s="21"/>
      <c r="G18" s="22">
        <v>0</v>
      </c>
    </row>
    <row r="19" spans="4:7" ht="12.75">
      <c r="D19" s="20">
        <v>11</v>
      </c>
      <c r="E19" s="21" t="s">
        <v>507</v>
      </c>
      <c r="F19" s="21"/>
      <c r="G19" s="22">
        <v>-411388.50659166276</v>
      </c>
    </row>
    <row r="20" spans="4:7" ht="12.75">
      <c r="D20" s="20">
        <v>12</v>
      </c>
      <c r="E20" s="21" t="s">
        <v>508</v>
      </c>
      <c r="F20" s="21"/>
      <c r="G20" s="22">
        <v>-1119159.9440147877</v>
      </c>
    </row>
    <row r="21" spans="4:7" ht="12.75">
      <c r="D21" s="20">
        <v>13</v>
      </c>
      <c r="E21" s="21" t="s">
        <v>509</v>
      </c>
      <c r="F21" s="21"/>
      <c r="G21" s="22">
        <v>-544674.1388703287</v>
      </c>
    </row>
    <row r="22" spans="4:7" ht="12.75">
      <c r="D22" s="20">
        <v>14</v>
      </c>
      <c r="E22" s="21" t="s">
        <v>510</v>
      </c>
      <c r="F22" s="21"/>
      <c r="G22" s="22">
        <v>-2006277.1126982868</v>
      </c>
    </row>
    <row r="23" spans="4:7" ht="12.75">
      <c r="D23" s="20">
        <v>15</v>
      </c>
      <c r="E23" s="21" t="s">
        <v>511</v>
      </c>
      <c r="F23" s="21"/>
      <c r="G23" s="22">
        <v>-643346.2726573199</v>
      </c>
    </row>
    <row r="24" spans="4:7" ht="12.75">
      <c r="D24" s="20">
        <v>16</v>
      </c>
      <c r="E24" s="21" t="s">
        <v>512</v>
      </c>
      <c r="F24" s="21"/>
      <c r="G24" s="22">
        <v>-82691.15401858371</v>
      </c>
    </row>
    <row r="25" spans="4:7" ht="12.75">
      <c r="D25" s="20">
        <v>17</v>
      </c>
      <c r="E25" s="21" t="s">
        <v>513</v>
      </c>
      <c r="F25" s="21"/>
      <c r="G25" s="22">
        <v>0</v>
      </c>
    </row>
    <row r="26" spans="4:7" ht="12.75">
      <c r="D26" s="20">
        <v>18</v>
      </c>
      <c r="E26" s="21" t="s">
        <v>514</v>
      </c>
      <c r="F26" s="21"/>
      <c r="G26" s="24">
        <v>426593.3432222158</v>
      </c>
    </row>
    <row r="27" spans="4:7" ht="12.75">
      <c r="D27" s="20">
        <v>19</v>
      </c>
      <c r="E27" s="21" t="s">
        <v>515</v>
      </c>
      <c r="F27" s="21"/>
      <c r="G27" s="22">
        <v>-7544441.580509901</v>
      </c>
    </row>
    <row r="28" spans="4:7" ht="12.75">
      <c r="D28" s="20">
        <v>20</v>
      </c>
      <c r="E28" s="21" t="s">
        <v>516</v>
      </c>
      <c r="F28" s="21"/>
      <c r="G28" s="22">
        <v>0</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2484641.268945977</v>
      </c>
    </row>
    <row r="32" spans="4:7" ht="12.75">
      <c r="D32" s="20">
        <v>24</v>
      </c>
      <c r="E32" s="21" t="s">
        <v>520</v>
      </c>
      <c r="F32" s="21"/>
      <c r="G32" s="22">
        <v>447433.19435438747</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-4612367.1172094345</v>
      </c>
    </row>
    <row r="37" spans="4:7" ht="12.75">
      <c r="D37" s="20">
        <v>29</v>
      </c>
      <c r="E37" s="21"/>
      <c r="F37" s="21"/>
      <c r="G37" s="22"/>
    </row>
    <row r="38" spans="4:7" ht="13" thickBot="1">
      <c r="D38" s="20">
        <v>30</v>
      </c>
      <c r="E38" s="21" t="s">
        <v>525</v>
      </c>
      <c r="F38" s="21"/>
      <c r="G38" s="26">
        <v>4612367.1172094345</v>
      </c>
    </row>
    <row r="39" spans="4:7" ht="13.5" thickTop="1">
      <c r="D39" s="20">
        <v>31</v>
      </c>
      <c r="E39" s="21"/>
      <c r="F39" s="21"/>
      <c r="G39" s="22"/>
    </row>
    <row r="40" spans="4:7" ht="12.75">
      <c r="D40" s="20">
        <v>32</v>
      </c>
      <c r="E40" s="21" t="s">
        <v>526</v>
      </c>
      <c r="F40" s="21"/>
      <c r="G40" s="22"/>
    </row>
    <row r="41" spans="4:7" ht="12.75">
      <c r="D41" s="20">
        <v>33</v>
      </c>
      <c r="E41" s="21" t="s">
        <v>527</v>
      </c>
      <c r="F41" s="21"/>
      <c r="G41" s="22">
        <v>0</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-70815.28658083826</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-70815.28658103943</v>
      </c>
    </row>
    <row r="53" spans="4:7" ht="12.75">
      <c r="D53" s="20">
        <v>45</v>
      </c>
      <c r="E53" s="21"/>
      <c r="F53" s="21"/>
      <c r="G53" s="22"/>
    </row>
    <row r="54" spans="4:7" ht="12.75">
      <c r="D54" s="20">
        <v>46</v>
      </c>
      <c r="E54" s="21" t="s">
        <v>539</v>
      </c>
      <c r="F54" s="21"/>
      <c r="G54" s="22"/>
    </row>
    <row r="55" spans="4:7" ht="12.75">
      <c r="D55" s="20">
        <v>47</v>
      </c>
      <c r="E55" s="21" t="s">
        <v>540</v>
      </c>
      <c r="F55" s="21"/>
      <c r="G55" s="22">
        <v>0</v>
      </c>
    </row>
    <row r="56" spans="4:7" ht="12.75">
      <c r="D56" s="20">
        <v>48</v>
      </c>
      <c r="E56" s="21" t="s">
        <v>541</v>
      </c>
      <c r="F56" s="21"/>
      <c r="G56" s="22">
        <v>0</v>
      </c>
    </row>
    <row r="57" spans="4:7" ht="12.75">
      <c r="D57" s="20">
        <v>49</v>
      </c>
      <c r="E57" s="21" t="s">
        <v>542</v>
      </c>
      <c r="F57" s="21"/>
      <c r="G57" s="22">
        <v>0</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0</v>
      </c>
    </row>
    <row r="63" spans="4:7" ht="12.75">
      <c r="D63" s="20">
        <v>55</v>
      </c>
      <c r="E63" s="21"/>
      <c r="F63" s="21"/>
      <c r="G63" s="22"/>
    </row>
    <row r="64" spans="4:7" ht="13" thickBot="1">
      <c r="D64" s="20">
        <v>56</v>
      </c>
      <c r="E64" s="21" t="s">
        <v>548</v>
      </c>
      <c r="F64" s="21"/>
      <c r="G64" s="26">
        <v>-70815.28658103943</v>
      </c>
    </row>
    <row r="65" spans="4:7" ht="13.5" thickTop="1">
      <c r="D65" s="108"/>
      <c r="E65" s="28"/>
      <c r="F65" s="28"/>
      <c r="G65" s="29"/>
    </row>
    <row r="66" spans="4:7" ht="12.75">
      <c r="D66" s="30"/>
      <c r="E66" s="28" t="s">
        <v>419</v>
      </c>
      <c r="F66" s="31"/>
      <c r="G66" s="32">
        <v>-7466327.684099823</v>
      </c>
    </row>
    <row r="68" s="34" customFormat="1" ht="13" thickBot="1">
      <c r="B68" s="33" t="s">
        <v>420</v>
      </c>
    </row>
    <row r="69" spans="2:10" s="34" customFormat="1" ht="145.5" customHeight="1" thickBot="1">
      <c r="B69" s="648" t="s">
        <v>14</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1.9
Docket No. 10-035-124
Witness:  Kevin C. Higgins
Page 1 of 4</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I49"/>
  <sheetViews>
    <sheetView workbookViewId="0" topLeftCell="A1"/>
  </sheetViews>
  <sheetFormatPr defaultColWidth="8.83203125" defaultRowHeight="12.75"/>
  <cols>
    <col min="1" max="2" width="2" style="302" customWidth="1"/>
    <col min="3" max="3" width="45.16015625" style="302" customWidth="1"/>
    <col min="4" max="4" width="11.33203125" style="302" customWidth="1"/>
    <col min="5" max="5" width="14.83203125" style="302" customWidth="1"/>
    <col min="6" max="6" width="11.33203125" style="302" customWidth="1"/>
    <col min="7" max="7" width="12.5" style="302" customWidth="1"/>
    <col min="8" max="8" width="14.83203125" style="302" customWidth="1"/>
    <col min="9" max="256" width="8.83203125" style="302" customWidth="1"/>
    <col min="257" max="257" width="3.5" style="302" customWidth="1"/>
    <col min="258" max="258" width="31.5" style="302" customWidth="1"/>
    <col min="259" max="259" width="13.33203125" style="302" customWidth="1"/>
    <col min="260" max="260" width="8.33203125" style="302" customWidth="1"/>
    <col min="261" max="261" width="14.5" style="302" customWidth="1"/>
    <col min="262" max="263" width="12.66015625" style="302" customWidth="1"/>
    <col min="264" max="264" width="13.16015625" style="302" customWidth="1"/>
    <col min="265" max="512" width="8.83203125" style="302" customWidth="1"/>
    <col min="513" max="513" width="3.5" style="302" customWidth="1"/>
    <col min="514" max="514" width="31.5" style="302" customWidth="1"/>
    <col min="515" max="515" width="13.33203125" style="302" customWidth="1"/>
    <col min="516" max="516" width="8.33203125" style="302" customWidth="1"/>
    <col min="517" max="517" width="14.5" style="302" customWidth="1"/>
    <col min="518" max="519" width="12.66015625" style="302" customWidth="1"/>
    <col min="520" max="520" width="13.16015625" style="302" customWidth="1"/>
    <col min="521" max="768" width="8.83203125" style="302" customWidth="1"/>
    <col min="769" max="769" width="3.5" style="302" customWidth="1"/>
    <col min="770" max="770" width="31.5" style="302" customWidth="1"/>
    <col min="771" max="771" width="13.33203125" style="302" customWidth="1"/>
    <col min="772" max="772" width="8.33203125" style="302" customWidth="1"/>
    <col min="773" max="773" width="14.5" style="302" customWidth="1"/>
    <col min="774" max="775" width="12.66015625" style="302" customWidth="1"/>
    <col min="776" max="776" width="13.16015625" style="302" customWidth="1"/>
    <col min="777" max="1024" width="8.83203125" style="302" customWidth="1"/>
    <col min="1025" max="1025" width="3.5" style="302" customWidth="1"/>
    <col min="1026" max="1026" width="31.5" style="302" customWidth="1"/>
    <col min="1027" max="1027" width="13.33203125" style="302" customWidth="1"/>
    <col min="1028" max="1028" width="8.33203125" style="302" customWidth="1"/>
    <col min="1029" max="1029" width="14.5" style="302" customWidth="1"/>
    <col min="1030" max="1031" width="12.66015625" style="302" customWidth="1"/>
    <col min="1032" max="1032" width="13.16015625" style="302" customWidth="1"/>
    <col min="1033" max="1280" width="8.83203125" style="302" customWidth="1"/>
    <col min="1281" max="1281" width="3.5" style="302" customWidth="1"/>
    <col min="1282" max="1282" width="31.5" style="302" customWidth="1"/>
    <col min="1283" max="1283" width="13.33203125" style="302" customWidth="1"/>
    <col min="1284" max="1284" width="8.33203125" style="302" customWidth="1"/>
    <col min="1285" max="1285" width="14.5" style="302" customWidth="1"/>
    <col min="1286" max="1287" width="12.66015625" style="302" customWidth="1"/>
    <col min="1288" max="1288" width="13.16015625" style="302" customWidth="1"/>
    <col min="1289" max="1536" width="8.83203125" style="302" customWidth="1"/>
    <col min="1537" max="1537" width="3.5" style="302" customWidth="1"/>
    <col min="1538" max="1538" width="31.5" style="302" customWidth="1"/>
    <col min="1539" max="1539" width="13.33203125" style="302" customWidth="1"/>
    <col min="1540" max="1540" width="8.33203125" style="302" customWidth="1"/>
    <col min="1541" max="1541" width="14.5" style="302" customWidth="1"/>
    <col min="1542" max="1543" width="12.66015625" style="302" customWidth="1"/>
    <col min="1544" max="1544" width="13.16015625" style="302" customWidth="1"/>
    <col min="1545" max="1792" width="8.83203125" style="302" customWidth="1"/>
    <col min="1793" max="1793" width="3.5" style="302" customWidth="1"/>
    <col min="1794" max="1794" width="31.5" style="302" customWidth="1"/>
    <col min="1795" max="1795" width="13.33203125" style="302" customWidth="1"/>
    <col min="1796" max="1796" width="8.33203125" style="302" customWidth="1"/>
    <col min="1797" max="1797" width="14.5" style="302" customWidth="1"/>
    <col min="1798" max="1799" width="12.66015625" style="302" customWidth="1"/>
    <col min="1800" max="1800" width="13.16015625" style="302" customWidth="1"/>
    <col min="1801" max="2048" width="8.83203125" style="302" customWidth="1"/>
    <col min="2049" max="2049" width="3.5" style="302" customWidth="1"/>
    <col min="2050" max="2050" width="31.5" style="302" customWidth="1"/>
    <col min="2051" max="2051" width="13.33203125" style="302" customWidth="1"/>
    <col min="2052" max="2052" width="8.33203125" style="302" customWidth="1"/>
    <col min="2053" max="2053" width="14.5" style="302" customWidth="1"/>
    <col min="2054" max="2055" width="12.66015625" style="302" customWidth="1"/>
    <col min="2056" max="2056" width="13.16015625" style="302" customWidth="1"/>
    <col min="2057" max="2304" width="8.83203125" style="302" customWidth="1"/>
    <col min="2305" max="2305" width="3.5" style="302" customWidth="1"/>
    <col min="2306" max="2306" width="31.5" style="302" customWidth="1"/>
    <col min="2307" max="2307" width="13.33203125" style="302" customWidth="1"/>
    <col min="2308" max="2308" width="8.33203125" style="302" customWidth="1"/>
    <col min="2309" max="2309" width="14.5" style="302" customWidth="1"/>
    <col min="2310" max="2311" width="12.66015625" style="302" customWidth="1"/>
    <col min="2312" max="2312" width="13.16015625" style="302" customWidth="1"/>
    <col min="2313" max="2560" width="8.83203125" style="302" customWidth="1"/>
    <col min="2561" max="2561" width="3.5" style="302" customWidth="1"/>
    <col min="2562" max="2562" width="31.5" style="302" customWidth="1"/>
    <col min="2563" max="2563" width="13.33203125" style="302" customWidth="1"/>
    <col min="2564" max="2564" width="8.33203125" style="302" customWidth="1"/>
    <col min="2565" max="2565" width="14.5" style="302" customWidth="1"/>
    <col min="2566" max="2567" width="12.66015625" style="302" customWidth="1"/>
    <col min="2568" max="2568" width="13.16015625" style="302" customWidth="1"/>
    <col min="2569" max="2816" width="8.83203125" style="302" customWidth="1"/>
    <col min="2817" max="2817" width="3.5" style="302" customWidth="1"/>
    <col min="2818" max="2818" width="31.5" style="302" customWidth="1"/>
    <col min="2819" max="2819" width="13.33203125" style="302" customWidth="1"/>
    <col min="2820" max="2820" width="8.33203125" style="302" customWidth="1"/>
    <col min="2821" max="2821" width="14.5" style="302" customWidth="1"/>
    <col min="2822" max="2823" width="12.66015625" style="302" customWidth="1"/>
    <col min="2824" max="2824" width="13.16015625" style="302" customWidth="1"/>
    <col min="2825" max="3072" width="8.83203125" style="302" customWidth="1"/>
    <col min="3073" max="3073" width="3.5" style="302" customWidth="1"/>
    <col min="3074" max="3074" width="31.5" style="302" customWidth="1"/>
    <col min="3075" max="3075" width="13.33203125" style="302" customWidth="1"/>
    <col min="3076" max="3076" width="8.33203125" style="302" customWidth="1"/>
    <col min="3077" max="3077" width="14.5" style="302" customWidth="1"/>
    <col min="3078" max="3079" width="12.66015625" style="302" customWidth="1"/>
    <col min="3080" max="3080" width="13.16015625" style="302" customWidth="1"/>
    <col min="3081" max="3328" width="8.83203125" style="302" customWidth="1"/>
    <col min="3329" max="3329" width="3.5" style="302" customWidth="1"/>
    <col min="3330" max="3330" width="31.5" style="302" customWidth="1"/>
    <col min="3331" max="3331" width="13.33203125" style="302" customWidth="1"/>
    <col min="3332" max="3332" width="8.33203125" style="302" customWidth="1"/>
    <col min="3333" max="3333" width="14.5" style="302" customWidth="1"/>
    <col min="3334" max="3335" width="12.66015625" style="302" customWidth="1"/>
    <col min="3336" max="3336" width="13.16015625" style="302" customWidth="1"/>
    <col min="3337" max="3584" width="8.83203125" style="302" customWidth="1"/>
    <col min="3585" max="3585" width="3.5" style="302" customWidth="1"/>
    <col min="3586" max="3586" width="31.5" style="302" customWidth="1"/>
    <col min="3587" max="3587" width="13.33203125" style="302" customWidth="1"/>
    <col min="3588" max="3588" width="8.33203125" style="302" customWidth="1"/>
    <col min="3589" max="3589" width="14.5" style="302" customWidth="1"/>
    <col min="3590" max="3591" width="12.66015625" style="302" customWidth="1"/>
    <col min="3592" max="3592" width="13.16015625" style="302" customWidth="1"/>
    <col min="3593" max="3840" width="8.83203125" style="302" customWidth="1"/>
    <col min="3841" max="3841" width="3.5" style="302" customWidth="1"/>
    <col min="3842" max="3842" width="31.5" style="302" customWidth="1"/>
    <col min="3843" max="3843" width="13.33203125" style="302" customWidth="1"/>
    <col min="3844" max="3844" width="8.33203125" style="302" customWidth="1"/>
    <col min="3845" max="3845" width="14.5" style="302" customWidth="1"/>
    <col min="3846" max="3847" width="12.66015625" style="302" customWidth="1"/>
    <col min="3848" max="3848" width="13.16015625" style="302" customWidth="1"/>
    <col min="3849" max="4096" width="8.83203125" style="302" customWidth="1"/>
    <col min="4097" max="4097" width="3.5" style="302" customWidth="1"/>
    <col min="4098" max="4098" width="31.5" style="302" customWidth="1"/>
    <col min="4099" max="4099" width="13.33203125" style="302" customWidth="1"/>
    <col min="4100" max="4100" width="8.33203125" style="302" customWidth="1"/>
    <col min="4101" max="4101" width="14.5" style="302" customWidth="1"/>
    <col min="4102" max="4103" width="12.66015625" style="302" customWidth="1"/>
    <col min="4104" max="4104" width="13.16015625" style="302" customWidth="1"/>
    <col min="4105" max="4352" width="8.83203125" style="302" customWidth="1"/>
    <col min="4353" max="4353" width="3.5" style="302" customWidth="1"/>
    <col min="4354" max="4354" width="31.5" style="302" customWidth="1"/>
    <col min="4355" max="4355" width="13.33203125" style="302" customWidth="1"/>
    <col min="4356" max="4356" width="8.33203125" style="302" customWidth="1"/>
    <col min="4357" max="4357" width="14.5" style="302" customWidth="1"/>
    <col min="4358" max="4359" width="12.66015625" style="302" customWidth="1"/>
    <col min="4360" max="4360" width="13.16015625" style="302" customWidth="1"/>
    <col min="4361" max="4608" width="8.83203125" style="302" customWidth="1"/>
    <col min="4609" max="4609" width="3.5" style="302" customWidth="1"/>
    <col min="4610" max="4610" width="31.5" style="302" customWidth="1"/>
    <col min="4611" max="4611" width="13.33203125" style="302" customWidth="1"/>
    <col min="4612" max="4612" width="8.33203125" style="302" customWidth="1"/>
    <col min="4613" max="4613" width="14.5" style="302" customWidth="1"/>
    <col min="4614" max="4615" width="12.66015625" style="302" customWidth="1"/>
    <col min="4616" max="4616" width="13.16015625" style="302" customWidth="1"/>
    <col min="4617" max="4864" width="8.83203125" style="302" customWidth="1"/>
    <col min="4865" max="4865" width="3.5" style="302" customWidth="1"/>
    <col min="4866" max="4866" width="31.5" style="302" customWidth="1"/>
    <col min="4867" max="4867" width="13.33203125" style="302" customWidth="1"/>
    <col min="4868" max="4868" width="8.33203125" style="302" customWidth="1"/>
    <col min="4869" max="4869" width="14.5" style="302" customWidth="1"/>
    <col min="4870" max="4871" width="12.66015625" style="302" customWidth="1"/>
    <col min="4872" max="4872" width="13.16015625" style="302" customWidth="1"/>
    <col min="4873" max="5120" width="8.83203125" style="302" customWidth="1"/>
    <col min="5121" max="5121" width="3.5" style="302" customWidth="1"/>
    <col min="5122" max="5122" width="31.5" style="302" customWidth="1"/>
    <col min="5123" max="5123" width="13.33203125" style="302" customWidth="1"/>
    <col min="5124" max="5124" width="8.33203125" style="302" customWidth="1"/>
    <col min="5125" max="5125" width="14.5" style="302" customWidth="1"/>
    <col min="5126" max="5127" width="12.66015625" style="302" customWidth="1"/>
    <col min="5128" max="5128" width="13.16015625" style="302" customWidth="1"/>
    <col min="5129" max="5376" width="8.83203125" style="302" customWidth="1"/>
    <col min="5377" max="5377" width="3.5" style="302" customWidth="1"/>
    <col min="5378" max="5378" width="31.5" style="302" customWidth="1"/>
    <col min="5379" max="5379" width="13.33203125" style="302" customWidth="1"/>
    <col min="5380" max="5380" width="8.33203125" style="302" customWidth="1"/>
    <col min="5381" max="5381" width="14.5" style="302" customWidth="1"/>
    <col min="5382" max="5383" width="12.66015625" style="302" customWidth="1"/>
    <col min="5384" max="5384" width="13.16015625" style="302" customWidth="1"/>
    <col min="5385" max="5632" width="8.83203125" style="302" customWidth="1"/>
    <col min="5633" max="5633" width="3.5" style="302" customWidth="1"/>
    <col min="5634" max="5634" width="31.5" style="302" customWidth="1"/>
    <col min="5635" max="5635" width="13.33203125" style="302" customWidth="1"/>
    <col min="5636" max="5636" width="8.33203125" style="302" customWidth="1"/>
    <col min="5637" max="5637" width="14.5" style="302" customWidth="1"/>
    <col min="5638" max="5639" width="12.66015625" style="302" customWidth="1"/>
    <col min="5640" max="5640" width="13.16015625" style="302" customWidth="1"/>
    <col min="5641" max="5888" width="8.83203125" style="302" customWidth="1"/>
    <col min="5889" max="5889" width="3.5" style="302" customWidth="1"/>
    <col min="5890" max="5890" width="31.5" style="302" customWidth="1"/>
    <col min="5891" max="5891" width="13.33203125" style="302" customWidth="1"/>
    <col min="5892" max="5892" width="8.33203125" style="302" customWidth="1"/>
    <col min="5893" max="5893" width="14.5" style="302" customWidth="1"/>
    <col min="5894" max="5895" width="12.66015625" style="302" customWidth="1"/>
    <col min="5896" max="5896" width="13.16015625" style="302" customWidth="1"/>
    <col min="5897" max="6144" width="8.83203125" style="302" customWidth="1"/>
    <col min="6145" max="6145" width="3.5" style="302" customWidth="1"/>
    <col min="6146" max="6146" width="31.5" style="302" customWidth="1"/>
    <col min="6147" max="6147" width="13.33203125" style="302" customWidth="1"/>
    <col min="6148" max="6148" width="8.33203125" style="302" customWidth="1"/>
    <col min="6149" max="6149" width="14.5" style="302" customWidth="1"/>
    <col min="6150" max="6151" width="12.66015625" style="302" customWidth="1"/>
    <col min="6152" max="6152" width="13.16015625" style="302" customWidth="1"/>
    <col min="6153" max="6400" width="8.83203125" style="302" customWidth="1"/>
    <col min="6401" max="6401" width="3.5" style="302" customWidth="1"/>
    <col min="6402" max="6402" width="31.5" style="302" customWidth="1"/>
    <col min="6403" max="6403" width="13.33203125" style="302" customWidth="1"/>
    <col min="6404" max="6404" width="8.33203125" style="302" customWidth="1"/>
    <col min="6405" max="6405" width="14.5" style="302" customWidth="1"/>
    <col min="6406" max="6407" width="12.66015625" style="302" customWidth="1"/>
    <col min="6408" max="6408" width="13.16015625" style="302" customWidth="1"/>
    <col min="6409" max="6656" width="8.83203125" style="302" customWidth="1"/>
    <col min="6657" max="6657" width="3.5" style="302" customWidth="1"/>
    <col min="6658" max="6658" width="31.5" style="302" customWidth="1"/>
    <col min="6659" max="6659" width="13.33203125" style="302" customWidth="1"/>
    <col min="6660" max="6660" width="8.33203125" style="302" customWidth="1"/>
    <col min="6661" max="6661" width="14.5" style="302" customWidth="1"/>
    <col min="6662" max="6663" width="12.66015625" style="302" customWidth="1"/>
    <col min="6664" max="6664" width="13.16015625" style="302" customWidth="1"/>
    <col min="6665" max="6912" width="8.83203125" style="302" customWidth="1"/>
    <col min="6913" max="6913" width="3.5" style="302" customWidth="1"/>
    <col min="6914" max="6914" width="31.5" style="302" customWidth="1"/>
    <col min="6915" max="6915" width="13.33203125" style="302" customWidth="1"/>
    <col min="6916" max="6916" width="8.33203125" style="302" customWidth="1"/>
    <col min="6917" max="6917" width="14.5" style="302" customWidth="1"/>
    <col min="6918" max="6919" width="12.66015625" style="302" customWidth="1"/>
    <col min="6920" max="6920" width="13.16015625" style="302" customWidth="1"/>
    <col min="6921" max="7168" width="8.83203125" style="302" customWidth="1"/>
    <col min="7169" max="7169" width="3.5" style="302" customWidth="1"/>
    <col min="7170" max="7170" width="31.5" style="302" customWidth="1"/>
    <col min="7171" max="7171" width="13.33203125" style="302" customWidth="1"/>
    <col min="7172" max="7172" width="8.33203125" style="302" customWidth="1"/>
    <col min="7173" max="7173" width="14.5" style="302" customWidth="1"/>
    <col min="7174" max="7175" width="12.66015625" style="302" customWidth="1"/>
    <col min="7176" max="7176" width="13.16015625" style="302" customWidth="1"/>
    <col min="7177" max="7424" width="8.83203125" style="302" customWidth="1"/>
    <col min="7425" max="7425" width="3.5" style="302" customWidth="1"/>
    <col min="7426" max="7426" width="31.5" style="302" customWidth="1"/>
    <col min="7427" max="7427" width="13.33203125" style="302" customWidth="1"/>
    <col min="7428" max="7428" width="8.33203125" style="302" customWidth="1"/>
    <col min="7429" max="7429" width="14.5" style="302" customWidth="1"/>
    <col min="7430" max="7431" width="12.66015625" style="302" customWidth="1"/>
    <col min="7432" max="7432" width="13.16015625" style="302" customWidth="1"/>
    <col min="7433" max="7680" width="8.83203125" style="302" customWidth="1"/>
    <col min="7681" max="7681" width="3.5" style="302" customWidth="1"/>
    <col min="7682" max="7682" width="31.5" style="302" customWidth="1"/>
    <col min="7683" max="7683" width="13.33203125" style="302" customWidth="1"/>
    <col min="7684" max="7684" width="8.33203125" style="302" customWidth="1"/>
    <col min="7685" max="7685" width="14.5" style="302" customWidth="1"/>
    <col min="7686" max="7687" width="12.66015625" style="302" customWidth="1"/>
    <col min="7688" max="7688" width="13.16015625" style="302" customWidth="1"/>
    <col min="7689" max="7936" width="8.83203125" style="302" customWidth="1"/>
    <col min="7937" max="7937" width="3.5" style="302" customWidth="1"/>
    <col min="7938" max="7938" width="31.5" style="302" customWidth="1"/>
    <col min="7939" max="7939" width="13.33203125" style="302" customWidth="1"/>
    <col min="7940" max="7940" width="8.33203125" style="302" customWidth="1"/>
    <col min="7941" max="7941" width="14.5" style="302" customWidth="1"/>
    <col min="7942" max="7943" width="12.66015625" style="302" customWidth="1"/>
    <col min="7944" max="7944" width="13.16015625" style="302" customWidth="1"/>
    <col min="7945" max="8192" width="8.83203125" style="302" customWidth="1"/>
    <col min="8193" max="8193" width="3.5" style="302" customWidth="1"/>
    <col min="8194" max="8194" width="31.5" style="302" customWidth="1"/>
    <col min="8195" max="8195" width="13.33203125" style="302" customWidth="1"/>
    <col min="8196" max="8196" width="8.33203125" style="302" customWidth="1"/>
    <col min="8197" max="8197" width="14.5" style="302" customWidth="1"/>
    <col min="8198" max="8199" width="12.66015625" style="302" customWidth="1"/>
    <col min="8200" max="8200" width="13.16015625" style="302" customWidth="1"/>
    <col min="8201" max="8448" width="8.83203125" style="302" customWidth="1"/>
    <col min="8449" max="8449" width="3.5" style="302" customWidth="1"/>
    <col min="8450" max="8450" width="31.5" style="302" customWidth="1"/>
    <col min="8451" max="8451" width="13.33203125" style="302" customWidth="1"/>
    <col min="8452" max="8452" width="8.33203125" style="302" customWidth="1"/>
    <col min="8453" max="8453" width="14.5" style="302" customWidth="1"/>
    <col min="8454" max="8455" width="12.66015625" style="302" customWidth="1"/>
    <col min="8456" max="8456" width="13.16015625" style="302" customWidth="1"/>
    <col min="8457" max="8704" width="8.83203125" style="302" customWidth="1"/>
    <col min="8705" max="8705" width="3.5" style="302" customWidth="1"/>
    <col min="8706" max="8706" width="31.5" style="302" customWidth="1"/>
    <col min="8707" max="8707" width="13.33203125" style="302" customWidth="1"/>
    <col min="8708" max="8708" width="8.33203125" style="302" customWidth="1"/>
    <col min="8709" max="8709" width="14.5" style="302" customWidth="1"/>
    <col min="8710" max="8711" width="12.66015625" style="302" customWidth="1"/>
    <col min="8712" max="8712" width="13.16015625" style="302" customWidth="1"/>
    <col min="8713" max="8960" width="8.83203125" style="302" customWidth="1"/>
    <col min="8961" max="8961" width="3.5" style="302" customWidth="1"/>
    <col min="8962" max="8962" width="31.5" style="302" customWidth="1"/>
    <col min="8963" max="8963" width="13.33203125" style="302" customWidth="1"/>
    <col min="8964" max="8964" width="8.33203125" style="302" customWidth="1"/>
    <col min="8965" max="8965" width="14.5" style="302" customWidth="1"/>
    <col min="8966" max="8967" width="12.66015625" style="302" customWidth="1"/>
    <col min="8968" max="8968" width="13.16015625" style="302" customWidth="1"/>
    <col min="8969" max="9216" width="8.83203125" style="302" customWidth="1"/>
    <col min="9217" max="9217" width="3.5" style="302" customWidth="1"/>
    <col min="9218" max="9218" width="31.5" style="302" customWidth="1"/>
    <col min="9219" max="9219" width="13.33203125" style="302" customWidth="1"/>
    <col min="9220" max="9220" width="8.33203125" style="302" customWidth="1"/>
    <col min="9221" max="9221" width="14.5" style="302" customWidth="1"/>
    <col min="9222" max="9223" width="12.66015625" style="302" customWidth="1"/>
    <col min="9224" max="9224" width="13.16015625" style="302" customWidth="1"/>
    <col min="9225" max="9472" width="8.83203125" style="302" customWidth="1"/>
    <col min="9473" max="9473" width="3.5" style="302" customWidth="1"/>
    <col min="9474" max="9474" width="31.5" style="302" customWidth="1"/>
    <col min="9475" max="9475" width="13.33203125" style="302" customWidth="1"/>
    <col min="9476" max="9476" width="8.33203125" style="302" customWidth="1"/>
    <col min="9477" max="9477" width="14.5" style="302" customWidth="1"/>
    <col min="9478" max="9479" width="12.66015625" style="302" customWidth="1"/>
    <col min="9480" max="9480" width="13.16015625" style="302" customWidth="1"/>
    <col min="9481" max="9728" width="8.83203125" style="302" customWidth="1"/>
    <col min="9729" max="9729" width="3.5" style="302" customWidth="1"/>
    <col min="9730" max="9730" width="31.5" style="302" customWidth="1"/>
    <col min="9731" max="9731" width="13.33203125" style="302" customWidth="1"/>
    <col min="9732" max="9732" width="8.33203125" style="302" customWidth="1"/>
    <col min="9733" max="9733" width="14.5" style="302" customWidth="1"/>
    <col min="9734" max="9735" width="12.66015625" style="302" customWidth="1"/>
    <col min="9736" max="9736" width="13.16015625" style="302" customWidth="1"/>
    <col min="9737" max="9984" width="8.83203125" style="302" customWidth="1"/>
    <col min="9985" max="9985" width="3.5" style="302" customWidth="1"/>
    <col min="9986" max="9986" width="31.5" style="302" customWidth="1"/>
    <col min="9987" max="9987" width="13.33203125" style="302" customWidth="1"/>
    <col min="9988" max="9988" width="8.33203125" style="302" customWidth="1"/>
    <col min="9989" max="9989" width="14.5" style="302" customWidth="1"/>
    <col min="9990" max="9991" width="12.66015625" style="302" customWidth="1"/>
    <col min="9992" max="9992" width="13.16015625" style="302" customWidth="1"/>
    <col min="9993" max="10240" width="8.83203125" style="302" customWidth="1"/>
    <col min="10241" max="10241" width="3.5" style="302" customWidth="1"/>
    <col min="10242" max="10242" width="31.5" style="302" customWidth="1"/>
    <col min="10243" max="10243" width="13.33203125" style="302" customWidth="1"/>
    <col min="10244" max="10244" width="8.33203125" style="302" customWidth="1"/>
    <col min="10245" max="10245" width="14.5" style="302" customWidth="1"/>
    <col min="10246" max="10247" width="12.66015625" style="302" customWidth="1"/>
    <col min="10248" max="10248" width="13.16015625" style="302" customWidth="1"/>
    <col min="10249" max="10496" width="8.83203125" style="302" customWidth="1"/>
    <col min="10497" max="10497" width="3.5" style="302" customWidth="1"/>
    <col min="10498" max="10498" width="31.5" style="302" customWidth="1"/>
    <col min="10499" max="10499" width="13.33203125" style="302" customWidth="1"/>
    <col min="10500" max="10500" width="8.33203125" style="302" customWidth="1"/>
    <col min="10501" max="10501" width="14.5" style="302" customWidth="1"/>
    <col min="10502" max="10503" width="12.66015625" style="302" customWidth="1"/>
    <col min="10504" max="10504" width="13.16015625" style="302" customWidth="1"/>
    <col min="10505" max="10752" width="8.83203125" style="302" customWidth="1"/>
    <col min="10753" max="10753" width="3.5" style="302" customWidth="1"/>
    <col min="10754" max="10754" width="31.5" style="302" customWidth="1"/>
    <col min="10755" max="10755" width="13.33203125" style="302" customWidth="1"/>
    <col min="10756" max="10756" width="8.33203125" style="302" customWidth="1"/>
    <col min="10757" max="10757" width="14.5" style="302" customWidth="1"/>
    <col min="10758" max="10759" width="12.66015625" style="302" customWidth="1"/>
    <col min="10760" max="10760" width="13.16015625" style="302" customWidth="1"/>
    <col min="10761" max="11008" width="8.83203125" style="302" customWidth="1"/>
    <col min="11009" max="11009" width="3.5" style="302" customWidth="1"/>
    <col min="11010" max="11010" width="31.5" style="302" customWidth="1"/>
    <col min="11011" max="11011" width="13.33203125" style="302" customWidth="1"/>
    <col min="11012" max="11012" width="8.33203125" style="302" customWidth="1"/>
    <col min="11013" max="11013" width="14.5" style="302" customWidth="1"/>
    <col min="11014" max="11015" width="12.66015625" style="302" customWidth="1"/>
    <col min="11016" max="11016" width="13.16015625" style="302" customWidth="1"/>
    <col min="11017" max="11264" width="8.83203125" style="302" customWidth="1"/>
    <col min="11265" max="11265" width="3.5" style="302" customWidth="1"/>
    <col min="11266" max="11266" width="31.5" style="302" customWidth="1"/>
    <col min="11267" max="11267" width="13.33203125" style="302" customWidth="1"/>
    <col min="11268" max="11268" width="8.33203125" style="302" customWidth="1"/>
    <col min="11269" max="11269" width="14.5" style="302" customWidth="1"/>
    <col min="11270" max="11271" width="12.66015625" style="302" customWidth="1"/>
    <col min="11272" max="11272" width="13.16015625" style="302" customWidth="1"/>
    <col min="11273" max="11520" width="8.83203125" style="302" customWidth="1"/>
    <col min="11521" max="11521" width="3.5" style="302" customWidth="1"/>
    <col min="11522" max="11522" width="31.5" style="302" customWidth="1"/>
    <col min="11523" max="11523" width="13.33203125" style="302" customWidth="1"/>
    <col min="11524" max="11524" width="8.33203125" style="302" customWidth="1"/>
    <col min="11525" max="11525" width="14.5" style="302" customWidth="1"/>
    <col min="11526" max="11527" width="12.66015625" style="302" customWidth="1"/>
    <col min="11528" max="11528" width="13.16015625" style="302" customWidth="1"/>
    <col min="11529" max="11776" width="8.83203125" style="302" customWidth="1"/>
    <col min="11777" max="11777" width="3.5" style="302" customWidth="1"/>
    <col min="11778" max="11778" width="31.5" style="302" customWidth="1"/>
    <col min="11779" max="11779" width="13.33203125" style="302" customWidth="1"/>
    <col min="11780" max="11780" width="8.33203125" style="302" customWidth="1"/>
    <col min="11781" max="11781" width="14.5" style="302" customWidth="1"/>
    <col min="11782" max="11783" width="12.66015625" style="302" customWidth="1"/>
    <col min="11784" max="11784" width="13.16015625" style="302" customWidth="1"/>
    <col min="11785" max="12032" width="8.83203125" style="302" customWidth="1"/>
    <col min="12033" max="12033" width="3.5" style="302" customWidth="1"/>
    <col min="12034" max="12034" width="31.5" style="302" customWidth="1"/>
    <col min="12035" max="12035" width="13.33203125" style="302" customWidth="1"/>
    <col min="12036" max="12036" width="8.33203125" style="302" customWidth="1"/>
    <col min="12037" max="12037" width="14.5" style="302" customWidth="1"/>
    <col min="12038" max="12039" width="12.66015625" style="302" customWidth="1"/>
    <col min="12040" max="12040" width="13.16015625" style="302" customWidth="1"/>
    <col min="12041" max="12288" width="8.83203125" style="302" customWidth="1"/>
    <col min="12289" max="12289" width="3.5" style="302" customWidth="1"/>
    <col min="12290" max="12290" width="31.5" style="302" customWidth="1"/>
    <col min="12291" max="12291" width="13.33203125" style="302" customWidth="1"/>
    <col min="12292" max="12292" width="8.33203125" style="302" customWidth="1"/>
    <col min="12293" max="12293" width="14.5" style="302" customWidth="1"/>
    <col min="12294" max="12295" width="12.66015625" style="302" customWidth="1"/>
    <col min="12296" max="12296" width="13.16015625" style="302" customWidth="1"/>
    <col min="12297" max="12544" width="8.83203125" style="302" customWidth="1"/>
    <col min="12545" max="12545" width="3.5" style="302" customWidth="1"/>
    <col min="12546" max="12546" width="31.5" style="302" customWidth="1"/>
    <col min="12547" max="12547" width="13.33203125" style="302" customWidth="1"/>
    <col min="12548" max="12548" width="8.33203125" style="302" customWidth="1"/>
    <col min="12549" max="12549" width="14.5" style="302" customWidth="1"/>
    <col min="12550" max="12551" width="12.66015625" style="302" customWidth="1"/>
    <col min="12552" max="12552" width="13.16015625" style="302" customWidth="1"/>
    <col min="12553" max="12800" width="8.83203125" style="302" customWidth="1"/>
    <col min="12801" max="12801" width="3.5" style="302" customWidth="1"/>
    <col min="12802" max="12802" width="31.5" style="302" customWidth="1"/>
    <col min="12803" max="12803" width="13.33203125" style="302" customWidth="1"/>
    <col min="12804" max="12804" width="8.33203125" style="302" customWidth="1"/>
    <col min="12805" max="12805" width="14.5" style="302" customWidth="1"/>
    <col min="12806" max="12807" width="12.66015625" style="302" customWidth="1"/>
    <col min="12808" max="12808" width="13.16015625" style="302" customWidth="1"/>
    <col min="12809" max="13056" width="8.83203125" style="302" customWidth="1"/>
    <col min="13057" max="13057" width="3.5" style="302" customWidth="1"/>
    <col min="13058" max="13058" width="31.5" style="302" customWidth="1"/>
    <col min="13059" max="13059" width="13.33203125" style="302" customWidth="1"/>
    <col min="13060" max="13060" width="8.33203125" style="302" customWidth="1"/>
    <col min="13061" max="13061" width="14.5" style="302" customWidth="1"/>
    <col min="13062" max="13063" width="12.66015625" style="302" customWidth="1"/>
    <col min="13064" max="13064" width="13.16015625" style="302" customWidth="1"/>
    <col min="13065" max="13312" width="8.83203125" style="302" customWidth="1"/>
    <col min="13313" max="13313" width="3.5" style="302" customWidth="1"/>
    <col min="13314" max="13314" width="31.5" style="302" customWidth="1"/>
    <col min="13315" max="13315" width="13.33203125" style="302" customWidth="1"/>
    <col min="13316" max="13316" width="8.33203125" style="302" customWidth="1"/>
    <col min="13317" max="13317" width="14.5" style="302" customWidth="1"/>
    <col min="13318" max="13319" width="12.66015625" style="302" customWidth="1"/>
    <col min="13320" max="13320" width="13.16015625" style="302" customWidth="1"/>
    <col min="13321" max="13568" width="8.83203125" style="302" customWidth="1"/>
    <col min="13569" max="13569" width="3.5" style="302" customWidth="1"/>
    <col min="13570" max="13570" width="31.5" style="302" customWidth="1"/>
    <col min="13571" max="13571" width="13.33203125" style="302" customWidth="1"/>
    <col min="13572" max="13572" width="8.33203125" style="302" customWidth="1"/>
    <col min="13573" max="13573" width="14.5" style="302" customWidth="1"/>
    <col min="13574" max="13575" width="12.66015625" style="302" customWidth="1"/>
    <col min="13576" max="13576" width="13.16015625" style="302" customWidth="1"/>
    <col min="13577" max="13824" width="8.83203125" style="302" customWidth="1"/>
    <col min="13825" max="13825" width="3.5" style="302" customWidth="1"/>
    <col min="13826" max="13826" width="31.5" style="302" customWidth="1"/>
    <col min="13827" max="13827" width="13.33203125" style="302" customWidth="1"/>
    <col min="13828" max="13828" width="8.33203125" style="302" customWidth="1"/>
    <col min="13829" max="13829" width="14.5" style="302" customWidth="1"/>
    <col min="13830" max="13831" width="12.66015625" style="302" customWidth="1"/>
    <col min="13832" max="13832" width="13.16015625" style="302" customWidth="1"/>
    <col min="13833" max="14080" width="8.83203125" style="302" customWidth="1"/>
    <col min="14081" max="14081" width="3.5" style="302" customWidth="1"/>
    <col min="14082" max="14082" width="31.5" style="302" customWidth="1"/>
    <col min="14083" max="14083" width="13.33203125" style="302" customWidth="1"/>
    <col min="14084" max="14084" width="8.33203125" style="302" customWidth="1"/>
    <col min="14085" max="14085" width="14.5" style="302" customWidth="1"/>
    <col min="14086" max="14087" width="12.66015625" style="302" customWidth="1"/>
    <col min="14088" max="14088" width="13.16015625" style="302" customWidth="1"/>
    <col min="14089" max="14336" width="8.83203125" style="302" customWidth="1"/>
    <col min="14337" max="14337" width="3.5" style="302" customWidth="1"/>
    <col min="14338" max="14338" width="31.5" style="302" customWidth="1"/>
    <col min="14339" max="14339" width="13.33203125" style="302" customWidth="1"/>
    <col min="14340" max="14340" width="8.33203125" style="302" customWidth="1"/>
    <col min="14341" max="14341" width="14.5" style="302" customWidth="1"/>
    <col min="14342" max="14343" width="12.66015625" style="302" customWidth="1"/>
    <col min="14344" max="14344" width="13.16015625" style="302" customWidth="1"/>
    <col min="14345" max="14592" width="8.83203125" style="302" customWidth="1"/>
    <col min="14593" max="14593" width="3.5" style="302" customWidth="1"/>
    <col min="14594" max="14594" width="31.5" style="302" customWidth="1"/>
    <col min="14595" max="14595" width="13.33203125" style="302" customWidth="1"/>
    <col min="14596" max="14596" width="8.33203125" style="302" customWidth="1"/>
    <col min="14597" max="14597" width="14.5" style="302" customWidth="1"/>
    <col min="14598" max="14599" width="12.66015625" style="302" customWidth="1"/>
    <col min="14600" max="14600" width="13.16015625" style="302" customWidth="1"/>
    <col min="14601" max="14848" width="8.83203125" style="302" customWidth="1"/>
    <col min="14849" max="14849" width="3.5" style="302" customWidth="1"/>
    <col min="14850" max="14850" width="31.5" style="302" customWidth="1"/>
    <col min="14851" max="14851" width="13.33203125" style="302" customWidth="1"/>
    <col min="14852" max="14852" width="8.33203125" style="302" customWidth="1"/>
    <col min="14853" max="14853" width="14.5" style="302" customWidth="1"/>
    <col min="14854" max="14855" width="12.66015625" style="302" customWidth="1"/>
    <col min="14856" max="14856" width="13.16015625" style="302" customWidth="1"/>
    <col min="14857" max="15104" width="8.83203125" style="302" customWidth="1"/>
    <col min="15105" max="15105" width="3.5" style="302" customWidth="1"/>
    <col min="15106" max="15106" width="31.5" style="302" customWidth="1"/>
    <col min="15107" max="15107" width="13.33203125" style="302" customWidth="1"/>
    <col min="15108" max="15108" width="8.33203125" style="302" customWidth="1"/>
    <col min="15109" max="15109" width="14.5" style="302" customWidth="1"/>
    <col min="15110" max="15111" width="12.66015625" style="302" customWidth="1"/>
    <col min="15112" max="15112" width="13.16015625" style="302" customWidth="1"/>
    <col min="15113" max="15360" width="8.83203125" style="302" customWidth="1"/>
    <col min="15361" max="15361" width="3.5" style="302" customWidth="1"/>
    <col min="15362" max="15362" width="31.5" style="302" customWidth="1"/>
    <col min="15363" max="15363" width="13.33203125" style="302" customWidth="1"/>
    <col min="15364" max="15364" width="8.33203125" style="302" customWidth="1"/>
    <col min="15365" max="15365" width="14.5" style="302" customWidth="1"/>
    <col min="15366" max="15367" width="12.66015625" style="302" customWidth="1"/>
    <col min="15368" max="15368" width="13.16015625" style="302" customWidth="1"/>
    <col min="15369" max="15616" width="8.83203125" style="302" customWidth="1"/>
    <col min="15617" max="15617" width="3.5" style="302" customWidth="1"/>
    <col min="15618" max="15618" width="31.5" style="302" customWidth="1"/>
    <col min="15619" max="15619" width="13.33203125" style="302" customWidth="1"/>
    <col min="15620" max="15620" width="8.33203125" style="302" customWidth="1"/>
    <col min="15621" max="15621" width="14.5" style="302" customWidth="1"/>
    <col min="15622" max="15623" width="12.66015625" style="302" customWidth="1"/>
    <col min="15624" max="15624" width="13.16015625" style="302" customWidth="1"/>
    <col min="15625" max="15872" width="8.83203125" style="302" customWidth="1"/>
    <col min="15873" max="15873" width="3.5" style="302" customWidth="1"/>
    <col min="15874" max="15874" width="31.5" style="302" customWidth="1"/>
    <col min="15875" max="15875" width="13.33203125" style="302" customWidth="1"/>
    <col min="15876" max="15876" width="8.33203125" style="302" customWidth="1"/>
    <col min="15877" max="15877" width="14.5" style="302" customWidth="1"/>
    <col min="15878" max="15879" width="12.66015625" style="302" customWidth="1"/>
    <col min="15880" max="15880" width="13.16015625" style="302" customWidth="1"/>
    <col min="15881" max="16128" width="8.83203125" style="302" customWidth="1"/>
    <col min="16129" max="16129" width="3.5" style="302" customWidth="1"/>
    <col min="16130" max="16130" width="31.5" style="302" customWidth="1"/>
    <col min="16131" max="16131" width="13.33203125" style="302" customWidth="1"/>
    <col min="16132" max="16132" width="8.33203125" style="302" customWidth="1"/>
    <col min="16133" max="16133" width="14.5" style="302" customWidth="1"/>
    <col min="16134" max="16135" width="12.66015625" style="302" customWidth="1"/>
    <col min="16136" max="16136" width="13.16015625" style="302" customWidth="1"/>
    <col min="16137" max="16384" width="8.83203125" style="302" customWidth="1"/>
  </cols>
  <sheetData>
    <row r="1" spans="1:9" ht="12.75">
      <c r="A1" s="300" t="s">
        <v>422</v>
      </c>
      <c r="B1" s="300"/>
      <c r="C1" s="244"/>
      <c r="D1" s="245"/>
      <c r="E1" s="245"/>
      <c r="F1" s="245"/>
      <c r="G1" s="245"/>
      <c r="H1" s="245"/>
      <c r="I1" s="301"/>
    </row>
    <row r="2" spans="1:9" ht="12.75">
      <c r="A2" s="300" t="s">
        <v>423</v>
      </c>
      <c r="B2" s="300"/>
      <c r="C2" s="244"/>
      <c r="D2" s="245"/>
      <c r="E2" s="245"/>
      <c r="F2" s="245"/>
      <c r="G2" s="245"/>
      <c r="H2" s="245"/>
      <c r="I2" s="301"/>
    </row>
    <row r="3" spans="1:9" ht="12.75">
      <c r="A3" s="300" t="s">
        <v>271</v>
      </c>
      <c r="B3" s="300"/>
      <c r="C3" s="244"/>
      <c r="D3" s="245"/>
      <c r="E3" s="245"/>
      <c r="F3" s="245"/>
      <c r="G3" s="245"/>
      <c r="H3" s="245"/>
      <c r="I3" s="301"/>
    </row>
    <row r="4" spans="1:9" ht="12.75">
      <c r="A4" s="244"/>
      <c r="B4" s="244"/>
      <c r="C4" s="244"/>
      <c r="D4" s="245"/>
      <c r="E4" s="245"/>
      <c r="F4" s="245"/>
      <c r="G4" s="245"/>
      <c r="H4" s="245"/>
      <c r="I4" s="301"/>
    </row>
    <row r="5" spans="1:9" ht="12.75">
      <c r="A5" s="244"/>
      <c r="B5" s="244"/>
      <c r="C5" s="244"/>
      <c r="D5" s="245"/>
      <c r="E5" s="245"/>
      <c r="F5" s="245"/>
      <c r="G5" s="245"/>
      <c r="H5" s="245"/>
      <c r="I5" s="301"/>
    </row>
    <row r="6" spans="1:9" ht="12.75">
      <c r="A6" s="244"/>
      <c r="B6" s="244"/>
      <c r="C6" s="244"/>
      <c r="D6" s="245"/>
      <c r="E6" s="245" t="s">
        <v>425</v>
      </c>
      <c r="F6" s="245"/>
      <c r="G6" s="245"/>
      <c r="H6" s="245" t="s">
        <v>317</v>
      </c>
      <c r="I6" s="301"/>
    </row>
    <row r="7" spans="1:9" ht="12.75">
      <c r="A7" s="244"/>
      <c r="B7" s="244"/>
      <c r="C7" s="244"/>
      <c r="D7" s="248" t="s">
        <v>426</v>
      </c>
      <c r="E7" s="248" t="s">
        <v>427</v>
      </c>
      <c r="F7" s="248" t="s">
        <v>428</v>
      </c>
      <c r="G7" s="248" t="s">
        <v>429</v>
      </c>
      <c r="H7" s="248" t="s">
        <v>430</v>
      </c>
      <c r="I7" s="301"/>
    </row>
    <row r="8" spans="1:9" ht="12.75">
      <c r="A8" s="250"/>
      <c r="B8" s="250"/>
      <c r="C8" s="251"/>
      <c r="D8" s="252"/>
      <c r="E8" s="252"/>
      <c r="F8" s="252"/>
      <c r="G8" s="252"/>
      <c r="H8" s="303"/>
      <c r="I8" s="301"/>
    </row>
    <row r="9" spans="1:9" ht="12.75">
      <c r="A9" s="251"/>
      <c r="B9" s="251"/>
      <c r="C9" s="251"/>
      <c r="D9" s="252"/>
      <c r="E9" s="304"/>
      <c r="F9" s="252"/>
      <c r="G9" s="305"/>
      <c r="H9" s="306"/>
      <c r="I9" s="301"/>
    </row>
    <row r="10" spans="1:9" ht="12.75">
      <c r="A10" s="250" t="s">
        <v>276</v>
      </c>
      <c r="B10" s="250"/>
      <c r="C10" s="251"/>
      <c r="D10" s="252"/>
      <c r="E10" s="304"/>
      <c r="F10" s="252"/>
      <c r="G10" s="307"/>
      <c r="H10" s="304"/>
      <c r="I10" s="301"/>
    </row>
    <row r="11" spans="2:9" ht="12.75">
      <c r="B11" s="468" t="s">
        <v>277</v>
      </c>
      <c r="C11" s="251"/>
      <c r="D11" s="252" t="s">
        <v>278</v>
      </c>
      <c r="E11" s="542">
        <f>+'UAE Direct Exhibit RR 1.9, p. 4'!E45</f>
        <v>-18207728.98466016</v>
      </c>
      <c r="F11" s="304" t="s">
        <v>279</v>
      </c>
      <c r="G11" s="304" t="s">
        <v>279</v>
      </c>
      <c r="H11" s="542">
        <f>+'UAE Direct Exhibit RR 1.9, p. 4'!G45</f>
        <v>-7529903.491655535</v>
      </c>
      <c r="I11" s="301"/>
    </row>
    <row r="12" spans="1:9" ht="12.75">
      <c r="A12" s="308"/>
      <c r="B12" s="308"/>
      <c r="C12" s="251"/>
      <c r="D12" s="252"/>
      <c r="E12" s="309"/>
      <c r="F12" s="304"/>
      <c r="G12" s="307"/>
      <c r="H12" s="304"/>
      <c r="I12" s="301"/>
    </row>
    <row r="13" spans="1:9" ht="12.75">
      <c r="A13" s="308"/>
      <c r="B13" s="308"/>
      <c r="C13" s="251"/>
      <c r="D13" s="252"/>
      <c r="E13" s="309"/>
      <c r="F13" s="304"/>
      <c r="G13" s="307"/>
      <c r="H13" s="304"/>
      <c r="I13" s="301"/>
    </row>
    <row r="14" spans="1:9" ht="12.75">
      <c r="A14" s="308"/>
      <c r="B14" s="308"/>
      <c r="C14" s="251"/>
      <c r="D14" s="252"/>
      <c r="E14" s="309"/>
      <c r="F14" s="304"/>
      <c r="G14" s="307"/>
      <c r="H14" s="304"/>
      <c r="I14" s="301"/>
    </row>
    <row r="15" spans="1:9" ht="12.75">
      <c r="A15" s="250"/>
      <c r="B15" s="250"/>
      <c r="C15" s="251"/>
      <c r="D15" s="252"/>
      <c r="E15" s="309"/>
      <c r="F15" s="304"/>
      <c r="G15" s="307"/>
      <c r="H15" s="304"/>
      <c r="I15" s="301"/>
    </row>
    <row r="16" spans="1:9" ht="12.75">
      <c r="A16" s="308"/>
      <c r="B16" s="308"/>
      <c r="C16" s="310"/>
      <c r="D16" s="311"/>
      <c r="E16" s="312"/>
      <c r="F16" s="311"/>
      <c r="G16" s="313"/>
      <c r="H16" s="312"/>
      <c r="I16" s="301"/>
    </row>
    <row r="17" spans="1:9" ht="12.75">
      <c r="A17" s="308"/>
      <c r="B17" s="308"/>
      <c r="C17" s="310"/>
      <c r="D17" s="311"/>
      <c r="E17" s="312"/>
      <c r="F17" s="311"/>
      <c r="G17" s="313"/>
      <c r="H17" s="312"/>
      <c r="I17" s="301"/>
    </row>
    <row r="18" spans="1:9" ht="12.75">
      <c r="A18" s="308"/>
      <c r="B18" s="308"/>
      <c r="C18" s="314"/>
      <c r="D18" s="311"/>
      <c r="E18" s="315"/>
      <c r="F18" s="312"/>
      <c r="G18" s="313"/>
      <c r="H18" s="312"/>
      <c r="I18" s="301"/>
    </row>
    <row r="19" spans="1:9" ht="12.75">
      <c r="A19" s="308"/>
      <c r="B19" s="308"/>
      <c r="C19" s="314"/>
      <c r="D19" s="311"/>
      <c r="E19" s="315"/>
      <c r="F19" s="312"/>
      <c r="G19" s="313"/>
      <c r="H19" s="312"/>
      <c r="I19" s="301"/>
    </row>
    <row r="20" spans="1:9" ht="12.75">
      <c r="A20" s="308"/>
      <c r="B20" s="308"/>
      <c r="C20" s="316"/>
      <c r="D20" s="311"/>
      <c r="E20" s="317"/>
      <c r="F20" s="318"/>
      <c r="G20" s="313"/>
      <c r="H20" s="312"/>
      <c r="I20" s="301"/>
    </row>
    <row r="21" spans="1:9" ht="12.75">
      <c r="A21" s="319"/>
      <c r="B21" s="319"/>
      <c r="C21" s="320"/>
      <c r="D21" s="311"/>
      <c r="E21" s="315"/>
      <c r="F21" s="311"/>
      <c r="G21" s="313"/>
      <c r="H21" s="312"/>
      <c r="I21" s="301"/>
    </row>
    <row r="22" spans="1:9" ht="12.75">
      <c r="A22" s="319"/>
      <c r="B22" s="319"/>
      <c r="C22" s="320"/>
      <c r="D22" s="311"/>
      <c r="E22" s="315"/>
      <c r="F22" s="311"/>
      <c r="G22" s="313"/>
      <c r="H22" s="312"/>
      <c r="I22" s="301"/>
    </row>
    <row r="23" spans="1:9" ht="12.75">
      <c r="A23" s="319"/>
      <c r="B23" s="319"/>
      <c r="C23" s="310"/>
      <c r="D23" s="311"/>
      <c r="E23" s="315"/>
      <c r="F23" s="311"/>
      <c r="G23" s="313"/>
      <c r="H23" s="312"/>
      <c r="I23" s="301"/>
    </row>
    <row r="24" spans="1:9" ht="12.75">
      <c r="A24" s="321"/>
      <c r="B24" s="321"/>
      <c r="C24" s="321"/>
      <c r="D24" s="321"/>
      <c r="E24" s="312"/>
      <c r="F24" s="321"/>
      <c r="G24" s="321"/>
      <c r="H24" s="321"/>
      <c r="I24" s="301"/>
    </row>
    <row r="25" spans="1:9" ht="12.75">
      <c r="A25" s="321"/>
      <c r="B25" s="321"/>
      <c r="C25" s="321"/>
      <c r="D25" s="321"/>
      <c r="E25" s="312"/>
      <c r="F25" s="321"/>
      <c r="G25" s="321"/>
      <c r="H25" s="321"/>
      <c r="I25" s="301"/>
    </row>
    <row r="26" spans="1:9" ht="12.75">
      <c r="A26" s="321"/>
      <c r="B26" s="321"/>
      <c r="C26" s="321"/>
      <c r="D26" s="321"/>
      <c r="E26" s="312"/>
      <c r="F26" s="321"/>
      <c r="G26" s="321"/>
      <c r="H26" s="321"/>
      <c r="I26" s="301"/>
    </row>
    <row r="27" spans="1:9" ht="12.75">
      <c r="A27" s="321"/>
      <c r="B27" s="321"/>
      <c r="C27" s="321"/>
      <c r="D27" s="321"/>
      <c r="E27" s="312"/>
      <c r="F27" s="321"/>
      <c r="G27" s="321"/>
      <c r="H27" s="321"/>
      <c r="I27" s="301"/>
    </row>
    <row r="28" spans="1:9" ht="12.75">
      <c r="A28" s="321"/>
      <c r="B28" s="321"/>
      <c r="C28" s="321"/>
      <c r="D28" s="321"/>
      <c r="E28" s="312"/>
      <c r="F28" s="321"/>
      <c r="G28" s="321"/>
      <c r="H28" s="321"/>
      <c r="I28" s="301"/>
    </row>
    <row r="29" spans="1:9" ht="12.75">
      <c r="A29" s="321"/>
      <c r="B29" s="321"/>
      <c r="C29" s="321"/>
      <c r="D29" s="321"/>
      <c r="E29" s="312"/>
      <c r="F29" s="321"/>
      <c r="G29" s="321"/>
      <c r="H29" s="321"/>
      <c r="I29" s="301"/>
    </row>
    <row r="30" spans="1:9" ht="12.75">
      <c r="A30" s="321"/>
      <c r="B30" s="321"/>
      <c r="C30" s="321"/>
      <c r="D30" s="321"/>
      <c r="E30" s="312"/>
      <c r="F30" s="321"/>
      <c r="G30" s="321"/>
      <c r="H30" s="321"/>
      <c r="I30" s="301"/>
    </row>
    <row r="31" spans="1:9" ht="12.75">
      <c r="A31" s="321"/>
      <c r="B31" s="321"/>
      <c r="C31" s="321"/>
      <c r="D31" s="321"/>
      <c r="E31" s="312"/>
      <c r="F31" s="321"/>
      <c r="G31" s="321"/>
      <c r="H31" s="321"/>
      <c r="I31" s="301"/>
    </row>
    <row r="32" spans="1:9" ht="12.75">
      <c r="A32" s="321"/>
      <c r="B32" s="321"/>
      <c r="C32" s="321"/>
      <c r="D32" s="321"/>
      <c r="E32" s="312"/>
      <c r="F32" s="321"/>
      <c r="G32" s="321"/>
      <c r="H32" s="321"/>
      <c r="I32" s="301"/>
    </row>
    <row r="33" spans="1:9" ht="12.75">
      <c r="A33" s="321"/>
      <c r="B33" s="321"/>
      <c r="C33" s="321"/>
      <c r="D33" s="321"/>
      <c r="E33" s="312"/>
      <c r="F33" s="321"/>
      <c r="G33" s="321"/>
      <c r="H33" s="321"/>
      <c r="I33" s="301"/>
    </row>
    <row r="34" spans="1:9" ht="12.75">
      <c r="A34" s="321"/>
      <c r="B34" s="321"/>
      <c r="C34" s="321"/>
      <c r="D34" s="321"/>
      <c r="E34" s="312"/>
      <c r="F34" s="321"/>
      <c r="G34" s="321"/>
      <c r="H34" s="321"/>
      <c r="I34" s="301"/>
    </row>
    <row r="35" spans="1:9" ht="12.75">
      <c r="A35" s="322"/>
      <c r="B35" s="322"/>
      <c r="C35" s="310"/>
      <c r="D35" s="311"/>
      <c r="E35" s="321"/>
      <c r="F35" s="311"/>
      <c r="G35" s="313"/>
      <c r="H35" s="312"/>
      <c r="I35" s="301"/>
    </row>
    <row r="36" spans="1:9" ht="12.75">
      <c r="A36" s="323"/>
      <c r="B36" s="323"/>
      <c r="C36" s="310"/>
      <c r="D36" s="311"/>
      <c r="E36" s="312"/>
      <c r="F36" s="311"/>
      <c r="G36" s="313"/>
      <c r="H36" s="312"/>
      <c r="I36" s="301"/>
    </row>
    <row r="37" spans="1:9" ht="12.75">
      <c r="A37" s="319"/>
      <c r="B37" s="319"/>
      <c r="C37" s="316"/>
      <c r="D37" s="311"/>
      <c r="E37" s="312"/>
      <c r="F37" s="311"/>
      <c r="G37" s="313"/>
      <c r="H37" s="312"/>
      <c r="I37" s="301"/>
    </row>
    <row r="38" spans="1:9" ht="12.75">
      <c r="A38" s="319"/>
      <c r="B38" s="319"/>
      <c r="C38" s="320"/>
      <c r="D38" s="311"/>
      <c r="E38" s="312"/>
      <c r="F38" s="311"/>
      <c r="G38" s="313"/>
      <c r="H38" s="312"/>
      <c r="I38" s="301"/>
    </row>
    <row r="39" spans="1:9" ht="12.75">
      <c r="A39" s="319"/>
      <c r="B39" s="319"/>
      <c r="C39" s="320"/>
      <c r="D39" s="311"/>
      <c r="E39" s="312"/>
      <c r="F39" s="311"/>
      <c r="G39" s="313"/>
      <c r="H39" s="312"/>
      <c r="I39" s="301"/>
    </row>
    <row r="40" spans="1:9" ht="12.75">
      <c r="A40" s="319"/>
      <c r="B40" s="319"/>
      <c r="C40" s="320"/>
      <c r="D40" s="311"/>
      <c r="E40" s="312"/>
      <c r="F40" s="311"/>
      <c r="G40" s="313"/>
      <c r="H40" s="312"/>
      <c r="I40" s="301"/>
    </row>
    <row r="41" spans="1:9" ht="12.75">
      <c r="A41" s="319"/>
      <c r="B41" s="319"/>
      <c r="C41" s="320"/>
      <c r="D41" s="311"/>
      <c r="E41" s="312"/>
      <c r="F41" s="311"/>
      <c r="G41" s="313"/>
      <c r="H41" s="312"/>
      <c r="I41" s="301"/>
    </row>
    <row r="42" spans="1:9" ht="12.75">
      <c r="A42" s="319"/>
      <c r="B42" s="319"/>
      <c r="C42" s="320"/>
      <c r="D42" s="311"/>
      <c r="E42" s="312"/>
      <c r="F42" s="311"/>
      <c r="G42" s="313"/>
      <c r="H42" s="312"/>
      <c r="I42" s="301"/>
    </row>
    <row r="43" spans="1:9" ht="12.75">
      <c r="A43" s="319"/>
      <c r="B43" s="319"/>
      <c r="C43" s="320"/>
      <c r="D43" s="311"/>
      <c r="E43" s="312"/>
      <c r="F43" s="311"/>
      <c r="G43" s="313"/>
      <c r="H43" s="312"/>
      <c r="I43" s="301"/>
    </row>
    <row r="44" spans="1:9" ht="12.75">
      <c r="A44" s="319"/>
      <c r="B44" s="319"/>
      <c r="C44" s="310"/>
      <c r="D44" s="311"/>
      <c r="E44" s="312"/>
      <c r="F44" s="311"/>
      <c r="G44" s="313"/>
      <c r="H44" s="312"/>
      <c r="I44" s="301"/>
    </row>
    <row r="45" spans="1:9" ht="12.75">
      <c r="A45" s="319"/>
      <c r="B45" s="319"/>
      <c r="C45" s="310"/>
      <c r="D45" s="311"/>
      <c r="E45" s="312"/>
      <c r="F45" s="318"/>
      <c r="G45" s="313"/>
      <c r="H45" s="312"/>
      <c r="I45" s="301"/>
    </row>
    <row r="46" spans="1:9" ht="12.75">
      <c r="A46" s="324"/>
      <c r="B46" s="324"/>
      <c r="C46" s="310"/>
      <c r="D46" s="325"/>
      <c r="E46" s="312"/>
      <c r="F46" s="326"/>
      <c r="G46" s="313"/>
      <c r="H46" s="312"/>
      <c r="I46" s="301"/>
    </row>
    <row r="47" spans="1:9" ht="12.75">
      <c r="A47" s="324"/>
      <c r="B47" s="324"/>
      <c r="C47" s="310"/>
      <c r="D47" s="325"/>
      <c r="E47" s="312"/>
      <c r="F47" s="326"/>
      <c r="G47" s="313"/>
      <c r="H47" s="312"/>
      <c r="I47" s="301"/>
    </row>
    <row r="48" spans="1:9" ht="12.75">
      <c r="A48" s="310"/>
      <c r="B48" s="310"/>
      <c r="C48" s="310"/>
      <c r="D48" s="311"/>
      <c r="E48" s="312"/>
      <c r="F48" s="311"/>
      <c r="G48" s="327"/>
      <c r="H48" s="328"/>
      <c r="I48" s="301"/>
    </row>
    <row r="49" spans="1:9" ht="12.75">
      <c r="A49" s="310"/>
      <c r="B49" s="310"/>
      <c r="C49" s="310"/>
      <c r="D49" s="311"/>
      <c r="E49" s="312"/>
      <c r="F49" s="311"/>
      <c r="G49" s="327"/>
      <c r="H49" s="328"/>
      <c r="I49" s="301"/>
    </row>
  </sheetData>
  <conditionalFormatting sqref="A8:B8">
    <cfRule type="cellIs" priority="1" dxfId="0" operator="equal" stopIfTrue="1">
      <formula>"Adjustment to Income/Expense/Rate Base:"</formula>
    </cfRule>
  </conditionalFormatting>
  <printOptions horizontalCentered="1"/>
  <pageMargins left="1" right="1" top="1.75" bottom="0.75" header="0.75" footer="0.5"/>
  <pageSetup fitToHeight="1" fitToWidth="1" orientation="portrait" paperSize="9"/>
  <headerFooter scaleWithDoc="0" alignWithMargins="0">
    <oddHeader>&amp;R&amp;"Times New Roman,Bold"&amp;8Utah Association of Energy Users 
UAE Exhibit RR 1.9
Docket No. 10-035-124
Witness:  Kevin C. Higgins
Page 2 of 4</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K112"/>
  <sheetViews>
    <sheetView workbookViewId="0" topLeftCell="A1">
      <selection activeCell="A2" sqref="A2"/>
    </sheetView>
  </sheetViews>
  <sheetFormatPr defaultColWidth="8.83203125" defaultRowHeight="12.75"/>
  <cols>
    <col min="1" max="1" width="39.66015625" style="463" customWidth="1"/>
    <col min="2" max="2" width="4.33203125" style="463" customWidth="1"/>
    <col min="3" max="3" width="17.33203125" style="463" customWidth="1"/>
    <col min="4" max="4" width="15.5" style="463" customWidth="1"/>
    <col min="5" max="5" width="15.16015625" style="463" customWidth="1"/>
    <col min="6" max="6" width="13.5" style="463" customWidth="1"/>
    <col min="7" max="7" width="13" style="463" customWidth="1"/>
    <col min="8" max="8" width="8.83203125" style="463" customWidth="1"/>
    <col min="9" max="9" width="11.83203125" style="463" bestFit="1" customWidth="1"/>
    <col min="10" max="10" width="12.16015625" style="463" bestFit="1" customWidth="1"/>
    <col min="11" max="256" width="8.83203125" style="463" customWidth="1"/>
    <col min="257" max="257" width="39.66015625" style="463" customWidth="1"/>
    <col min="258" max="258" width="4.33203125" style="463" customWidth="1"/>
    <col min="259" max="259" width="17.33203125" style="463" customWidth="1"/>
    <col min="260" max="260" width="15.5" style="463" customWidth="1"/>
    <col min="261" max="261" width="15.16015625" style="463" customWidth="1"/>
    <col min="262" max="262" width="13.5" style="463" customWidth="1"/>
    <col min="263" max="263" width="13" style="463" customWidth="1"/>
    <col min="264" max="264" width="8.83203125" style="463" customWidth="1"/>
    <col min="265" max="265" width="11.83203125" style="463" bestFit="1" customWidth="1"/>
    <col min="266" max="266" width="12.16015625" style="463" bestFit="1" customWidth="1"/>
    <col min="267" max="512" width="8.83203125" style="463" customWidth="1"/>
    <col min="513" max="513" width="39.66015625" style="463" customWidth="1"/>
    <col min="514" max="514" width="4.33203125" style="463" customWidth="1"/>
    <col min="515" max="515" width="17.33203125" style="463" customWidth="1"/>
    <col min="516" max="516" width="15.5" style="463" customWidth="1"/>
    <col min="517" max="517" width="15.16015625" style="463" customWidth="1"/>
    <col min="518" max="518" width="13.5" style="463" customWidth="1"/>
    <col min="519" max="519" width="13" style="463" customWidth="1"/>
    <col min="520" max="520" width="8.83203125" style="463" customWidth="1"/>
    <col min="521" max="521" width="11.83203125" style="463" bestFit="1" customWidth="1"/>
    <col min="522" max="522" width="12.16015625" style="463" bestFit="1" customWidth="1"/>
    <col min="523" max="768" width="8.83203125" style="463" customWidth="1"/>
    <col min="769" max="769" width="39.66015625" style="463" customWidth="1"/>
    <col min="770" max="770" width="4.33203125" style="463" customWidth="1"/>
    <col min="771" max="771" width="17.33203125" style="463" customWidth="1"/>
    <col min="772" max="772" width="15.5" style="463" customWidth="1"/>
    <col min="773" max="773" width="15.16015625" style="463" customWidth="1"/>
    <col min="774" max="774" width="13.5" style="463" customWidth="1"/>
    <col min="775" max="775" width="13" style="463" customWidth="1"/>
    <col min="776" max="776" width="8.83203125" style="463" customWidth="1"/>
    <col min="777" max="777" width="11.83203125" style="463" bestFit="1" customWidth="1"/>
    <col min="778" max="778" width="12.16015625" style="463" bestFit="1" customWidth="1"/>
    <col min="779" max="1024" width="8.83203125" style="463" customWidth="1"/>
    <col min="1025" max="1025" width="39.66015625" style="463" customWidth="1"/>
    <col min="1026" max="1026" width="4.33203125" style="463" customWidth="1"/>
    <col min="1027" max="1027" width="17.33203125" style="463" customWidth="1"/>
    <col min="1028" max="1028" width="15.5" style="463" customWidth="1"/>
    <col min="1029" max="1029" width="15.16015625" style="463" customWidth="1"/>
    <col min="1030" max="1030" width="13.5" style="463" customWidth="1"/>
    <col min="1031" max="1031" width="13" style="463" customWidth="1"/>
    <col min="1032" max="1032" width="8.83203125" style="463" customWidth="1"/>
    <col min="1033" max="1033" width="11.83203125" style="463" bestFit="1" customWidth="1"/>
    <col min="1034" max="1034" width="12.16015625" style="463" bestFit="1" customWidth="1"/>
    <col min="1035" max="1280" width="8.83203125" style="463" customWidth="1"/>
    <col min="1281" max="1281" width="39.66015625" style="463" customWidth="1"/>
    <col min="1282" max="1282" width="4.33203125" style="463" customWidth="1"/>
    <col min="1283" max="1283" width="17.33203125" style="463" customWidth="1"/>
    <col min="1284" max="1284" width="15.5" style="463" customWidth="1"/>
    <col min="1285" max="1285" width="15.16015625" style="463" customWidth="1"/>
    <col min="1286" max="1286" width="13.5" style="463" customWidth="1"/>
    <col min="1287" max="1287" width="13" style="463" customWidth="1"/>
    <col min="1288" max="1288" width="8.83203125" style="463" customWidth="1"/>
    <col min="1289" max="1289" width="11.83203125" style="463" bestFit="1" customWidth="1"/>
    <col min="1290" max="1290" width="12.16015625" style="463" bestFit="1" customWidth="1"/>
    <col min="1291" max="1536" width="8.83203125" style="463" customWidth="1"/>
    <col min="1537" max="1537" width="39.66015625" style="463" customWidth="1"/>
    <col min="1538" max="1538" width="4.33203125" style="463" customWidth="1"/>
    <col min="1539" max="1539" width="17.33203125" style="463" customWidth="1"/>
    <col min="1540" max="1540" width="15.5" style="463" customWidth="1"/>
    <col min="1541" max="1541" width="15.16015625" style="463" customWidth="1"/>
    <col min="1542" max="1542" width="13.5" style="463" customWidth="1"/>
    <col min="1543" max="1543" width="13" style="463" customWidth="1"/>
    <col min="1544" max="1544" width="8.83203125" style="463" customWidth="1"/>
    <col min="1545" max="1545" width="11.83203125" style="463" bestFit="1" customWidth="1"/>
    <col min="1546" max="1546" width="12.16015625" style="463" bestFit="1" customWidth="1"/>
    <col min="1547" max="1792" width="8.83203125" style="463" customWidth="1"/>
    <col min="1793" max="1793" width="39.66015625" style="463" customWidth="1"/>
    <col min="1794" max="1794" width="4.33203125" style="463" customWidth="1"/>
    <col min="1795" max="1795" width="17.33203125" style="463" customWidth="1"/>
    <col min="1796" max="1796" width="15.5" style="463" customWidth="1"/>
    <col min="1797" max="1797" width="15.16015625" style="463" customWidth="1"/>
    <col min="1798" max="1798" width="13.5" style="463" customWidth="1"/>
    <col min="1799" max="1799" width="13" style="463" customWidth="1"/>
    <col min="1800" max="1800" width="8.83203125" style="463" customWidth="1"/>
    <col min="1801" max="1801" width="11.83203125" style="463" bestFit="1" customWidth="1"/>
    <col min="1802" max="1802" width="12.16015625" style="463" bestFit="1" customWidth="1"/>
    <col min="1803" max="2048" width="8.83203125" style="463" customWidth="1"/>
    <col min="2049" max="2049" width="39.66015625" style="463" customWidth="1"/>
    <col min="2050" max="2050" width="4.33203125" style="463" customWidth="1"/>
    <col min="2051" max="2051" width="17.33203125" style="463" customWidth="1"/>
    <col min="2052" max="2052" width="15.5" style="463" customWidth="1"/>
    <col min="2053" max="2053" width="15.16015625" style="463" customWidth="1"/>
    <col min="2054" max="2054" width="13.5" style="463" customWidth="1"/>
    <col min="2055" max="2055" width="13" style="463" customWidth="1"/>
    <col min="2056" max="2056" width="8.83203125" style="463" customWidth="1"/>
    <col min="2057" max="2057" width="11.83203125" style="463" bestFit="1" customWidth="1"/>
    <col min="2058" max="2058" width="12.16015625" style="463" bestFit="1" customWidth="1"/>
    <col min="2059" max="2304" width="8.83203125" style="463" customWidth="1"/>
    <col min="2305" max="2305" width="39.66015625" style="463" customWidth="1"/>
    <col min="2306" max="2306" width="4.33203125" style="463" customWidth="1"/>
    <col min="2307" max="2307" width="17.33203125" style="463" customWidth="1"/>
    <col min="2308" max="2308" width="15.5" style="463" customWidth="1"/>
    <col min="2309" max="2309" width="15.16015625" style="463" customWidth="1"/>
    <col min="2310" max="2310" width="13.5" style="463" customWidth="1"/>
    <col min="2311" max="2311" width="13" style="463" customWidth="1"/>
    <col min="2312" max="2312" width="8.83203125" style="463" customWidth="1"/>
    <col min="2313" max="2313" width="11.83203125" style="463" bestFit="1" customWidth="1"/>
    <col min="2314" max="2314" width="12.16015625" style="463" bestFit="1" customWidth="1"/>
    <col min="2315" max="2560" width="8.83203125" style="463" customWidth="1"/>
    <col min="2561" max="2561" width="39.66015625" style="463" customWidth="1"/>
    <col min="2562" max="2562" width="4.33203125" style="463" customWidth="1"/>
    <col min="2563" max="2563" width="17.33203125" style="463" customWidth="1"/>
    <col min="2564" max="2564" width="15.5" style="463" customWidth="1"/>
    <col min="2565" max="2565" width="15.16015625" style="463" customWidth="1"/>
    <col min="2566" max="2566" width="13.5" style="463" customWidth="1"/>
    <col min="2567" max="2567" width="13" style="463" customWidth="1"/>
    <col min="2568" max="2568" width="8.83203125" style="463" customWidth="1"/>
    <col min="2569" max="2569" width="11.83203125" style="463" bestFit="1" customWidth="1"/>
    <col min="2570" max="2570" width="12.16015625" style="463" bestFit="1" customWidth="1"/>
    <col min="2571" max="2816" width="8.83203125" style="463" customWidth="1"/>
    <col min="2817" max="2817" width="39.66015625" style="463" customWidth="1"/>
    <col min="2818" max="2818" width="4.33203125" style="463" customWidth="1"/>
    <col min="2819" max="2819" width="17.33203125" style="463" customWidth="1"/>
    <col min="2820" max="2820" width="15.5" style="463" customWidth="1"/>
    <col min="2821" max="2821" width="15.16015625" style="463" customWidth="1"/>
    <col min="2822" max="2822" width="13.5" style="463" customWidth="1"/>
    <col min="2823" max="2823" width="13" style="463" customWidth="1"/>
    <col min="2824" max="2824" width="8.83203125" style="463" customWidth="1"/>
    <col min="2825" max="2825" width="11.83203125" style="463" bestFit="1" customWidth="1"/>
    <col min="2826" max="2826" width="12.16015625" style="463" bestFit="1" customWidth="1"/>
    <col min="2827" max="3072" width="8.83203125" style="463" customWidth="1"/>
    <col min="3073" max="3073" width="39.66015625" style="463" customWidth="1"/>
    <col min="3074" max="3074" width="4.33203125" style="463" customWidth="1"/>
    <col min="3075" max="3075" width="17.33203125" style="463" customWidth="1"/>
    <col min="3076" max="3076" width="15.5" style="463" customWidth="1"/>
    <col min="3077" max="3077" width="15.16015625" style="463" customWidth="1"/>
    <col min="3078" max="3078" width="13.5" style="463" customWidth="1"/>
    <col min="3079" max="3079" width="13" style="463" customWidth="1"/>
    <col min="3080" max="3080" width="8.83203125" style="463" customWidth="1"/>
    <col min="3081" max="3081" width="11.83203125" style="463" bestFit="1" customWidth="1"/>
    <col min="3082" max="3082" width="12.16015625" style="463" bestFit="1" customWidth="1"/>
    <col min="3083" max="3328" width="8.83203125" style="463" customWidth="1"/>
    <col min="3329" max="3329" width="39.66015625" style="463" customWidth="1"/>
    <col min="3330" max="3330" width="4.33203125" style="463" customWidth="1"/>
    <col min="3331" max="3331" width="17.33203125" style="463" customWidth="1"/>
    <col min="3332" max="3332" width="15.5" style="463" customWidth="1"/>
    <col min="3333" max="3333" width="15.16015625" style="463" customWidth="1"/>
    <col min="3334" max="3334" width="13.5" style="463" customWidth="1"/>
    <col min="3335" max="3335" width="13" style="463" customWidth="1"/>
    <col min="3336" max="3336" width="8.83203125" style="463" customWidth="1"/>
    <col min="3337" max="3337" width="11.83203125" style="463" bestFit="1" customWidth="1"/>
    <col min="3338" max="3338" width="12.16015625" style="463" bestFit="1" customWidth="1"/>
    <col min="3339" max="3584" width="8.83203125" style="463" customWidth="1"/>
    <col min="3585" max="3585" width="39.66015625" style="463" customWidth="1"/>
    <col min="3586" max="3586" width="4.33203125" style="463" customWidth="1"/>
    <col min="3587" max="3587" width="17.33203125" style="463" customWidth="1"/>
    <col min="3588" max="3588" width="15.5" style="463" customWidth="1"/>
    <col min="3589" max="3589" width="15.16015625" style="463" customWidth="1"/>
    <col min="3590" max="3590" width="13.5" style="463" customWidth="1"/>
    <col min="3591" max="3591" width="13" style="463" customWidth="1"/>
    <col min="3592" max="3592" width="8.83203125" style="463" customWidth="1"/>
    <col min="3593" max="3593" width="11.83203125" style="463" bestFit="1" customWidth="1"/>
    <col min="3594" max="3594" width="12.16015625" style="463" bestFit="1" customWidth="1"/>
    <col min="3595" max="3840" width="8.83203125" style="463" customWidth="1"/>
    <col min="3841" max="3841" width="39.66015625" style="463" customWidth="1"/>
    <col min="3842" max="3842" width="4.33203125" style="463" customWidth="1"/>
    <col min="3843" max="3843" width="17.33203125" style="463" customWidth="1"/>
    <col min="3844" max="3844" width="15.5" style="463" customWidth="1"/>
    <col min="3845" max="3845" width="15.16015625" style="463" customWidth="1"/>
    <col min="3846" max="3846" width="13.5" style="463" customWidth="1"/>
    <col min="3847" max="3847" width="13" style="463" customWidth="1"/>
    <col min="3848" max="3848" width="8.83203125" style="463" customWidth="1"/>
    <col min="3849" max="3849" width="11.83203125" style="463" bestFit="1" customWidth="1"/>
    <col min="3850" max="3850" width="12.16015625" style="463" bestFit="1" customWidth="1"/>
    <col min="3851" max="4096" width="8.83203125" style="463" customWidth="1"/>
    <col min="4097" max="4097" width="39.66015625" style="463" customWidth="1"/>
    <col min="4098" max="4098" width="4.33203125" style="463" customWidth="1"/>
    <col min="4099" max="4099" width="17.33203125" style="463" customWidth="1"/>
    <col min="4100" max="4100" width="15.5" style="463" customWidth="1"/>
    <col min="4101" max="4101" width="15.16015625" style="463" customWidth="1"/>
    <col min="4102" max="4102" width="13.5" style="463" customWidth="1"/>
    <col min="4103" max="4103" width="13" style="463" customWidth="1"/>
    <col min="4104" max="4104" width="8.83203125" style="463" customWidth="1"/>
    <col min="4105" max="4105" width="11.83203125" style="463" bestFit="1" customWidth="1"/>
    <col min="4106" max="4106" width="12.16015625" style="463" bestFit="1" customWidth="1"/>
    <col min="4107" max="4352" width="8.83203125" style="463" customWidth="1"/>
    <col min="4353" max="4353" width="39.66015625" style="463" customWidth="1"/>
    <col min="4354" max="4354" width="4.33203125" style="463" customWidth="1"/>
    <col min="4355" max="4355" width="17.33203125" style="463" customWidth="1"/>
    <col min="4356" max="4356" width="15.5" style="463" customWidth="1"/>
    <col min="4357" max="4357" width="15.16015625" style="463" customWidth="1"/>
    <col min="4358" max="4358" width="13.5" style="463" customWidth="1"/>
    <col min="4359" max="4359" width="13" style="463" customWidth="1"/>
    <col min="4360" max="4360" width="8.83203125" style="463" customWidth="1"/>
    <col min="4361" max="4361" width="11.83203125" style="463" bestFit="1" customWidth="1"/>
    <col min="4362" max="4362" width="12.16015625" style="463" bestFit="1" customWidth="1"/>
    <col min="4363" max="4608" width="8.83203125" style="463" customWidth="1"/>
    <col min="4609" max="4609" width="39.66015625" style="463" customWidth="1"/>
    <col min="4610" max="4610" width="4.33203125" style="463" customWidth="1"/>
    <col min="4611" max="4611" width="17.33203125" style="463" customWidth="1"/>
    <col min="4612" max="4612" width="15.5" style="463" customWidth="1"/>
    <col min="4613" max="4613" width="15.16015625" style="463" customWidth="1"/>
    <col min="4614" max="4614" width="13.5" style="463" customWidth="1"/>
    <col min="4615" max="4615" width="13" style="463" customWidth="1"/>
    <col min="4616" max="4616" width="8.83203125" style="463" customWidth="1"/>
    <col min="4617" max="4617" width="11.83203125" style="463" bestFit="1" customWidth="1"/>
    <col min="4618" max="4618" width="12.16015625" style="463" bestFit="1" customWidth="1"/>
    <col min="4619" max="4864" width="8.83203125" style="463" customWidth="1"/>
    <col min="4865" max="4865" width="39.66015625" style="463" customWidth="1"/>
    <col min="4866" max="4866" width="4.33203125" style="463" customWidth="1"/>
    <col min="4867" max="4867" width="17.33203125" style="463" customWidth="1"/>
    <col min="4868" max="4868" width="15.5" style="463" customWidth="1"/>
    <col min="4869" max="4869" width="15.16015625" style="463" customWidth="1"/>
    <col min="4870" max="4870" width="13.5" style="463" customWidth="1"/>
    <col min="4871" max="4871" width="13" style="463" customWidth="1"/>
    <col min="4872" max="4872" width="8.83203125" style="463" customWidth="1"/>
    <col min="4873" max="4873" width="11.83203125" style="463" bestFit="1" customWidth="1"/>
    <col min="4874" max="4874" width="12.16015625" style="463" bestFit="1" customWidth="1"/>
    <col min="4875" max="5120" width="8.83203125" style="463" customWidth="1"/>
    <col min="5121" max="5121" width="39.66015625" style="463" customWidth="1"/>
    <col min="5122" max="5122" width="4.33203125" style="463" customWidth="1"/>
    <col min="5123" max="5123" width="17.33203125" style="463" customWidth="1"/>
    <col min="5124" max="5124" width="15.5" style="463" customWidth="1"/>
    <col min="5125" max="5125" width="15.16015625" style="463" customWidth="1"/>
    <col min="5126" max="5126" width="13.5" style="463" customWidth="1"/>
    <col min="5127" max="5127" width="13" style="463" customWidth="1"/>
    <col min="5128" max="5128" width="8.83203125" style="463" customWidth="1"/>
    <col min="5129" max="5129" width="11.83203125" style="463" bestFit="1" customWidth="1"/>
    <col min="5130" max="5130" width="12.16015625" style="463" bestFit="1" customWidth="1"/>
    <col min="5131" max="5376" width="8.83203125" style="463" customWidth="1"/>
    <col min="5377" max="5377" width="39.66015625" style="463" customWidth="1"/>
    <col min="5378" max="5378" width="4.33203125" style="463" customWidth="1"/>
    <col min="5379" max="5379" width="17.33203125" style="463" customWidth="1"/>
    <col min="5380" max="5380" width="15.5" style="463" customWidth="1"/>
    <col min="5381" max="5381" width="15.16015625" style="463" customWidth="1"/>
    <col min="5382" max="5382" width="13.5" style="463" customWidth="1"/>
    <col min="5383" max="5383" width="13" style="463" customWidth="1"/>
    <col min="5384" max="5384" width="8.83203125" style="463" customWidth="1"/>
    <col min="5385" max="5385" width="11.83203125" style="463" bestFit="1" customWidth="1"/>
    <col min="5386" max="5386" width="12.16015625" style="463" bestFit="1" customWidth="1"/>
    <col min="5387" max="5632" width="8.83203125" style="463" customWidth="1"/>
    <col min="5633" max="5633" width="39.66015625" style="463" customWidth="1"/>
    <col min="5634" max="5634" width="4.33203125" style="463" customWidth="1"/>
    <col min="5635" max="5635" width="17.33203125" style="463" customWidth="1"/>
    <col min="5636" max="5636" width="15.5" style="463" customWidth="1"/>
    <col min="5637" max="5637" width="15.16015625" style="463" customWidth="1"/>
    <col min="5638" max="5638" width="13.5" style="463" customWidth="1"/>
    <col min="5639" max="5639" width="13" style="463" customWidth="1"/>
    <col min="5640" max="5640" width="8.83203125" style="463" customWidth="1"/>
    <col min="5641" max="5641" width="11.83203125" style="463" bestFit="1" customWidth="1"/>
    <col min="5642" max="5642" width="12.16015625" style="463" bestFit="1" customWidth="1"/>
    <col min="5643" max="5888" width="8.83203125" style="463" customWidth="1"/>
    <col min="5889" max="5889" width="39.66015625" style="463" customWidth="1"/>
    <col min="5890" max="5890" width="4.33203125" style="463" customWidth="1"/>
    <col min="5891" max="5891" width="17.33203125" style="463" customWidth="1"/>
    <col min="5892" max="5892" width="15.5" style="463" customWidth="1"/>
    <col min="5893" max="5893" width="15.16015625" style="463" customWidth="1"/>
    <col min="5894" max="5894" width="13.5" style="463" customWidth="1"/>
    <col min="5895" max="5895" width="13" style="463" customWidth="1"/>
    <col min="5896" max="5896" width="8.83203125" style="463" customWidth="1"/>
    <col min="5897" max="5897" width="11.83203125" style="463" bestFit="1" customWidth="1"/>
    <col min="5898" max="5898" width="12.16015625" style="463" bestFit="1" customWidth="1"/>
    <col min="5899" max="6144" width="8.83203125" style="463" customWidth="1"/>
    <col min="6145" max="6145" width="39.66015625" style="463" customWidth="1"/>
    <col min="6146" max="6146" width="4.33203125" style="463" customWidth="1"/>
    <col min="6147" max="6147" width="17.33203125" style="463" customWidth="1"/>
    <col min="6148" max="6148" width="15.5" style="463" customWidth="1"/>
    <col min="6149" max="6149" width="15.16015625" style="463" customWidth="1"/>
    <col min="6150" max="6150" width="13.5" style="463" customWidth="1"/>
    <col min="6151" max="6151" width="13" style="463" customWidth="1"/>
    <col min="6152" max="6152" width="8.83203125" style="463" customWidth="1"/>
    <col min="6153" max="6153" width="11.83203125" style="463" bestFit="1" customWidth="1"/>
    <col min="6154" max="6154" width="12.16015625" style="463" bestFit="1" customWidth="1"/>
    <col min="6155" max="6400" width="8.83203125" style="463" customWidth="1"/>
    <col min="6401" max="6401" width="39.66015625" style="463" customWidth="1"/>
    <col min="6402" max="6402" width="4.33203125" style="463" customWidth="1"/>
    <col min="6403" max="6403" width="17.33203125" style="463" customWidth="1"/>
    <col min="6404" max="6404" width="15.5" style="463" customWidth="1"/>
    <col min="6405" max="6405" width="15.16015625" style="463" customWidth="1"/>
    <col min="6406" max="6406" width="13.5" style="463" customWidth="1"/>
    <col min="6407" max="6407" width="13" style="463" customWidth="1"/>
    <col min="6408" max="6408" width="8.83203125" style="463" customWidth="1"/>
    <col min="6409" max="6409" width="11.83203125" style="463" bestFit="1" customWidth="1"/>
    <col min="6410" max="6410" width="12.16015625" style="463" bestFit="1" customWidth="1"/>
    <col min="6411" max="6656" width="8.83203125" style="463" customWidth="1"/>
    <col min="6657" max="6657" width="39.66015625" style="463" customWidth="1"/>
    <col min="6658" max="6658" width="4.33203125" style="463" customWidth="1"/>
    <col min="6659" max="6659" width="17.33203125" style="463" customWidth="1"/>
    <col min="6660" max="6660" width="15.5" style="463" customWidth="1"/>
    <col min="6661" max="6661" width="15.16015625" style="463" customWidth="1"/>
    <col min="6662" max="6662" width="13.5" style="463" customWidth="1"/>
    <col min="6663" max="6663" width="13" style="463" customWidth="1"/>
    <col min="6664" max="6664" width="8.83203125" style="463" customWidth="1"/>
    <col min="6665" max="6665" width="11.83203125" style="463" bestFit="1" customWidth="1"/>
    <col min="6666" max="6666" width="12.16015625" style="463" bestFit="1" customWidth="1"/>
    <col min="6667" max="6912" width="8.83203125" style="463" customWidth="1"/>
    <col min="6913" max="6913" width="39.66015625" style="463" customWidth="1"/>
    <col min="6914" max="6914" width="4.33203125" style="463" customWidth="1"/>
    <col min="6915" max="6915" width="17.33203125" style="463" customWidth="1"/>
    <col min="6916" max="6916" width="15.5" style="463" customWidth="1"/>
    <col min="6917" max="6917" width="15.16015625" style="463" customWidth="1"/>
    <col min="6918" max="6918" width="13.5" style="463" customWidth="1"/>
    <col min="6919" max="6919" width="13" style="463" customWidth="1"/>
    <col min="6920" max="6920" width="8.83203125" style="463" customWidth="1"/>
    <col min="6921" max="6921" width="11.83203125" style="463" bestFit="1" customWidth="1"/>
    <col min="6922" max="6922" width="12.16015625" style="463" bestFit="1" customWidth="1"/>
    <col min="6923" max="7168" width="8.83203125" style="463" customWidth="1"/>
    <col min="7169" max="7169" width="39.66015625" style="463" customWidth="1"/>
    <col min="7170" max="7170" width="4.33203125" style="463" customWidth="1"/>
    <col min="7171" max="7171" width="17.33203125" style="463" customWidth="1"/>
    <col min="7172" max="7172" width="15.5" style="463" customWidth="1"/>
    <col min="7173" max="7173" width="15.16015625" style="463" customWidth="1"/>
    <col min="7174" max="7174" width="13.5" style="463" customWidth="1"/>
    <col min="7175" max="7175" width="13" style="463" customWidth="1"/>
    <col min="7176" max="7176" width="8.83203125" style="463" customWidth="1"/>
    <col min="7177" max="7177" width="11.83203125" style="463" bestFit="1" customWidth="1"/>
    <col min="7178" max="7178" width="12.16015625" style="463" bestFit="1" customWidth="1"/>
    <col min="7179" max="7424" width="8.83203125" style="463" customWidth="1"/>
    <col min="7425" max="7425" width="39.66015625" style="463" customWidth="1"/>
    <col min="7426" max="7426" width="4.33203125" style="463" customWidth="1"/>
    <col min="7427" max="7427" width="17.33203125" style="463" customWidth="1"/>
    <col min="7428" max="7428" width="15.5" style="463" customWidth="1"/>
    <col min="7429" max="7429" width="15.16015625" style="463" customWidth="1"/>
    <col min="7430" max="7430" width="13.5" style="463" customWidth="1"/>
    <col min="7431" max="7431" width="13" style="463" customWidth="1"/>
    <col min="7432" max="7432" width="8.83203125" style="463" customWidth="1"/>
    <col min="7433" max="7433" width="11.83203125" style="463" bestFit="1" customWidth="1"/>
    <col min="7434" max="7434" width="12.16015625" style="463" bestFit="1" customWidth="1"/>
    <col min="7435" max="7680" width="8.83203125" style="463" customWidth="1"/>
    <col min="7681" max="7681" width="39.66015625" style="463" customWidth="1"/>
    <col min="7682" max="7682" width="4.33203125" style="463" customWidth="1"/>
    <col min="7683" max="7683" width="17.33203125" style="463" customWidth="1"/>
    <col min="7684" max="7684" width="15.5" style="463" customWidth="1"/>
    <col min="7685" max="7685" width="15.16015625" style="463" customWidth="1"/>
    <col min="7686" max="7686" width="13.5" style="463" customWidth="1"/>
    <col min="7687" max="7687" width="13" style="463" customWidth="1"/>
    <col min="7688" max="7688" width="8.83203125" style="463" customWidth="1"/>
    <col min="7689" max="7689" width="11.83203125" style="463" bestFit="1" customWidth="1"/>
    <col min="7690" max="7690" width="12.16015625" style="463" bestFit="1" customWidth="1"/>
    <col min="7691" max="7936" width="8.83203125" style="463" customWidth="1"/>
    <col min="7937" max="7937" width="39.66015625" style="463" customWidth="1"/>
    <col min="7938" max="7938" width="4.33203125" style="463" customWidth="1"/>
    <col min="7939" max="7939" width="17.33203125" style="463" customWidth="1"/>
    <col min="7940" max="7940" width="15.5" style="463" customWidth="1"/>
    <col min="7941" max="7941" width="15.16015625" style="463" customWidth="1"/>
    <col min="7942" max="7942" width="13.5" style="463" customWidth="1"/>
    <col min="7943" max="7943" width="13" style="463" customWidth="1"/>
    <col min="7944" max="7944" width="8.83203125" style="463" customWidth="1"/>
    <col min="7945" max="7945" width="11.83203125" style="463" bestFit="1" customWidth="1"/>
    <col min="7946" max="7946" width="12.16015625" style="463" bestFit="1" customWidth="1"/>
    <col min="7947" max="8192" width="8.83203125" style="463" customWidth="1"/>
    <col min="8193" max="8193" width="39.66015625" style="463" customWidth="1"/>
    <col min="8194" max="8194" width="4.33203125" style="463" customWidth="1"/>
    <col min="8195" max="8195" width="17.33203125" style="463" customWidth="1"/>
    <col min="8196" max="8196" width="15.5" style="463" customWidth="1"/>
    <col min="8197" max="8197" width="15.16015625" style="463" customWidth="1"/>
    <col min="8198" max="8198" width="13.5" style="463" customWidth="1"/>
    <col min="8199" max="8199" width="13" style="463" customWidth="1"/>
    <col min="8200" max="8200" width="8.83203125" style="463" customWidth="1"/>
    <col min="8201" max="8201" width="11.83203125" style="463" bestFit="1" customWidth="1"/>
    <col min="8202" max="8202" width="12.16015625" style="463" bestFit="1" customWidth="1"/>
    <col min="8203" max="8448" width="8.83203125" style="463" customWidth="1"/>
    <col min="8449" max="8449" width="39.66015625" style="463" customWidth="1"/>
    <col min="8450" max="8450" width="4.33203125" style="463" customWidth="1"/>
    <col min="8451" max="8451" width="17.33203125" style="463" customWidth="1"/>
    <col min="8452" max="8452" width="15.5" style="463" customWidth="1"/>
    <col min="8453" max="8453" width="15.16015625" style="463" customWidth="1"/>
    <col min="8454" max="8454" width="13.5" style="463" customWidth="1"/>
    <col min="8455" max="8455" width="13" style="463" customWidth="1"/>
    <col min="8456" max="8456" width="8.83203125" style="463" customWidth="1"/>
    <col min="8457" max="8457" width="11.83203125" style="463" bestFit="1" customWidth="1"/>
    <col min="8458" max="8458" width="12.16015625" style="463" bestFit="1" customWidth="1"/>
    <col min="8459" max="8704" width="8.83203125" style="463" customWidth="1"/>
    <col min="8705" max="8705" width="39.66015625" style="463" customWidth="1"/>
    <col min="8706" max="8706" width="4.33203125" style="463" customWidth="1"/>
    <col min="8707" max="8707" width="17.33203125" style="463" customWidth="1"/>
    <col min="8708" max="8708" width="15.5" style="463" customWidth="1"/>
    <col min="8709" max="8709" width="15.16015625" style="463" customWidth="1"/>
    <col min="8710" max="8710" width="13.5" style="463" customWidth="1"/>
    <col min="8711" max="8711" width="13" style="463" customWidth="1"/>
    <col min="8712" max="8712" width="8.83203125" style="463" customWidth="1"/>
    <col min="8713" max="8713" width="11.83203125" style="463" bestFit="1" customWidth="1"/>
    <col min="8714" max="8714" width="12.16015625" style="463" bestFit="1" customWidth="1"/>
    <col min="8715" max="8960" width="8.83203125" style="463" customWidth="1"/>
    <col min="8961" max="8961" width="39.66015625" style="463" customWidth="1"/>
    <col min="8962" max="8962" width="4.33203125" style="463" customWidth="1"/>
    <col min="8963" max="8963" width="17.33203125" style="463" customWidth="1"/>
    <col min="8964" max="8964" width="15.5" style="463" customWidth="1"/>
    <col min="8965" max="8965" width="15.16015625" style="463" customWidth="1"/>
    <col min="8966" max="8966" width="13.5" style="463" customWidth="1"/>
    <col min="8967" max="8967" width="13" style="463" customWidth="1"/>
    <col min="8968" max="8968" width="8.83203125" style="463" customWidth="1"/>
    <col min="8969" max="8969" width="11.83203125" style="463" bestFit="1" customWidth="1"/>
    <col min="8970" max="8970" width="12.16015625" style="463" bestFit="1" customWidth="1"/>
    <col min="8971" max="9216" width="8.83203125" style="463" customWidth="1"/>
    <col min="9217" max="9217" width="39.66015625" style="463" customWidth="1"/>
    <col min="9218" max="9218" width="4.33203125" style="463" customWidth="1"/>
    <col min="9219" max="9219" width="17.33203125" style="463" customWidth="1"/>
    <col min="9220" max="9220" width="15.5" style="463" customWidth="1"/>
    <col min="9221" max="9221" width="15.16015625" style="463" customWidth="1"/>
    <col min="9222" max="9222" width="13.5" style="463" customWidth="1"/>
    <col min="9223" max="9223" width="13" style="463" customWidth="1"/>
    <col min="9224" max="9224" width="8.83203125" style="463" customWidth="1"/>
    <col min="9225" max="9225" width="11.83203125" style="463" bestFit="1" customWidth="1"/>
    <col min="9226" max="9226" width="12.16015625" style="463" bestFit="1" customWidth="1"/>
    <col min="9227" max="9472" width="8.83203125" style="463" customWidth="1"/>
    <col min="9473" max="9473" width="39.66015625" style="463" customWidth="1"/>
    <col min="9474" max="9474" width="4.33203125" style="463" customWidth="1"/>
    <col min="9475" max="9475" width="17.33203125" style="463" customWidth="1"/>
    <col min="9476" max="9476" width="15.5" style="463" customWidth="1"/>
    <col min="9477" max="9477" width="15.16015625" style="463" customWidth="1"/>
    <col min="9478" max="9478" width="13.5" style="463" customWidth="1"/>
    <col min="9479" max="9479" width="13" style="463" customWidth="1"/>
    <col min="9480" max="9480" width="8.83203125" style="463" customWidth="1"/>
    <col min="9481" max="9481" width="11.83203125" style="463" bestFit="1" customWidth="1"/>
    <col min="9482" max="9482" width="12.16015625" style="463" bestFit="1" customWidth="1"/>
    <col min="9483" max="9728" width="8.83203125" style="463" customWidth="1"/>
    <col min="9729" max="9729" width="39.66015625" style="463" customWidth="1"/>
    <col min="9730" max="9730" width="4.33203125" style="463" customWidth="1"/>
    <col min="9731" max="9731" width="17.33203125" style="463" customWidth="1"/>
    <col min="9732" max="9732" width="15.5" style="463" customWidth="1"/>
    <col min="9733" max="9733" width="15.16015625" style="463" customWidth="1"/>
    <col min="9734" max="9734" width="13.5" style="463" customWidth="1"/>
    <col min="9735" max="9735" width="13" style="463" customWidth="1"/>
    <col min="9736" max="9736" width="8.83203125" style="463" customWidth="1"/>
    <col min="9737" max="9737" width="11.83203125" style="463" bestFit="1" customWidth="1"/>
    <col min="9738" max="9738" width="12.16015625" style="463" bestFit="1" customWidth="1"/>
    <col min="9739" max="9984" width="8.83203125" style="463" customWidth="1"/>
    <col min="9985" max="9985" width="39.66015625" style="463" customWidth="1"/>
    <col min="9986" max="9986" width="4.33203125" style="463" customWidth="1"/>
    <col min="9987" max="9987" width="17.33203125" style="463" customWidth="1"/>
    <col min="9988" max="9988" width="15.5" style="463" customWidth="1"/>
    <col min="9989" max="9989" width="15.16015625" style="463" customWidth="1"/>
    <col min="9990" max="9990" width="13.5" style="463" customWidth="1"/>
    <col min="9991" max="9991" width="13" style="463" customWidth="1"/>
    <col min="9992" max="9992" width="8.83203125" style="463" customWidth="1"/>
    <col min="9993" max="9993" width="11.83203125" style="463" bestFit="1" customWidth="1"/>
    <col min="9994" max="9994" width="12.16015625" style="463" bestFit="1" customWidth="1"/>
    <col min="9995" max="10240" width="8.83203125" style="463" customWidth="1"/>
    <col min="10241" max="10241" width="39.66015625" style="463" customWidth="1"/>
    <col min="10242" max="10242" width="4.33203125" style="463" customWidth="1"/>
    <col min="10243" max="10243" width="17.33203125" style="463" customWidth="1"/>
    <col min="10244" max="10244" width="15.5" style="463" customWidth="1"/>
    <col min="10245" max="10245" width="15.16015625" style="463" customWidth="1"/>
    <col min="10246" max="10246" width="13.5" style="463" customWidth="1"/>
    <col min="10247" max="10247" width="13" style="463" customWidth="1"/>
    <col min="10248" max="10248" width="8.83203125" style="463" customWidth="1"/>
    <col min="10249" max="10249" width="11.83203125" style="463" bestFit="1" customWidth="1"/>
    <col min="10250" max="10250" width="12.16015625" style="463" bestFit="1" customWidth="1"/>
    <col min="10251" max="10496" width="8.83203125" style="463" customWidth="1"/>
    <col min="10497" max="10497" width="39.66015625" style="463" customWidth="1"/>
    <col min="10498" max="10498" width="4.33203125" style="463" customWidth="1"/>
    <col min="10499" max="10499" width="17.33203125" style="463" customWidth="1"/>
    <col min="10500" max="10500" width="15.5" style="463" customWidth="1"/>
    <col min="10501" max="10501" width="15.16015625" style="463" customWidth="1"/>
    <col min="10502" max="10502" width="13.5" style="463" customWidth="1"/>
    <col min="10503" max="10503" width="13" style="463" customWidth="1"/>
    <col min="10504" max="10504" width="8.83203125" style="463" customWidth="1"/>
    <col min="10505" max="10505" width="11.83203125" style="463" bestFit="1" customWidth="1"/>
    <col min="10506" max="10506" width="12.16015625" style="463" bestFit="1" customWidth="1"/>
    <col min="10507" max="10752" width="8.83203125" style="463" customWidth="1"/>
    <col min="10753" max="10753" width="39.66015625" style="463" customWidth="1"/>
    <col min="10754" max="10754" width="4.33203125" style="463" customWidth="1"/>
    <col min="10755" max="10755" width="17.33203125" style="463" customWidth="1"/>
    <col min="10756" max="10756" width="15.5" style="463" customWidth="1"/>
    <col min="10757" max="10757" width="15.16015625" style="463" customWidth="1"/>
    <col min="10758" max="10758" width="13.5" style="463" customWidth="1"/>
    <col min="10759" max="10759" width="13" style="463" customWidth="1"/>
    <col min="10760" max="10760" width="8.83203125" style="463" customWidth="1"/>
    <col min="10761" max="10761" width="11.83203125" style="463" bestFit="1" customWidth="1"/>
    <col min="10762" max="10762" width="12.16015625" style="463" bestFit="1" customWidth="1"/>
    <col min="10763" max="11008" width="8.83203125" style="463" customWidth="1"/>
    <col min="11009" max="11009" width="39.66015625" style="463" customWidth="1"/>
    <col min="11010" max="11010" width="4.33203125" style="463" customWidth="1"/>
    <col min="11011" max="11011" width="17.33203125" style="463" customWidth="1"/>
    <col min="11012" max="11012" width="15.5" style="463" customWidth="1"/>
    <col min="11013" max="11013" width="15.16015625" style="463" customWidth="1"/>
    <col min="11014" max="11014" width="13.5" style="463" customWidth="1"/>
    <col min="11015" max="11015" width="13" style="463" customWidth="1"/>
    <col min="11016" max="11016" width="8.83203125" style="463" customWidth="1"/>
    <col min="11017" max="11017" width="11.83203125" style="463" bestFit="1" customWidth="1"/>
    <col min="11018" max="11018" width="12.16015625" style="463" bestFit="1" customWidth="1"/>
    <col min="11019" max="11264" width="8.83203125" style="463" customWidth="1"/>
    <col min="11265" max="11265" width="39.66015625" style="463" customWidth="1"/>
    <col min="11266" max="11266" width="4.33203125" style="463" customWidth="1"/>
    <col min="11267" max="11267" width="17.33203125" style="463" customWidth="1"/>
    <col min="11268" max="11268" width="15.5" style="463" customWidth="1"/>
    <col min="11269" max="11269" width="15.16015625" style="463" customWidth="1"/>
    <col min="11270" max="11270" width="13.5" style="463" customWidth="1"/>
    <col min="11271" max="11271" width="13" style="463" customWidth="1"/>
    <col min="11272" max="11272" width="8.83203125" style="463" customWidth="1"/>
    <col min="11273" max="11273" width="11.83203125" style="463" bestFit="1" customWidth="1"/>
    <col min="11274" max="11274" width="12.16015625" style="463" bestFit="1" customWidth="1"/>
    <col min="11275" max="11520" width="8.83203125" style="463" customWidth="1"/>
    <col min="11521" max="11521" width="39.66015625" style="463" customWidth="1"/>
    <col min="11522" max="11522" width="4.33203125" style="463" customWidth="1"/>
    <col min="11523" max="11523" width="17.33203125" style="463" customWidth="1"/>
    <col min="11524" max="11524" width="15.5" style="463" customWidth="1"/>
    <col min="11525" max="11525" width="15.16015625" style="463" customWidth="1"/>
    <col min="11526" max="11526" width="13.5" style="463" customWidth="1"/>
    <col min="11527" max="11527" width="13" style="463" customWidth="1"/>
    <col min="11528" max="11528" width="8.83203125" style="463" customWidth="1"/>
    <col min="11529" max="11529" width="11.83203125" style="463" bestFit="1" customWidth="1"/>
    <col min="11530" max="11530" width="12.16015625" style="463" bestFit="1" customWidth="1"/>
    <col min="11531" max="11776" width="8.83203125" style="463" customWidth="1"/>
    <col min="11777" max="11777" width="39.66015625" style="463" customWidth="1"/>
    <col min="11778" max="11778" width="4.33203125" style="463" customWidth="1"/>
    <col min="11779" max="11779" width="17.33203125" style="463" customWidth="1"/>
    <col min="11780" max="11780" width="15.5" style="463" customWidth="1"/>
    <col min="11781" max="11781" width="15.16015625" style="463" customWidth="1"/>
    <col min="11782" max="11782" width="13.5" style="463" customWidth="1"/>
    <col min="11783" max="11783" width="13" style="463" customWidth="1"/>
    <col min="11784" max="11784" width="8.83203125" style="463" customWidth="1"/>
    <col min="11785" max="11785" width="11.83203125" style="463" bestFit="1" customWidth="1"/>
    <col min="11786" max="11786" width="12.16015625" style="463" bestFit="1" customWidth="1"/>
    <col min="11787" max="12032" width="8.83203125" style="463" customWidth="1"/>
    <col min="12033" max="12033" width="39.66015625" style="463" customWidth="1"/>
    <col min="12034" max="12034" width="4.33203125" style="463" customWidth="1"/>
    <col min="12035" max="12035" width="17.33203125" style="463" customWidth="1"/>
    <col min="12036" max="12036" width="15.5" style="463" customWidth="1"/>
    <col min="12037" max="12037" width="15.16015625" style="463" customWidth="1"/>
    <col min="12038" max="12038" width="13.5" style="463" customWidth="1"/>
    <col min="12039" max="12039" width="13" style="463" customWidth="1"/>
    <col min="12040" max="12040" width="8.83203125" style="463" customWidth="1"/>
    <col min="12041" max="12041" width="11.83203125" style="463" bestFit="1" customWidth="1"/>
    <col min="12042" max="12042" width="12.16015625" style="463" bestFit="1" customWidth="1"/>
    <col min="12043" max="12288" width="8.83203125" style="463" customWidth="1"/>
    <col min="12289" max="12289" width="39.66015625" style="463" customWidth="1"/>
    <col min="12290" max="12290" width="4.33203125" style="463" customWidth="1"/>
    <col min="12291" max="12291" width="17.33203125" style="463" customWidth="1"/>
    <col min="12292" max="12292" width="15.5" style="463" customWidth="1"/>
    <col min="12293" max="12293" width="15.16015625" style="463" customWidth="1"/>
    <col min="12294" max="12294" width="13.5" style="463" customWidth="1"/>
    <col min="12295" max="12295" width="13" style="463" customWidth="1"/>
    <col min="12296" max="12296" width="8.83203125" style="463" customWidth="1"/>
    <col min="12297" max="12297" width="11.83203125" style="463" bestFit="1" customWidth="1"/>
    <col min="12298" max="12298" width="12.16015625" style="463" bestFit="1" customWidth="1"/>
    <col min="12299" max="12544" width="8.83203125" style="463" customWidth="1"/>
    <col min="12545" max="12545" width="39.66015625" style="463" customWidth="1"/>
    <col min="12546" max="12546" width="4.33203125" style="463" customWidth="1"/>
    <col min="12547" max="12547" width="17.33203125" style="463" customWidth="1"/>
    <col min="12548" max="12548" width="15.5" style="463" customWidth="1"/>
    <col min="12549" max="12549" width="15.16015625" style="463" customWidth="1"/>
    <col min="12550" max="12550" width="13.5" style="463" customWidth="1"/>
    <col min="12551" max="12551" width="13" style="463" customWidth="1"/>
    <col min="12552" max="12552" width="8.83203125" style="463" customWidth="1"/>
    <col min="12553" max="12553" width="11.83203125" style="463" bestFit="1" customWidth="1"/>
    <col min="12554" max="12554" width="12.16015625" style="463" bestFit="1" customWidth="1"/>
    <col min="12555" max="12800" width="8.83203125" style="463" customWidth="1"/>
    <col min="12801" max="12801" width="39.66015625" style="463" customWidth="1"/>
    <col min="12802" max="12802" width="4.33203125" style="463" customWidth="1"/>
    <col min="12803" max="12803" width="17.33203125" style="463" customWidth="1"/>
    <col min="12804" max="12804" width="15.5" style="463" customWidth="1"/>
    <col min="12805" max="12805" width="15.16015625" style="463" customWidth="1"/>
    <col min="12806" max="12806" width="13.5" style="463" customWidth="1"/>
    <col min="12807" max="12807" width="13" style="463" customWidth="1"/>
    <col min="12808" max="12808" width="8.83203125" style="463" customWidth="1"/>
    <col min="12809" max="12809" width="11.83203125" style="463" bestFit="1" customWidth="1"/>
    <col min="12810" max="12810" width="12.16015625" style="463" bestFit="1" customWidth="1"/>
    <col min="12811" max="13056" width="8.83203125" style="463" customWidth="1"/>
    <col min="13057" max="13057" width="39.66015625" style="463" customWidth="1"/>
    <col min="13058" max="13058" width="4.33203125" style="463" customWidth="1"/>
    <col min="13059" max="13059" width="17.33203125" style="463" customWidth="1"/>
    <col min="13060" max="13060" width="15.5" style="463" customWidth="1"/>
    <col min="13061" max="13061" width="15.16015625" style="463" customWidth="1"/>
    <col min="13062" max="13062" width="13.5" style="463" customWidth="1"/>
    <col min="13063" max="13063" width="13" style="463" customWidth="1"/>
    <col min="13064" max="13064" width="8.83203125" style="463" customWidth="1"/>
    <col min="13065" max="13065" width="11.83203125" style="463" bestFit="1" customWidth="1"/>
    <col min="13066" max="13066" width="12.16015625" style="463" bestFit="1" customWidth="1"/>
    <col min="13067" max="13312" width="8.83203125" style="463" customWidth="1"/>
    <col min="13313" max="13313" width="39.66015625" style="463" customWidth="1"/>
    <col min="13314" max="13314" width="4.33203125" style="463" customWidth="1"/>
    <col min="13315" max="13315" width="17.33203125" style="463" customWidth="1"/>
    <col min="13316" max="13316" width="15.5" style="463" customWidth="1"/>
    <col min="13317" max="13317" width="15.16015625" style="463" customWidth="1"/>
    <col min="13318" max="13318" width="13.5" style="463" customWidth="1"/>
    <col min="13319" max="13319" width="13" style="463" customWidth="1"/>
    <col min="13320" max="13320" width="8.83203125" style="463" customWidth="1"/>
    <col min="13321" max="13321" width="11.83203125" style="463" bestFit="1" customWidth="1"/>
    <col min="13322" max="13322" width="12.16015625" style="463" bestFit="1" customWidth="1"/>
    <col min="13323" max="13568" width="8.83203125" style="463" customWidth="1"/>
    <col min="13569" max="13569" width="39.66015625" style="463" customWidth="1"/>
    <col min="13570" max="13570" width="4.33203125" style="463" customWidth="1"/>
    <col min="13571" max="13571" width="17.33203125" style="463" customWidth="1"/>
    <col min="13572" max="13572" width="15.5" style="463" customWidth="1"/>
    <col min="13573" max="13573" width="15.16015625" style="463" customWidth="1"/>
    <col min="13574" max="13574" width="13.5" style="463" customWidth="1"/>
    <col min="13575" max="13575" width="13" style="463" customWidth="1"/>
    <col min="13576" max="13576" width="8.83203125" style="463" customWidth="1"/>
    <col min="13577" max="13577" width="11.83203125" style="463" bestFit="1" customWidth="1"/>
    <col min="13578" max="13578" width="12.16015625" style="463" bestFit="1" customWidth="1"/>
    <col min="13579" max="13824" width="8.83203125" style="463" customWidth="1"/>
    <col min="13825" max="13825" width="39.66015625" style="463" customWidth="1"/>
    <col min="13826" max="13826" width="4.33203125" style="463" customWidth="1"/>
    <col min="13827" max="13827" width="17.33203125" style="463" customWidth="1"/>
    <col min="13828" max="13828" width="15.5" style="463" customWidth="1"/>
    <col min="13829" max="13829" width="15.16015625" style="463" customWidth="1"/>
    <col min="13830" max="13830" width="13.5" style="463" customWidth="1"/>
    <col min="13831" max="13831" width="13" style="463" customWidth="1"/>
    <col min="13832" max="13832" width="8.83203125" style="463" customWidth="1"/>
    <col min="13833" max="13833" width="11.83203125" style="463" bestFit="1" customWidth="1"/>
    <col min="13834" max="13834" width="12.16015625" style="463" bestFit="1" customWidth="1"/>
    <col min="13835" max="14080" width="8.83203125" style="463" customWidth="1"/>
    <col min="14081" max="14081" width="39.66015625" style="463" customWidth="1"/>
    <col min="14082" max="14082" width="4.33203125" style="463" customWidth="1"/>
    <col min="14083" max="14083" width="17.33203125" style="463" customWidth="1"/>
    <col min="14084" max="14084" width="15.5" style="463" customWidth="1"/>
    <col min="14085" max="14085" width="15.16015625" style="463" customWidth="1"/>
    <col min="14086" max="14086" width="13.5" style="463" customWidth="1"/>
    <col min="14087" max="14087" width="13" style="463" customWidth="1"/>
    <col min="14088" max="14088" width="8.83203125" style="463" customWidth="1"/>
    <col min="14089" max="14089" width="11.83203125" style="463" bestFit="1" customWidth="1"/>
    <col min="14090" max="14090" width="12.16015625" style="463" bestFit="1" customWidth="1"/>
    <col min="14091" max="14336" width="8.83203125" style="463" customWidth="1"/>
    <col min="14337" max="14337" width="39.66015625" style="463" customWidth="1"/>
    <col min="14338" max="14338" width="4.33203125" style="463" customWidth="1"/>
    <col min="14339" max="14339" width="17.33203125" style="463" customWidth="1"/>
    <col min="14340" max="14340" width="15.5" style="463" customWidth="1"/>
    <col min="14341" max="14341" width="15.16015625" style="463" customWidth="1"/>
    <col min="14342" max="14342" width="13.5" style="463" customWidth="1"/>
    <col min="14343" max="14343" width="13" style="463" customWidth="1"/>
    <col min="14344" max="14344" width="8.83203125" style="463" customWidth="1"/>
    <col min="14345" max="14345" width="11.83203125" style="463" bestFit="1" customWidth="1"/>
    <col min="14346" max="14346" width="12.16015625" style="463" bestFit="1" customWidth="1"/>
    <col min="14347" max="14592" width="8.83203125" style="463" customWidth="1"/>
    <col min="14593" max="14593" width="39.66015625" style="463" customWidth="1"/>
    <col min="14594" max="14594" width="4.33203125" style="463" customWidth="1"/>
    <col min="14595" max="14595" width="17.33203125" style="463" customWidth="1"/>
    <col min="14596" max="14596" width="15.5" style="463" customWidth="1"/>
    <col min="14597" max="14597" width="15.16015625" style="463" customWidth="1"/>
    <col min="14598" max="14598" width="13.5" style="463" customWidth="1"/>
    <col min="14599" max="14599" width="13" style="463" customWidth="1"/>
    <col min="14600" max="14600" width="8.83203125" style="463" customWidth="1"/>
    <col min="14601" max="14601" width="11.83203125" style="463" bestFit="1" customWidth="1"/>
    <col min="14602" max="14602" width="12.16015625" style="463" bestFit="1" customWidth="1"/>
    <col min="14603" max="14848" width="8.83203125" style="463" customWidth="1"/>
    <col min="14849" max="14849" width="39.66015625" style="463" customWidth="1"/>
    <col min="14850" max="14850" width="4.33203125" style="463" customWidth="1"/>
    <col min="14851" max="14851" width="17.33203125" style="463" customWidth="1"/>
    <col min="14852" max="14852" width="15.5" style="463" customWidth="1"/>
    <col min="14853" max="14853" width="15.16015625" style="463" customWidth="1"/>
    <col min="14854" max="14854" width="13.5" style="463" customWidth="1"/>
    <col min="14855" max="14855" width="13" style="463" customWidth="1"/>
    <col min="14856" max="14856" width="8.83203125" style="463" customWidth="1"/>
    <col min="14857" max="14857" width="11.83203125" style="463" bestFit="1" customWidth="1"/>
    <col min="14858" max="14858" width="12.16015625" style="463" bestFit="1" customWidth="1"/>
    <col min="14859" max="15104" width="8.83203125" style="463" customWidth="1"/>
    <col min="15105" max="15105" width="39.66015625" style="463" customWidth="1"/>
    <col min="15106" max="15106" width="4.33203125" style="463" customWidth="1"/>
    <col min="15107" max="15107" width="17.33203125" style="463" customWidth="1"/>
    <col min="15108" max="15108" width="15.5" style="463" customWidth="1"/>
    <col min="15109" max="15109" width="15.16015625" style="463" customWidth="1"/>
    <col min="15110" max="15110" width="13.5" style="463" customWidth="1"/>
    <col min="15111" max="15111" width="13" style="463" customWidth="1"/>
    <col min="15112" max="15112" width="8.83203125" style="463" customWidth="1"/>
    <col min="15113" max="15113" width="11.83203125" style="463" bestFit="1" customWidth="1"/>
    <col min="15114" max="15114" width="12.16015625" style="463" bestFit="1" customWidth="1"/>
    <col min="15115" max="15360" width="8.83203125" style="463" customWidth="1"/>
    <col min="15361" max="15361" width="39.66015625" style="463" customWidth="1"/>
    <col min="15362" max="15362" width="4.33203125" style="463" customWidth="1"/>
    <col min="15363" max="15363" width="17.33203125" style="463" customWidth="1"/>
    <col min="15364" max="15364" width="15.5" style="463" customWidth="1"/>
    <col min="15365" max="15365" width="15.16015625" style="463" customWidth="1"/>
    <col min="15366" max="15366" width="13.5" style="463" customWidth="1"/>
    <col min="15367" max="15367" width="13" style="463" customWidth="1"/>
    <col min="15368" max="15368" width="8.83203125" style="463" customWidth="1"/>
    <col min="15369" max="15369" width="11.83203125" style="463" bestFit="1" customWidth="1"/>
    <col min="15370" max="15370" width="12.16015625" style="463" bestFit="1" customWidth="1"/>
    <col min="15371" max="15616" width="8.83203125" style="463" customWidth="1"/>
    <col min="15617" max="15617" width="39.66015625" style="463" customWidth="1"/>
    <col min="15618" max="15618" width="4.33203125" style="463" customWidth="1"/>
    <col min="15619" max="15619" width="17.33203125" style="463" customWidth="1"/>
    <col min="15620" max="15620" width="15.5" style="463" customWidth="1"/>
    <col min="15621" max="15621" width="15.16015625" style="463" customWidth="1"/>
    <col min="15622" max="15622" width="13.5" style="463" customWidth="1"/>
    <col min="15623" max="15623" width="13" style="463" customWidth="1"/>
    <col min="15624" max="15624" width="8.83203125" style="463" customWidth="1"/>
    <col min="15625" max="15625" width="11.83203125" style="463" bestFit="1" customWidth="1"/>
    <col min="15626" max="15626" width="12.16015625" style="463" bestFit="1" customWidth="1"/>
    <col min="15627" max="15872" width="8.83203125" style="463" customWidth="1"/>
    <col min="15873" max="15873" width="39.66015625" style="463" customWidth="1"/>
    <col min="15874" max="15874" width="4.33203125" style="463" customWidth="1"/>
    <col min="15875" max="15875" width="17.33203125" style="463" customWidth="1"/>
    <col min="15876" max="15876" width="15.5" style="463" customWidth="1"/>
    <col min="15877" max="15877" width="15.16015625" style="463" customWidth="1"/>
    <col min="15878" max="15878" width="13.5" style="463" customWidth="1"/>
    <col min="15879" max="15879" width="13" style="463" customWidth="1"/>
    <col min="15880" max="15880" width="8.83203125" style="463" customWidth="1"/>
    <col min="15881" max="15881" width="11.83203125" style="463" bestFit="1" customWidth="1"/>
    <col min="15882" max="15882" width="12.16015625" style="463" bestFit="1" customWidth="1"/>
    <col min="15883" max="16128" width="8.83203125" style="463" customWidth="1"/>
    <col min="16129" max="16129" width="39.66015625" style="463" customWidth="1"/>
    <col min="16130" max="16130" width="4.33203125" style="463" customWidth="1"/>
    <col min="16131" max="16131" width="17.33203125" style="463" customWidth="1"/>
    <col min="16132" max="16132" width="15.5" style="463" customWidth="1"/>
    <col min="16133" max="16133" width="15.16015625" style="463" customWidth="1"/>
    <col min="16134" max="16134" width="13.5" style="463" customWidth="1"/>
    <col min="16135" max="16135" width="13" style="463" customWidth="1"/>
    <col min="16136" max="16136" width="8.83203125" style="463" customWidth="1"/>
    <col min="16137" max="16137" width="11.83203125" style="463" bestFit="1" customWidth="1"/>
    <col min="16138" max="16138" width="12.16015625" style="463" bestFit="1" customWidth="1"/>
    <col min="16139" max="16384" width="8.83203125" style="463" customWidth="1"/>
  </cols>
  <sheetData>
    <row r="1" spans="1:11" ht="16">
      <c r="A1" s="683" t="s">
        <v>128</v>
      </c>
      <c r="B1" s="683"/>
      <c r="C1" s="683"/>
      <c r="D1" s="683"/>
      <c r="E1" s="683"/>
      <c r="F1" s="683"/>
      <c r="G1" s="683"/>
      <c r="H1" s="487"/>
      <c r="I1" s="487"/>
      <c r="J1" s="487"/>
      <c r="K1" s="487"/>
    </row>
    <row r="2" spans="1:10" ht="12.75">
      <c r="A2" s="469"/>
      <c r="B2" s="469"/>
      <c r="C2" s="469"/>
      <c r="D2" s="469"/>
      <c r="E2" s="469"/>
      <c r="F2" s="469"/>
      <c r="G2" s="469"/>
      <c r="H2" s="469"/>
      <c r="I2" s="469"/>
      <c r="J2" s="469"/>
    </row>
    <row r="3" spans="1:10" ht="12.75">
      <c r="A3" s="469"/>
      <c r="B3" s="469"/>
      <c r="C3" s="469"/>
      <c r="D3" s="469"/>
      <c r="E3" s="470" t="s">
        <v>475</v>
      </c>
      <c r="F3" s="469"/>
      <c r="G3" s="470" t="s">
        <v>475</v>
      </c>
      <c r="H3" s="469"/>
      <c r="I3" s="469"/>
      <c r="J3" s="469"/>
    </row>
    <row r="4" spans="1:10" ht="12.75">
      <c r="A4" s="469"/>
      <c r="B4" s="469"/>
      <c r="C4" s="470" t="s">
        <v>370</v>
      </c>
      <c r="D4" s="470" t="s">
        <v>475</v>
      </c>
      <c r="E4" s="470" t="s">
        <v>103</v>
      </c>
      <c r="F4" s="470" t="s">
        <v>104</v>
      </c>
      <c r="G4" s="470" t="s">
        <v>243</v>
      </c>
      <c r="H4" s="469"/>
      <c r="I4" s="469"/>
      <c r="J4" s="469"/>
    </row>
    <row r="5" spans="1:10" ht="12.75">
      <c r="A5" s="469" t="s">
        <v>94</v>
      </c>
      <c r="B5" s="469"/>
      <c r="C5" s="470" t="s">
        <v>244</v>
      </c>
      <c r="D5" s="470" t="s">
        <v>245</v>
      </c>
      <c r="E5" s="470" t="s">
        <v>246</v>
      </c>
      <c r="F5" s="470" t="s">
        <v>379</v>
      </c>
      <c r="G5" s="470" t="s">
        <v>246</v>
      </c>
      <c r="H5" s="469"/>
      <c r="I5" s="469"/>
      <c r="J5" s="469"/>
    </row>
    <row r="6" spans="1:10" ht="12.75">
      <c r="A6" s="469"/>
      <c r="B6" s="469"/>
      <c r="C6" s="471"/>
      <c r="D6" s="469"/>
      <c r="E6" s="469"/>
      <c r="F6" s="469"/>
      <c r="G6" s="469"/>
      <c r="H6" s="469"/>
      <c r="I6" s="469"/>
      <c r="J6" s="469"/>
    </row>
    <row r="7" spans="1:10" ht="12.75">
      <c r="A7" s="472" t="s">
        <v>105</v>
      </c>
      <c r="B7" s="469"/>
      <c r="C7" s="473">
        <v>12283554.468443803</v>
      </c>
      <c r="D7" s="473">
        <v>11604647.637893131</v>
      </c>
      <c r="E7" s="465">
        <f>D7-C7</f>
        <v>-678906.8305506725</v>
      </c>
      <c r="F7" s="474">
        <v>0.42586659116107095</v>
      </c>
      <c r="G7" s="465">
        <f>E7*F7</f>
        <v>-289123.7376425817</v>
      </c>
      <c r="H7" s="469"/>
      <c r="I7" s="464"/>
      <c r="J7" s="469"/>
    </row>
    <row r="8" spans="1:10" ht="12.75">
      <c r="A8" s="472" t="s">
        <v>354</v>
      </c>
      <c r="B8" s="469"/>
      <c r="C8" s="473">
        <v>150877283.11405125</v>
      </c>
      <c r="D8" s="473">
        <v>145486824.1073428</v>
      </c>
      <c r="E8" s="465">
        <f aca="true" t="shared" si="0" ref="E8:E14">D8-C8</f>
        <v>-5390459.006708443</v>
      </c>
      <c r="F8" s="474">
        <v>0.43284111341301157</v>
      </c>
      <c r="G8" s="465">
        <f aca="true" t="shared" si="1" ref="G8:G14">E8*F8</f>
        <v>-2333212.278270879</v>
      </c>
      <c r="H8" s="469"/>
      <c r="I8" s="464"/>
      <c r="J8" s="475"/>
    </row>
    <row r="9" spans="1:10" ht="12.75">
      <c r="A9" s="472" t="s">
        <v>106</v>
      </c>
      <c r="B9" s="469"/>
      <c r="C9" s="473">
        <v>3316363.7752107824</v>
      </c>
      <c r="D9" s="473">
        <v>3133069.76</v>
      </c>
      <c r="E9" s="465">
        <f t="shared" si="0"/>
        <v>-183294.01521078264</v>
      </c>
      <c r="F9" s="474">
        <v>0.41969552060530785</v>
      </c>
      <c r="G9" s="465">
        <f t="shared" si="1"/>
        <v>-76927.67713772664</v>
      </c>
      <c r="H9" s="469"/>
      <c r="I9" s="464"/>
      <c r="J9" s="475"/>
    </row>
    <row r="10" spans="1:10" ht="12.75">
      <c r="A10" s="472" t="s">
        <v>107</v>
      </c>
      <c r="B10" s="469"/>
      <c r="C10" s="473">
        <v>25516702.20502895</v>
      </c>
      <c r="D10" s="473">
        <v>24446787.70943503</v>
      </c>
      <c r="E10" s="465">
        <f t="shared" si="0"/>
        <v>-1069914.4955939204</v>
      </c>
      <c r="F10" s="474">
        <v>0.42002040761864917</v>
      </c>
      <c r="G10" s="465">
        <f>E10*F10</f>
        <v>-449385.92255645985</v>
      </c>
      <c r="H10" s="469"/>
      <c r="I10" s="469"/>
      <c r="J10" s="469"/>
    </row>
    <row r="11" spans="1:10" ht="12.75">
      <c r="A11" s="466" t="s">
        <v>108</v>
      </c>
      <c r="B11" s="469"/>
      <c r="C11" s="473">
        <v>-303056.3</v>
      </c>
      <c r="D11" s="473">
        <v>-303056.3</v>
      </c>
      <c r="E11" s="465">
        <f t="shared" si="0"/>
        <v>0</v>
      </c>
      <c r="F11" s="476"/>
      <c r="G11" s="465">
        <f t="shared" si="1"/>
        <v>0</v>
      </c>
      <c r="H11" s="469"/>
      <c r="I11" s="469"/>
      <c r="J11" s="469"/>
    </row>
    <row r="12" spans="1:10" ht="12.75">
      <c r="A12" s="466" t="s">
        <v>109</v>
      </c>
      <c r="B12" s="469"/>
      <c r="C12" s="473">
        <v>563992522.409999</v>
      </c>
      <c r="D12" s="473">
        <v>563992522.409999</v>
      </c>
      <c r="E12" s="465">
        <f t="shared" si="0"/>
        <v>0</v>
      </c>
      <c r="F12" s="476"/>
      <c r="G12" s="465">
        <f t="shared" si="1"/>
        <v>0</v>
      </c>
      <c r="H12" s="469"/>
      <c r="I12" s="469"/>
      <c r="J12" s="469"/>
    </row>
    <row r="13" spans="1:10" ht="12.75">
      <c r="A13" s="466" t="s">
        <v>110</v>
      </c>
      <c r="B13" s="469"/>
      <c r="C13" s="473">
        <v>-810137.8</v>
      </c>
      <c r="D13" s="473">
        <v>-810137.8</v>
      </c>
      <c r="E13" s="465">
        <f t="shared" si="0"/>
        <v>0</v>
      </c>
      <c r="F13" s="476"/>
      <c r="G13" s="465">
        <f t="shared" si="1"/>
        <v>0</v>
      </c>
      <c r="H13" s="469"/>
      <c r="I13" s="469"/>
      <c r="J13" s="469"/>
    </row>
    <row r="14" spans="1:10" ht="12.75">
      <c r="A14" s="466" t="s">
        <v>111</v>
      </c>
      <c r="B14" s="469"/>
      <c r="C14" s="473">
        <v>51573118.86</v>
      </c>
      <c r="D14" s="473">
        <v>51573118.86</v>
      </c>
      <c r="E14" s="465">
        <f t="shared" si="0"/>
        <v>0</v>
      </c>
      <c r="F14" s="476"/>
      <c r="G14" s="465">
        <f t="shared" si="1"/>
        <v>0</v>
      </c>
      <c r="H14" s="469"/>
      <c r="I14" s="469"/>
      <c r="J14" s="469"/>
    </row>
    <row r="15" spans="1:10" ht="13" thickBot="1">
      <c r="A15" s="477" t="str">
        <f>"Total "&amp;A5</f>
        <v>Total Steam Power Generation</v>
      </c>
      <c r="B15" s="469"/>
      <c r="C15" s="478">
        <f>SUM(C7:C14)</f>
        <v>806446350.7327338</v>
      </c>
      <c r="D15" s="478">
        <f>SUM(D7:D14)</f>
        <v>799123776.38467</v>
      </c>
      <c r="E15" s="478">
        <f>SUM(E7:E14)</f>
        <v>-7322574.348063819</v>
      </c>
      <c r="F15" s="476"/>
      <c r="G15" s="478">
        <f>SUM(G7:G14)</f>
        <v>-3148649.6156076468</v>
      </c>
      <c r="H15" s="469"/>
      <c r="I15" s="469"/>
      <c r="J15" s="469"/>
    </row>
    <row r="16" spans="1:10" ht="13.5" thickTop="1">
      <c r="A16" s="469"/>
      <c r="B16" s="469"/>
      <c r="C16" s="469"/>
      <c r="D16" s="469"/>
      <c r="E16" s="469"/>
      <c r="F16" s="476"/>
      <c r="G16" s="464"/>
      <c r="H16" s="469"/>
      <c r="I16" s="469"/>
      <c r="J16" s="469"/>
    </row>
    <row r="17" spans="1:10" ht="12.75">
      <c r="A17" s="469" t="s">
        <v>95</v>
      </c>
      <c r="B17" s="469"/>
      <c r="C17" s="469"/>
      <c r="D17" s="469"/>
      <c r="E17" s="469"/>
      <c r="F17" s="476"/>
      <c r="G17" s="464"/>
      <c r="H17" s="469"/>
      <c r="I17" s="469"/>
      <c r="J17" s="469"/>
    </row>
    <row r="18" spans="1:10" ht="12.75">
      <c r="A18" s="469"/>
      <c r="B18" s="469"/>
      <c r="C18" s="469"/>
      <c r="D18" s="469"/>
      <c r="E18" s="469"/>
      <c r="F18" s="476"/>
      <c r="G18" s="464"/>
      <c r="H18" s="469"/>
      <c r="I18" s="469"/>
      <c r="J18" s="469"/>
    </row>
    <row r="19" spans="1:10" ht="12.75">
      <c r="A19" s="472" t="s">
        <v>434</v>
      </c>
      <c r="B19" s="469"/>
      <c r="C19" s="473">
        <v>19830552.42868269</v>
      </c>
      <c r="D19" s="473">
        <v>18911734.616814204</v>
      </c>
      <c r="E19" s="465">
        <f>D19-C19</f>
        <v>-918817.8118684851</v>
      </c>
      <c r="F19" s="474">
        <v>0.43284111341301157</v>
      </c>
      <c r="G19" s="465">
        <f>E19*F19</f>
        <v>-397702.1247128621</v>
      </c>
      <c r="H19" s="469"/>
      <c r="I19" s="469"/>
      <c r="J19" s="469"/>
    </row>
    <row r="20" spans="1:10" ht="12.75">
      <c r="A20" s="472" t="s">
        <v>112</v>
      </c>
      <c r="B20" s="469"/>
      <c r="C20" s="473">
        <v>1053534.916633911</v>
      </c>
      <c r="D20" s="473">
        <v>1021915.0416851534</v>
      </c>
      <c r="E20" s="465">
        <f>D20-C20</f>
        <v>-31619.874948757584</v>
      </c>
      <c r="F20" s="474">
        <v>0.43284111341301157</v>
      </c>
      <c r="G20" s="465">
        <f>E20*F20</f>
        <v>-13686.381878800425</v>
      </c>
      <c r="H20" s="469"/>
      <c r="I20" s="469"/>
      <c r="J20" s="469"/>
    </row>
    <row r="21" spans="1:10" ht="13" thickBot="1">
      <c r="A21" s="477" t="str">
        <f>"Total "&amp;A17</f>
        <v>Total Hydro Power Generation</v>
      </c>
      <c r="B21" s="469"/>
      <c r="C21" s="478">
        <f>SUM(C19:C20)</f>
        <v>20884087.3453166</v>
      </c>
      <c r="D21" s="478">
        <f>SUM(D19:D20)</f>
        <v>19933649.658499356</v>
      </c>
      <c r="E21" s="478">
        <f>SUM(E19:E20)</f>
        <v>-950437.6868172426</v>
      </c>
      <c r="F21" s="479"/>
      <c r="G21" s="478">
        <f>SUM(G19:G20)</f>
        <v>-411388.5065916625</v>
      </c>
      <c r="H21" s="469"/>
      <c r="I21" s="469"/>
      <c r="J21" s="469"/>
    </row>
    <row r="22" spans="1:10" ht="13.5" thickTop="1">
      <c r="A22" s="469"/>
      <c r="B22" s="469"/>
      <c r="C22" s="473"/>
      <c r="D22" s="469"/>
      <c r="E22" s="469"/>
      <c r="F22" s="479"/>
      <c r="G22" s="464"/>
      <c r="H22" s="469"/>
      <c r="I22" s="469"/>
      <c r="J22" s="469"/>
    </row>
    <row r="23" spans="1:10" ht="12.75">
      <c r="A23" s="469" t="s">
        <v>96</v>
      </c>
      <c r="B23" s="469"/>
      <c r="C23" s="473"/>
      <c r="D23" s="469"/>
      <c r="E23" s="469"/>
      <c r="F23" s="479"/>
      <c r="G23" s="464"/>
      <c r="H23" s="469"/>
      <c r="I23" s="469"/>
      <c r="J23" s="469"/>
    </row>
    <row r="24" spans="1:10" ht="12.75">
      <c r="A24" s="469"/>
      <c r="B24" s="469"/>
      <c r="C24" s="473"/>
      <c r="D24" s="469"/>
      <c r="E24" s="469"/>
      <c r="F24" s="479"/>
      <c r="G24" s="464"/>
      <c r="H24" s="469"/>
      <c r="I24" s="469"/>
      <c r="J24" s="469"/>
    </row>
    <row r="25" spans="1:10" ht="12.75">
      <c r="A25" s="472" t="s">
        <v>354</v>
      </c>
      <c r="B25" s="469"/>
      <c r="C25" s="473">
        <v>31126460.815597184</v>
      </c>
      <c r="D25" s="473">
        <v>29773882.174341924</v>
      </c>
      <c r="E25" s="465">
        <f aca="true" t="shared" si="2" ref="E25:E39">D25-C25</f>
        <v>-1352578.6412552595</v>
      </c>
      <c r="F25" s="474">
        <f>F8</f>
        <v>0.43284111341301157</v>
      </c>
      <c r="G25" s="465">
        <f aca="true" t="shared" si="3" ref="G25:G39">E25*F25</f>
        <v>-585451.6450595849</v>
      </c>
      <c r="H25" s="469"/>
      <c r="J25" s="469"/>
    </row>
    <row r="26" spans="1:10" ht="12.75">
      <c r="A26" s="472" t="s">
        <v>113</v>
      </c>
      <c r="B26" s="469"/>
      <c r="C26" s="473">
        <v>4576777.282407193</v>
      </c>
      <c r="D26" s="473">
        <v>4430876.533466367</v>
      </c>
      <c r="E26" s="465">
        <f t="shared" si="2"/>
        <v>-145900.7489408264</v>
      </c>
      <c r="F26" s="474">
        <v>0.43302719579992766</v>
      </c>
      <c r="G26" s="465">
        <f t="shared" si="3"/>
        <v>-63178.99217895532</v>
      </c>
      <c r="H26" s="469"/>
      <c r="I26" s="469"/>
      <c r="J26" s="469"/>
    </row>
    <row r="27" spans="1:10" ht="12.75">
      <c r="A27" s="472" t="s">
        <v>114</v>
      </c>
      <c r="B27" s="469"/>
      <c r="C27" s="473">
        <v>1180873.0437412935</v>
      </c>
      <c r="D27" s="473">
        <v>1122425.04</v>
      </c>
      <c r="E27" s="465">
        <f>D27-C27</f>
        <v>-58448.00374129345</v>
      </c>
      <c r="F27" s="479">
        <v>0.4342297896156734</v>
      </c>
      <c r="G27" s="465">
        <f>E27*F27</f>
        <v>-25379.864368037943</v>
      </c>
      <c r="H27" s="469"/>
      <c r="I27" s="469"/>
      <c r="J27" s="469"/>
    </row>
    <row r="28" spans="1:10" ht="12.75">
      <c r="A28" s="472" t="s">
        <v>115</v>
      </c>
      <c r="B28" s="469"/>
      <c r="C28" s="473">
        <v>21939751.920603488</v>
      </c>
      <c r="D28" s="473">
        <v>20911253.0599999</v>
      </c>
      <c r="E28" s="465">
        <f>D28-C28</f>
        <v>-1028498.8606035858</v>
      </c>
      <c r="F28" s="479">
        <f>F25</f>
        <v>0.43284111341301157</v>
      </c>
      <c r="G28" s="465">
        <f>E28*F28</f>
        <v>-445176.5919676699</v>
      </c>
      <c r="H28" s="469"/>
      <c r="I28" s="469"/>
      <c r="J28" s="469"/>
    </row>
    <row r="29" spans="1:10" ht="12.75">
      <c r="A29" s="466" t="s">
        <v>116</v>
      </c>
      <c r="B29" s="469"/>
      <c r="C29" s="473">
        <v>0</v>
      </c>
      <c r="D29" s="473">
        <v>0</v>
      </c>
      <c r="E29" s="465">
        <f t="shared" si="2"/>
        <v>0</v>
      </c>
      <c r="F29" s="476"/>
      <c r="G29" s="465">
        <f t="shared" si="3"/>
        <v>0</v>
      </c>
      <c r="H29" s="469"/>
      <c r="I29" s="469"/>
      <c r="J29" s="469"/>
    </row>
    <row r="30" spans="1:10" ht="12.75">
      <c r="A30" s="466" t="s">
        <v>117</v>
      </c>
      <c r="B30" s="469"/>
      <c r="C30" s="473">
        <v>391068903.46</v>
      </c>
      <c r="D30" s="473">
        <v>391068903.46</v>
      </c>
      <c r="E30" s="465">
        <f t="shared" si="2"/>
        <v>0</v>
      </c>
      <c r="F30" s="476"/>
      <c r="G30" s="465">
        <f t="shared" si="3"/>
        <v>0</v>
      </c>
      <c r="H30" s="469"/>
      <c r="I30" s="469"/>
      <c r="J30" s="469"/>
    </row>
    <row r="31" spans="1:10" ht="12.75">
      <c r="A31" s="466" t="s">
        <v>118</v>
      </c>
      <c r="B31" s="469"/>
      <c r="C31" s="473">
        <v>0</v>
      </c>
      <c r="D31" s="473">
        <v>0</v>
      </c>
      <c r="E31" s="465">
        <f t="shared" si="2"/>
        <v>0</v>
      </c>
      <c r="F31" s="476"/>
      <c r="G31" s="465">
        <f t="shared" si="3"/>
        <v>0</v>
      </c>
      <c r="H31" s="469"/>
      <c r="I31" s="469"/>
      <c r="J31" s="469"/>
    </row>
    <row r="32" spans="1:10" ht="12.75">
      <c r="A32" s="466" t="s">
        <v>109</v>
      </c>
      <c r="B32" s="469"/>
      <c r="C32" s="473">
        <v>462741997.65000004</v>
      </c>
      <c r="D32" s="473">
        <v>462741997.65000004</v>
      </c>
      <c r="E32" s="465">
        <f t="shared" si="2"/>
        <v>0</v>
      </c>
      <c r="F32" s="476"/>
      <c r="G32" s="465">
        <f t="shared" si="3"/>
        <v>0</v>
      </c>
      <c r="H32" s="469"/>
      <c r="I32" s="469"/>
      <c r="J32" s="469"/>
    </row>
    <row r="33" spans="1:10" ht="12.75">
      <c r="A33" s="466" t="s">
        <v>119</v>
      </c>
      <c r="B33" s="469"/>
      <c r="C33" s="473">
        <v>32789053.8199999</v>
      </c>
      <c r="D33" s="473">
        <v>32789053.8199999</v>
      </c>
      <c r="E33" s="465">
        <f t="shared" si="2"/>
        <v>0</v>
      </c>
      <c r="F33" s="476"/>
      <c r="G33" s="465">
        <f t="shared" si="3"/>
        <v>0</v>
      </c>
      <c r="H33" s="469"/>
      <c r="I33" s="469"/>
      <c r="J33" s="469"/>
    </row>
    <row r="34" spans="1:10" ht="12.75">
      <c r="A34" s="466" t="s">
        <v>120</v>
      </c>
      <c r="B34" s="469"/>
      <c r="C34" s="473">
        <v>0</v>
      </c>
      <c r="D34" s="473">
        <v>0</v>
      </c>
      <c r="E34" s="465">
        <f t="shared" si="2"/>
        <v>0</v>
      </c>
      <c r="F34" s="476"/>
      <c r="G34" s="465">
        <f t="shared" si="3"/>
        <v>0</v>
      </c>
      <c r="H34" s="469"/>
      <c r="I34" s="469"/>
      <c r="J34" s="469"/>
    </row>
    <row r="35" spans="1:10" ht="12.75">
      <c r="A35" s="466" t="s">
        <v>121</v>
      </c>
      <c r="B35" s="469"/>
      <c r="C35" s="473">
        <v>0</v>
      </c>
      <c r="D35" s="473">
        <v>0</v>
      </c>
      <c r="E35" s="465">
        <f t="shared" si="2"/>
        <v>0</v>
      </c>
      <c r="F35" s="476"/>
      <c r="G35" s="465">
        <f t="shared" si="3"/>
        <v>0</v>
      </c>
      <c r="H35" s="469"/>
      <c r="I35" s="469"/>
      <c r="J35" s="469"/>
    </row>
    <row r="36" spans="1:10" ht="12.75">
      <c r="A36" s="472" t="s">
        <v>317</v>
      </c>
      <c r="B36" s="469"/>
      <c r="C36" s="473">
        <v>0</v>
      </c>
      <c r="D36" s="473">
        <v>0</v>
      </c>
      <c r="E36" s="465">
        <f t="shared" si="2"/>
        <v>0</v>
      </c>
      <c r="F36" s="479">
        <f>F58</f>
        <v>1</v>
      </c>
      <c r="G36" s="465">
        <f>E36*F36</f>
        <v>0</v>
      </c>
      <c r="H36" s="469"/>
      <c r="I36" s="469"/>
      <c r="J36" s="469"/>
    </row>
    <row r="37" spans="1:10" ht="12.75">
      <c r="A37" s="466" t="s">
        <v>122</v>
      </c>
      <c r="B37" s="469"/>
      <c r="C37" s="473">
        <v>9200484.455721393</v>
      </c>
      <c r="D37" s="473">
        <v>8809920.75</v>
      </c>
      <c r="E37" s="465">
        <f t="shared" si="2"/>
        <v>-390563.7057213932</v>
      </c>
      <c r="F37" s="476"/>
      <c r="G37" s="465">
        <f t="shared" si="3"/>
        <v>0</v>
      </c>
      <c r="H37" s="469"/>
      <c r="I37" s="469"/>
      <c r="J37" s="469"/>
    </row>
    <row r="38" spans="1:10" ht="12.75">
      <c r="A38" s="466" t="s">
        <v>361</v>
      </c>
      <c r="B38" s="469"/>
      <c r="C38" s="473">
        <v>-28413957.244736318</v>
      </c>
      <c r="D38" s="473">
        <v>-28411155.04</v>
      </c>
      <c r="E38" s="465">
        <f t="shared" si="2"/>
        <v>2802.2047363184392</v>
      </c>
      <c r="F38" s="476"/>
      <c r="G38" s="465">
        <f t="shared" si="3"/>
        <v>0</v>
      </c>
      <c r="H38" s="469"/>
      <c r="I38" s="469"/>
      <c r="J38" s="469"/>
    </row>
    <row r="39" spans="1:10" ht="12.75">
      <c r="A39" s="466" t="s">
        <v>363</v>
      </c>
      <c r="B39" s="469"/>
      <c r="C39" s="473">
        <v>-8788210.60079602</v>
      </c>
      <c r="D39" s="473">
        <v>-8783159.2</v>
      </c>
      <c r="E39" s="465">
        <f t="shared" si="2"/>
        <v>5051.4007960204035</v>
      </c>
      <c r="F39" s="476"/>
      <c r="G39" s="465">
        <f t="shared" si="3"/>
        <v>0</v>
      </c>
      <c r="H39" s="469"/>
      <c r="I39" s="469"/>
      <c r="J39" s="469"/>
    </row>
    <row r="40" spans="2:10" ht="12.75">
      <c r="B40" s="469"/>
      <c r="H40" s="469"/>
      <c r="I40" s="469"/>
      <c r="J40" s="469"/>
    </row>
    <row r="41" spans="1:10" ht="13" thickBot="1">
      <c r="A41" s="477" t="str">
        <f>"Total "&amp;A23</f>
        <v>Total Other Production Expense</v>
      </c>
      <c r="B41" s="469"/>
      <c r="C41" s="478">
        <f>SUM(C25:C39)</f>
        <v>917422134.6025382</v>
      </c>
      <c r="D41" s="478">
        <f>SUM(D25:D39)</f>
        <v>914453998.2478082</v>
      </c>
      <c r="E41" s="478">
        <f>SUM(E25:E39)</f>
        <v>-2968136.3547300193</v>
      </c>
      <c r="F41" s="476"/>
      <c r="G41" s="478">
        <f>SUM(G25:G39)</f>
        <v>-1119187.093574248</v>
      </c>
      <c r="H41" s="469"/>
      <c r="I41" s="469"/>
      <c r="J41" s="469"/>
    </row>
    <row r="42" spans="1:10" ht="13.5" thickTop="1">
      <c r="A42" s="469"/>
      <c r="B42" s="469"/>
      <c r="C42" s="473"/>
      <c r="D42" s="469"/>
      <c r="E42" s="469"/>
      <c r="F42" s="476"/>
      <c r="G42" s="464"/>
      <c r="H42" s="469"/>
      <c r="I42" s="469"/>
      <c r="J42" s="469"/>
    </row>
    <row r="43" spans="1:10" ht="12.75">
      <c r="A43" s="469" t="s">
        <v>97</v>
      </c>
      <c r="B43" s="469"/>
      <c r="C43" s="473"/>
      <c r="D43" s="469"/>
      <c r="E43" s="469"/>
      <c r="F43" s="476"/>
      <c r="G43" s="464"/>
      <c r="H43" s="469"/>
      <c r="I43" s="469"/>
      <c r="J43" s="469"/>
    </row>
    <row r="44" spans="1:10" ht="12.75">
      <c r="A44" s="469"/>
      <c r="B44" s="469"/>
      <c r="C44" s="473"/>
      <c r="D44" s="469"/>
      <c r="E44" s="469"/>
      <c r="F44" s="476"/>
      <c r="G44" s="464"/>
      <c r="H44" s="469"/>
      <c r="I44" s="469"/>
      <c r="J44" s="469"/>
    </row>
    <row r="45" spans="1:10" ht="12.75">
      <c r="A45" s="472" t="s">
        <v>354</v>
      </c>
      <c r="B45" s="469"/>
      <c r="C45" s="473">
        <v>35305075.90938908</v>
      </c>
      <c r="D45" s="473">
        <v>34046706.21669638</v>
      </c>
      <c r="E45" s="465">
        <f>D45-C45</f>
        <v>-1258369.692692697</v>
      </c>
      <c r="F45" s="479">
        <f>F25</f>
        <v>0.43284111341301157</v>
      </c>
      <c r="G45" s="465">
        <f>E45*F45</f>
        <v>-544674.1388702962</v>
      </c>
      <c r="H45" s="469"/>
      <c r="I45" s="469"/>
      <c r="J45" s="469"/>
    </row>
    <row r="46" spans="1:10" ht="12.75">
      <c r="A46" s="466" t="s">
        <v>109</v>
      </c>
      <c r="B46" s="469"/>
      <c r="C46" s="473">
        <v>4667683.73</v>
      </c>
      <c r="D46" s="473">
        <v>4667683.73</v>
      </c>
      <c r="E46" s="465">
        <f>D46-C46</f>
        <v>0</v>
      </c>
      <c r="F46" s="476"/>
      <c r="G46" s="465">
        <f>E46*F46</f>
        <v>0</v>
      </c>
      <c r="H46" s="469"/>
      <c r="I46" s="469"/>
      <c r="J46" s="469"/>
    </row>
    <row r="47" spans="1:10" ht="12.75">
      <c r="A47" s="466" t="s">
        <v>117</v>
      </c>
      <c r="B47" s="469"/>
      <c r="C47" s="473">
        <v>122808196.659999</v>
      </c>
      <c r="D47" s="473">
        <v>122808196.659999</v>
      </c>
      <c r="E47" s="465">
        <f>D47-C47</f>
        <v>0</v>
      </c>
      <c r="F47" s="476"/>
      <c r="G47" s="465">
        <f>E47*F47</f>
        <v>0</v>
      </c>
      <c r="H47" s="469"/>
      <c r="I47" s="469"/>
      <c r="J47" s="469"/>
    </row>
    <row r="48" spans="1:10" ht="13" thickBot="1">
      <c r="A48" s="477" t="str">
        <f>"Total "&amp;A43</f>
        <v>Total Transmission Expense</v>
      </c>
      <c r="B48" s="469"/>
      <c r="C48" s="478">
        <f>SUM(C45:C47)</f>
        <v>162780956.29938808</v>
      </c>
      <c r="D48" s="478">
        <f>SUM(D45:D47)</f>
        <v>161522586.60669538</v>
      </c>
      <c r="E48" s="478">
        <f>SUM(E45:E47)</f>
        <v>-1258369.692692697</v>
      </c>
      <c r="F48" s="476"/>
      <c r="G48" s="478">
        <f>SUM(G45:G47)</f>
        <v>-544674.1388702962</v>
      </c>
      <c r="H48" s="469"/>
      <c r="I48" s="469"/>
      <c r="J48" s="469"/>
    </row>
    <row r="49" spans="1:10" ht="13.5" thickTop="1">
      <c r="A49" s="469"/>
      <c r="B49" s="469"/>
      <c r="C49" s="473"/>
      <c r="D49" s="469"/>
      <c r="E49" s="469"/>
      <c r="F49" s="476"/>
      <c r="G49" s="464"/>
      <c r="H49" s="469"/>
      <c r="I49" s="469"/>
      <c r="J49" s="469"/>
    </row>
    <row r="50" spans="1:10" ht="12.75">
      <c r="A50" s="469" t="s">
        <v>98</v>
      </c>
      <c r="B50" s="469"/>
      <c r="C50" s="469"/>
      <c r="D50" s="469"/>
      <c r="E50" s="469"/>
      <c r="F50" s="476"/>
      <c r="G50" s="464"/>
      <c r="H50" s="469"/>
      <c r="I50" s="469"/>
      <c r="J50" s="469"/>
    </row>
    <row r="51" spans="1:10" ht="12.75">
      <c r="A51" s="469"/>
      <c r="B51" s="469"/>
      <c r="C51" s="469"/>
      <c r="D51" s="469"/>
      <c r="E51" s="469"/>
      <c r="F51" s="476"/>
      <c r="G51" s="464"/>
      <c r="H51" s="469"/>
      <c r="I51" s="469"/>
      <c r="J51" s="469"/>
    </row>
    <row r="52" spans="1:10" ht="12.75">
      <c r="A52" s="472" t="s">
        <v>123</v>
      </c>
      <c r="B52" s="469"/>
      <c r="C52" s="473">
        <v>10340025.98898434</v>
      </c>
      <c r="D52" s="473">
        <v>9893433.097748065</v>
      </c>
      <c r="E52" s="465">
        <f aca="true" t="shared" si="4" ref="E52:E59">D52-C52</f>
        <v>-446592.89123627543</v>
      </c>
      <c r="F52" s="474">
        <v>0.4784997083162411</v>
      </c>
      <c r="G52" s="465">
        <f aca="true" t="shared" si="5" ref="G52:G59">E52*F52</f>
        <v>-213694.5681926646</v>
      </c>
      <c r="H52" s="469"/>
      <c r="I52" s="469"/>
      <c r="J52" s="469"/>
    </row>
    <row r="53" spans="1:10" ht="12.75">
      <c r="A53" s="466" t="s">
        <v>124</v>
      </c>
      <c r="B53" s="469"/>
      <c r="C53" s="473">
        <v>8465883.890510852</v>
      </c>
      <c r="D53" s="473">
        <v>8123030.9053525245</v>
      </c>
      <c r="E53" s="465">
        <f t="shared" si="4"/>
        <v>-342852.98515832704</v>
      </c>
      <c r="F53" s="474"/>
      <c r="G53" s="465">
        <f t="shared" si="5"/>
        <v>0</v>
      </c>
      <c r="H53" s="469"/>
      <c r="I53" s="469"/>
      <c r="J53" s="469"/>
    </row>
    <row r="54" spans="1:10" ht="12.75">
      <c r="A54" s="466" t="s">
        <v>125</v>
      </c>
      <c r="B54" s="469"/>
      <c r="C54" s="473">
        <v>1412764.9423454895</v>
      </c>
      <c r="D54" s="473">
        <v>1354972.296333724</v>
      </c>
      <c r="E54" s="465">
        <f t="shared" si="4"/>
        <v>-57792.64601176558</v>
      </c>
      <c r="F54" s="474"/>
      <c r="G54" s="465">
        <f t="shared" si="5"/>
        <v>0</v>
      </c>
      <c r="H54" s="469"/>
      <c r="I54" s="469"/>
      <c r="J54" s="469"/>
    </row>
    <row r="55" spans="1:10" ht="12.75">
      <c r="A55" s="466" t="s">
        <v>359</v>
      </c>
      <c r="B55" s="469"/>
      <c r="C55" s="473">
        <v>3044811.7752748854</v>
      </c>
      <c r="D55" s="473">
        <v>2921242.388824344</v>
      </c>
      <c r="E55" s="465">
        <f t="shared" si="4"/>
        <v>-123569.3864505412</v>
      </c>
      <c r="F55" s="474"/>
      <c r="G55" s="465">
        <f t="shared" si="5"/>
        <v>0</v>
      </c>
      <c r="H55" s="469"/>
      <c r="I55" s="469"/>
      <c r="J55" s="469"/>
    </row>
    <row r="56" spans="1:10" ht="12.75">
      <c r="A56" s="466" t="s">
        <v>122</v>
      </c>
      <c r="B56" s="469"/>
      <c r="C56" s="473">
        <v>4319633.155670835</v>
      </c>
      <c r="D56" s="473">
        <v>4145690.971230724</v>
      </c>
      <c r="E56" s="465">
        <f t="shared" si="4"/>
        <v>-173942.1844401108</v>
      </c>
      <c r="F56" s="474"/>
      <c r="G56" s="465">
        <f t="shared" si="5"/>
        <v>0</v>
      </c>
      <c r="H56" s="469"/>
      <c r="I56" s="469"/>
      <c r="J56" s="469"/>
    </row>
    <row r="57" spans="1:10" ht="12.75">
      <c r="A57" s="466" t="s">
        <v>361</v>
      </c>
      <c r="B57" s="469"/>
      <c r="C57" s="473">
        <v>30922738.87249102</v>
      </c>
      <c r="D57" s="473">
        <v>29665935.126117848</v>
      </c>
      <c r="E57" s="465">
        <f t="shared" si="4"/>
        <v>-1256803.7463731728</v>
      </c>
      <c r="F57" s="474"/>
      <c r="G57" s="465">
        <f t="shared" si="5"/>
        <v>0</v>
      </c>
      <c r="H57" s="469"/>
      <c r="I57" s="469"/>
      <c r="J57" s="469"/>
    </row>
    <row r="58" spans="1:10" ht="12.75">
      <c r="A58" s="472" t="s">
        <v>317</v>
      </c>
      <c r="B58" s="469"/>
      <c r="C58" s="473">
        <v>44475597.271249495</v>
      </c>
      <c r="D58" s="473">
        <v>42683014.72674386</v>
      </c>
      <c r="E58" s="465">
        <f t="shared" si="4"/>
        <v>-1792582.5445056334</v>
      </c>
      <c r="F58" s="474">
        <v>1</v>
      </c>
      <c r="G58" s="465">
        <f t="shared" si="5"/>
        <v>-1792582.5445056334</v>
      </c>
      <c r="H58" s="469"/>
      <c r="I58" s="469"/>
      <c r="J58" s="469"/>
    </row>
    <row r="59" spans="1:10" ht="12.75">
      <c r="A59" s="466" t="s">
        <v>363</v>
      </c>
      <c r="B59" s="469"/>
      <c r="C59" s="473">
        <v>4852988.965184434</v>
      </c>
      <c r="D59" s="473">
        <v>4656373.013908214</v>
      </c>
      <c r="E59" s="465">
        <f t="shared" si="4"/>
        <v>-196615.95127622038</v>
      </c>
      <c r="F59" s="474"/>
      <c r="G59" s="465">
        <f t="shared" si="5"/>
        <v>0</v>
      </c>
      <c r="H59" s="469"/>
      <c r="I59" s="469"/>
      <c r="J59" s="469"/>
    </row>
    <row r="60" spans="1:10" ht="13" thickBot="1">
      <c r="A60" s="477" t="str">
        <f>"Total "&amp;A50</f>
        <v>Total Distribution Expense</v>
      </c>
      <c r="B60" s="469"/>
      <c r="C60" s="478">
        <f>SUM(C52:C59)</f>
        <v>107834444.86171134</v>
      </c>
      <c r="D60" s="478">
        <f>SUM(D52:D59)</f>
        <v>103443692.5262593</v>
      </c>
      <c r="E60" s="478">
        <f>SUM(E52:E59)</f>
        <v>-4390752.335452046</v>
      </c>
      <c r="F60" s="476"/>
      <c r="G60" s="478">
        <f>SUM(G52:G59)</f>
        <v>-2006277.112698298</v>
      </c>
      <c r="H60" s="469"/>
      <c r="I60" s="469"/>
      <c r="J60" s="469"/>
    </row>
    <row r="61" spans="1:10" ht="13.5" thickTop="1">
      <c r="A61" s="469"/>
      <c r="B61" s="469"/>
      <c r="C61" s="469"/>
      <c r="D61" s="469"/>
      <c r="E61" s="469"/>
      <c r="F61" s="476"/>
      <c r="G61" s="464"/>
      <c r="H61" s="469"/>
      <c r="I61" s="469"/>
      <c r="J61" s="469"/>
    </row>
    <row r="62" spans="2:10" ht="12.75">
      <c r="B62" s="469"/>
      <c r="C62" s="469"/>
      <c r="D62" s="469"/>
      <c r="E62" s="469"/>
      <c r="F62" s="476"/>
      <c r="G62" s="464"/>
      <c r="H62" s="469"/>
      <c r="I62" s="469"/>
      <c r="J62" s="469"/>
    </row>
    <row r="63" spans="1:10" ht="12.75">
      <c r="A63" s="469"/>
      <c r="B63" s="469"/>
      <c r="C63" s="469"/>
      <c r="D63" s="469"/>
      <c r="E63" s="469"/>
      <c r="F63" s="476"/>
      <c r="G63" s="464"/>
      <c r="H63" s="469"/>
      <c r="I63" s="469"/>
      <c r="J63" s="469"/>
    </row>
    <row r="64" spans="8:10" ht="12.75">
      <c r="H64" s="469"/>
      <c r="I64" s="469"/>
      <c r="J64" s="469"/>
    </row>
    <row r="65" spans="8:10" ht="12.75">
      <c r="H65" s="469"/>
      <c r="I65" s="469"/>
      <c r="J65" s="469"/>
    </row>
    <row r="66" spans="8:10" ht="12.75">
      <c r="H66" s="469"/>
      <c r="I66" s="469"/>
      <c r="J66" s="469"/>
    </row>
    <row r="67" spans="8:10" ht="12.75">
      <c r="H67" s="469"/>
      <c r="I67" s="469"/>
      <c r="J67" s="469"/>
    </row>
    <row r="68" spans="8:10" ht="12.75">
      <c r="H68" s="469"/>
      <c r="I68" s="469"/>
      <c r="J68" s="469"/>
    </row>
    <row r="69" spans="8:10" ht="12.75">
      <c r="H69" s="469"/>
      <c r="I69" s="469"/>
      <c r="J69" s="469"/>
    </row>
    <row r="70" spans="8:10" ht="12.75">
      <c r="H70" s="469"/>
      <c r="I70" s="469"/>
      <c r="J70" s="469"/>
    </row>
    <row r="71" spans="8:10" ht="12.75">
      <c r="H71" s="469"/>
      <c r="I71" s="469"/>
      <c r="J71" s="469"/>
    </row>
    <row r="72" spans="8:10" ht="12.75">
      <c r="H72" s="469"/>
      <c r="I72" s="469"/>
      <c r="J72" s="469"/>
    </row>
    <row r="73" spans="8:10" ht="12.75">
      <c r="H73" s="469"/>
      <c r="I73" s="469"/>
      <c r="J73" s="469"/>
    </row>
    <row r="74" spans="8:10" ht="12.75">
      <c r="H74" s="469"/>
      <c r="I74" s="469"/>
      <c r="J74" s="469"/>
    </row>
    <row r="75" spans="8:10" ht="12.75">
      <c r="H75" s="469"/>
      <c r="I75" s="469"/>
      <c r="J75" s="469"/>
    </row>
    <row r="76" spans="8:10" ht="12.75">
      <c r="H76" s="469"/>
      <c r="I76" s="469"/>
      <c r="J76" s="469"/>
    </row>
    <row r="77" spans="8:10" ht="12.75">
      <c r="H77" s="469"/>
      <c r="I77" s="469"/>
      <c r="J77" s="469"/>
    </row>
    <row r="103" spans="1:7" ht="12.75">
      <c r="A103" s="469"/>
      <c r="B103" s="469"/>
      <c r="C103" s="469"/>
      <c r="D103" s="469"/>
      <c r="E103" s="469"/>
      <c r="F103" s="469"/>
      <c r="G103" s="464"/>
    </row>
    <row r="104" spans="1:7" ht="12.75">
      <c r="A104" s="469"/>
      <c r="B104" s="469"/>
      <c r="C104" s="483"/>
      <c r="D104" s="484"/>
      <c r="E104" s="484"/>
      <c r="F104" s="469"/>
      <c r="G104" s="482"/>
    </row>
    <row r="105" spans="1:7" ht="12.75">
      <c r="A105" s="469"/>
      <c r="B105" s="469"/>
      <c r="C105" s="469"/>
      <c r="D105" s="484"/>
      <c r="E105" s="469"/>
      <c r="F105" s="469"/>
      <c r="G105" s="464"/>
    </row>
    <row r="106" spans="2:7" ht="12.75">
      <c r="B106" s="469"/>
      <c r="C106" s="485"/>
      <c r="D106" s="486"/>
      <c r="E106" s="469"/>
      <c r="F106" s="469"/>
      <c r="G106" s="469"/>
    </row>
    <row r="107" spans="1:7" ht="12.75">
      <c r="A107" s="469"/>
      <c r="B107" s="469"/>
      <c r="C107" s="469"/>
      <c r="D107" s="469"/>
      <c r="E107" s="469"/>
      <c r="F107" s="469"/>
      <c r="G107" s="469"/>
    </row>
    <row r="108" spans="1:7" ht="12.75">
      <c r="A108" s="467"/>
      <c r="B108" s="469"/>
      <c r="C108" s="473"/>
      <c r="D108" s="469"/>
      <c r="E108" s="469"/>
      <c r="F108" s="469"/>
      <c r="G108" s="469"/>
    </row>
    <row r="109" ht="12.75">
      <c r="C109" s="473"/>
    </row>
    <row r="110" spans="1:3" ht="12.75">
      <c r="A110" s="469"/>
      <c r="C110" s="473"/>
    </row>
    <row r="111" spans="1:3" ht="12.75">
      <c r="A111" s="469"/>
      <c r="C111" s="473"/>
    </row>
    <row r="112" ht="12.75">
      <c r="C112" s="473"/>
    </row>
  </sheetData>
  <mergeCells count="1">
    <mergeCell ref="A1:G1"/>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1.9
Docket No. 10-035-124
Witness:  Kevin C. Higgins
Page 3 of 4</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K112"/>
  <sheetViews>
    <sheetView workbookViewId="0" topLeftCell="A1">
      <selection activeCell="A2" sqref="A2"/>
    </sheetView>
  </sheetViews>
  <sheetFormatPr defaultColWidth="8.83203125" defaultRowHeight="12.75"/>
  <cols>
    <col min="1" max="1" width="39.66015625" style="463" customWidth="1"/>
    <col min="2" max="2" width="4.33203125" style="463" customWidth="1"/>
    <col min="3" max="3" width="17.33203125" style="463" customWidth="1"/>
    <col min="4" max="4" width="15.5" style="463" customWidth="1"/>
    <col min="5" max="5" width="15.16015625" style="463" customWidth="1"/>
    <col min="6" max="6" width="13.5" style="463" customWidth="1"/>
    <col min="7" max="7" width="13" style="463" customWidth="1"/>
    <col min="8" max="8" width="8.83203125" style="463" customWidth="1"/>
    <col min="9" max="9" width="11.83203125" style="463" bestFit="1" customWidth="1"/>
    <col min="10" max="10" width="12.16015625" style="463" bestFit="1" customWidth="1"/>
    <col min="11" max="256" width="8.83203125" style="463" customWidth="1"/>
    <col min="257" max="257" width="39.66015625" style="463" customWidth="1"/>
    <col min="258" max="258" width="4.33203125" style="463" customWidth="1"/>
    <col min="259" max="259" width="17.33203125" style="463" customWidth="1"/>
    <col min="260" max="260" width="15.5" style="463" customWidth="1"/>
    <col min="261" max="261" width="15.16015625" style="463" customWidth="1"/>
    <col min="262" max="262" width="13.5" style="463" customWidth="1"/>
    <col min="263" max="263" width="13" style="463" customWidth="1"/>
    <col min="264" max="264" width="8.83203125" style="463" customWidth="1"/>
    <col min="265" max="265" width="11.83203125" style="463" bestFit="1" customWidth="1"/>
    <col min="266" max="266" width="12.16015625" style="463" bestFit="1" customWidth="1"/>
    <col min="267" max="512" width="8.83203125" style="463" customWidth="1"/>
    <col min="513" max="513" width="39.66015625" style="463" customWidth="1"/>
    <col min="514" max="514" width="4.33203125" style="463" customWidth="1"/>
    <col min="515" max="515" width="17.33203125" style="463" customWidth="1"/>
    <col min="516" max="516" width="15.5" style="463" customWidth="1"/>
    <col min="517" max="517" width="15.16015625" style="463" customWidth="1"/>
    <col min="518" max="518" width="13.5" style="463" customWidth="1"/>
    <col min="519" max="519" width="13" style="463" customWidth="1"/>
    <col min="520" max="520" width="8.83203125" style="463" customWidth="1"/>
    <col min="521" max="521" width="11.83203125" style="463" bestFit="1" customWidth="1"/>
    <col min="522" max="522" width="12.16015625" style="463" bestFit="1" customWidth="1"/>
    <col min="523" max="768" width="8.83203125" style="463" customWidth="1"/>
    <col min="769" max="769" width="39.66015625" style="463" customWidth="1"/>
    <col min="770" max="770" width="4.33203125" style="463" customWidth="1"/>
    <col min="771" max="771" width="17.33203125" style="463" customWidth="1"/>
    <col min="772" max="772" width="15.5" style="463" customWidth="1"/>
    <col min="773" max="773" width="15.16015625" style="463" customWidth="1"/>
    <col min="774" max="774" width="13.5" style="463" customWidth="1"/>
    <col min="775" max="775" width="13" style="463" customWidth="1"/>
    <col min="776" max="776" width="8.83203125" style="463" customWidth="1"/>
    <col min="777" max="777" width="11.83203125" style="463" bestFit="1" customWidth="1"/>
    <col min="778" max="778" width="12.16015625" style="463" bestFit="1" customWidth="1"/>
    <col min="779" max="1024" width="8.83203125" style="463" customWidth="1"/>
    <col min="1025" max="1025" width="39.66015625" style="463" customWidth="1"/>
    <col min="1026" max="1026" width="4.33203125" style="463" customWidth="1"/>
    <col min="1027" max="1027" width="17.33203125" style="463" customWidth="1"/>
    <col min="1028" max="1028" width="15.5" style="463" customWidth="1"/>
    <col min="1029" max="1029" width="15.16015625" style="463" customWidth="1"/>
    <col min="1030" max="1030" width="13.5" style="463" customWidth="1"/>
    <col min="1031" max="1031" width="13" style="463" customWidth="1"/>
    <col min="1032" max="1032" width="8.83203125" style="463" customWidth="1"/>
    <col min="1033" max="1033" width="11.83203125" style="463" bestFit="1" customWidth="1"/>
    <col min="1034" max="1034" width="12.16015625" style="463" bestFit="1" customWidth="1"/>
    <col min="1035" max="1280" width="8.83203125" style="463" customWidth="1"/>
    <col min="1281" max="1281" width="39.66015625" style="463" customWidth="1"/>
    <col min="1282" max="1282" width="4.33203125" style="463" customWidth="1"/>
    <col min="1283" max="1283" width="17.33203125" style="463" customWidth="1"/>
    <col min="1284" max="1284" width="15.5" style="463" customWidth="1"/>
    <col min="1285" max="1285" width="15.16015625" style="463" customWidth="1"/>
    <col min="1286" max="1286" width="13.5" style="463" customWidth="1"/>
    <col min="1287" max="1287" width="13" style="463" customWidth="1"/>
    <col min="1288" max="1288" width="8.83203125" style="463" customWidth="1"/>
    <col min="1289" max="1289" width="11.83203125" style="463" bestFit="1" customWidth="1"/>
    <col min="1290" max="1290" width="12.16015625" style="463" bestFit="1" customWidth="1"/>
    <col min="1291" max="1536" width="8.83203125" style="463" customWidth="1"/>
    <col min="1537" max="1537" width="39.66015625" style="463" customWidth="1"/>
    <col min="1538" max="1538" width="4.33203125" style="463" customWidth="1"/>
    <col min="1539" max="1539" width="17.33203125" style="463" customWidth="1"/>
    <col min="1540" max="1540" width="15.5" style="463" customWidth="1"/>
    <col min="1541" max="1541" width="15.16015625" style="463" customWidth="1"/>
    <col min="1542" max="1542" width="13.5" style="463" customWidth="1"/>
    <col min="1543" max="1543" width="13" style="463" customWidth="1"/>
    <col min="1544" max="1544" width="8.83203125" style="463" customWidth="1"/>
    <col min="1545" max="1545" width="11.83203125" style="463" bestFit="1" customWidth="1"/>
    <col min="1546" max="1546" width="12.16015625" style="463" bestFit="1" customWidth="1"/>
    <col min="1547" max="1792" width="8.83203125" style="463" customWidth="1"/>
    <col min="1793" max="1793" width="39.66015625" style="463" customWidth="1"/>
    <col min="1794" max="1794" width="4.33203125" style="463" customWidth="1"/>
    <col min="1795" max="1795" width="17.33203125" style="463" customWidth="1"/>
    <col min="1796" max="1796" width="15.5" style="463" customWidth="1"/>
    <col min="1797" max="1797" width="15.16015625" style="463" customWidth="1"/>
    <col min="1798" max="1798" width="13.5" style="463" customWidth="1"/>
    <col min="1799" max="1799" width="13" style="463" customWidth="1"/>
    <col min="1800" max="1800" width="8.83203125" style="463" customWidth="1"/>
    <col min="1801" max="1801" width="11.83203125" style="463" bestFit="1" customWidth="1"/>
    <col min="1802" max="1802" width="12.16015625" style="463" bestFit="1" customWidth="1"/>
    <col min="1803" max="2048" width="8.83203125" style="463" customWidth="1"/>
    <col min="2049" max="2049" width="39.66015625" style="463" customWidth="1"/>
    <col min="2050" max="2050" width="4.33203125" style="463" customWidth="1"/>
    <col min="2051" max="2051" width="17.33203125" style="463" customWidth="1"/>
    <col min="2052" max="2052" width="15.5" style="463" customWidth="1"/>
    <col min="2053" max="2053" width="15.16015625" style="463" customWidth="1"/>
    <col min="2054" max="2054" width="13.5" style="463" customWidth="1"/>
    <col min="2055" max="2055" width="13" style="463" customWidth="1"/>
    <col min="2056" max="2056" width="8.83203125" style="463" customWidth="1"/>
    <col min="2057" max="2057" width="11.83203125" style="463" bestFit="1" customWidth="1"/>
    <col min="2058" max="2058" width="12.16015625" style="463" bestFit="1" customWidth="1"/>
    <col min="2059" max="2304" width="8.83203125" style="463" customWidth="1"/>
    <col min="2305" max="2305" width="39.66015625" style="463" customWidth="1"/>
    <col min="2306" max="2306" width="4.33203125" style="463" customWidth="1"/>
    <col min="2307" max="2307" width="17.33203125" style="463" customWidth="1"/>
    <col min="2308" max="2308" width="15.5" style="463" customWidth="1"/>
    <col min="2309" max="2309" width="15.16015625" style="463" customWidth="1"/>
    <col min="2310" max="2310" width="13.5" style="463" customWidth="1"/>
    <col min="2311" max="2311" width="13" style="463" customWidth="1"/>
    <col min="2312" max="2312" width="8.83203125" style="463" customWidth="1"/>
    <col min="2313" max="2313" width="11.83203125" style="463" bestFit="1" customWidth="1"/>
    <col min="2314" max="2314" width="12.16015625" style="463" bestFit="1" customWidth="1"/>
    <col min="2315" max="2560" width="8.83203125" style="463" customWidth="1"/>
    <col min="2561" max="2561" width="39.66015625" style="463" customWidth="1"/>
    <col min="2562" max="2562" width="4.33203125" style="463" customWidth="1"/>
    <col min="2563" max="2563" width="17.33203125" style="463" customWidth="1"/>
    <col min="2564" max="2564" width="15.5" style="463" customWidth="1"/>
    <col min="2565" max="2565" width="15.16015625" style="463" customWidth="1"/>
    <col min="2566" max="2566" width="13.5" style="463" customWidth="1"/>
    <col min="2567" max="2567" width="13" style="463" customWidth="1"/>
    <col min="2568" max="2568" width="8.83203125" style="463" customWidth="1"/>
    <col min="2569" max="2569" width="11.83203125" style="463" bestFit="1" customWidth="1"/>
    <col min="2570" max="2570" width="12.16015625" style="463" bestFit="1" customWidth="1"/>
    <col min="2571" max="2816" width="8.83203125" style="463" customWidth="1"/>
    <col min="2817" max="2817" width="39.66015625" style="463" customWidth="1"/>
    <col min="2818" max="2818" width="4.33203125" style="463" customWidth="1"/>
    <col min="2819" max="2819" width="17.33203125" style="463" customWidth="1"/>
    <col min="2820" max="2820" width="15.5" style="463" customWidth="1"/>
    <col min="2821" max="2821" width="15.16015625" style="463" customWidth="1"/>
    <col min="2822" max="2822" width="13.5" style="463" customWidth="1"/>
    <col min="2823" max="2823" width="13" style="463" customWidth="1"/>
    <col min="2824" max="2824" width="8.83203125" style="463" customWidth="1"/>
    <col min="2825" max="2825" width="11.83203125" style="463" bestFit="1" customWidth="1"/>
    <col min="2826" max="2826" width="12.16015625" style="463" bestFit="1" customWidth="1"/>
    <col min="2827" max="3072" width="8.83203125" style="463" customWidth="1"/>
    <col min="3073" max="3073" width="39.66015625" style="463" customWidth="1"/>
    <col min="3074" max="3074" width="4.33203125" style="463" customWidth="1"/>
    <col min="3075" max="3075" width="17.33203125" style="463" customWidth="1"/>
    <col min="3076" max="3076" width="15.5" style="463" customWidth="1"/>
    <col min="3077" max="3077" width="15.16015625" style="463" customWidth="1"/>
    <col min="3078" max="3078" width="13.5" style="463" customWidth="1"/>
    <col min="3079" max="3079" width="13" style="463" customWidth="1"/>
    <col min="3080" max="3080" width="8.83203125" style="463" customWidth="1"/>
    <col min="3081" max="3081" width="11.83203125" style="463" bestFit="1" customWidth="1"/>
    <col min="3082" max="3082" width="12.16015625" style="463" bestFit="1" customWidth="1"/>
    <col min="3083" max="3328" width="8.83203125" style="463" customWidth="1"/>
    <col min="3329" max="3329" width="39.66015625" style="463" customWidth="1"/>
    <col min="3330" max="3330" width="4.33203125" style="463" customWidth="1"/>
    <col min="3331" max="3331" width="17.33203125" style="463" customWidth="1"/>
    <col min="3332" max="3332" width="15.5" style="463" customWidth="1"/>
    <col min="3333" max="3333" width="15.16015625" style="463" customWidth="1"/>
    <col min="3334" max="3334" width="13.5" style="463" customWidth="1"/>
    <col min="3335" max="3335" width="13" style="463" customWidth="1"/>
    <col min="3336" max="3336" width="8.83203125" style="463" customWidth="1"/>
    <col min="3337" max="3337" width="11.83203125" style="463" bestFit="1" customWidth="1"/>
    <col min="3338" max="3338" width="12.16015625" style="463" bestFit="1" customWidth="1"/>
    <col min="3339" max="3584" width="8.83203125" style="463" customWidth="1"/>
    <col min="3585" max="3585" width="39.66015625" style="463" customWidth="1"/>
    <col min="3586" max="3586" width="4.33203125" style="463" customWidth="1"/>
    <col min="3587" max="3587" width="17.33203125" style="463" customWidth="1"/>
    <col min="3588" max="3588" width="15.5" style="463" customWidth="1"/>
    <col min="3589" max="3589" width="15.16015625" style="463" customWidth="1"/>
    <col min="3590" max="3590" width="13.5" style="463" customWidth="1"/>
    <col min="3591" max="3591" width="13" style="463" customWidth="1"/>
    <col min="3592" max="3592" width="8.83203125" style="463" customWidth="1"/>
    <col min="3593" max="3593" width="11.83203125" style="463" bestFit="1" customWidth="1"/>
    <col min="3594" max="3594" width="12.16015625" style="463" bestFit="1" customWidth="1"/>
    <col min="3595" max="3840" width="8.83203125" style="463" customWidth="1"/>
    <col min="3841" max="3841" width="39.66015625" style="463" customWidth="1"/>
    <col min="3842" max="3842" width="4.33203125" style="463" customWidth="1"/>
    <col min="3843" max="3843" width="17.33203125" style="463" customWidth="1"/>
    <col min="3844" max="3844" width="15.5" style="463" customWidth="1"/>
    <col min="3845" max="3845" width="15.16015625" style="463" customWidth="1"/>
    <col min="3846" max="3846" width="13.5" style="463" customWidth="1"/>
    <col min="3847" max="3847" width="13" style="463" customWidth="1"/>
    <col min="3848" max="3848" width="8.83203125" style="463" customWidth="1"/>
    <col min="3849" max="3849" width="11.83203125" style="463" bestFit="1" customWidth="1"/>
    <col min="3850" max="3850" width="12.16015625" style="463" bestFit="1" customWidth="1"/>
    <col min="3851" max="4096" width="8.83203125" style="463" customWidth="1"/>
    <col min="4097" max="4097" width="39.66015625" style="463" customWidth="1"/>
    <col min="4098" max="4098" width="4.33203125" style="463" customWidth="1"/>
    <col min="4099" max="4099" width="17.33203125" style="463" customWidth="1"/>
    <col min="4100" max="4100" width="15.5" style="463" customWidth="1"/>
    <col min="4101" max="4101" width="15.16015625" style="463" customWidth="1"/>
    <col min="4102" max="4102" width="13.5" style="463" customWidth="1"/>
    <col min="4103" max="4103" width="13" style="463" customWidth="1"/>
    <col min="4104" max="4104" width="8.83203125" style="463" customWidth="1"/>
    <col min="4105" max="4105" width="11.83203125" style="463" bestFit="1" customWidth="1"/>
    <col min="4106" max="4106" width="12.16015625" style="463" bestFit="1" customWidth="1"/>
    <col min="4107" max="4352" width="8.83203125" style="463" customWidth="1"/>
    <col min="4353" max="4353" width="39.66015625" style="463" customWidth="1"/>
    <col min="4354" max="4354" width="4.33203125" style="463" customWidth="1"/>
    <col min="4355" max="4355" width="17.33203125" style="463" customWidth="1"/>
    <col min="4356" max="4356" width="15.5" style="463" customWidth="1"/>
    <col min="4357" max="4357" width="15.16015625" style="463" customWidth="1"/>
    <col min="4358" max="4358" width="13.5" style="463" customWidth="1"/>
    <col min="4359" max="4359" width="13" style="463" customWidth="1"/>
    <col min="4360" max="4360" width="8.83203125" style="463" customWidth="1"/>
    <col min="4361" max="4361" width="11.83203125" style="463" bestFit="1" customWidth="1"/>
    <col min="4362" max="4362" width="12.16015625" style="463" bestFit="1" customWidth="1"/>
    <col min="4363" max="4608" width="8.83203125" style="463" customWidth="1"/>
    <col min="4609" max="4609" width="39.66015625" style="463" customWidth="1"/>
    <col min="4610" max="4610" width="4.33203125" style="463" customWidth="1"/>
    <col min="4611" max="4611" width="17.33203125" style="463" customWidth="1"/>
    <col min="4612" max="4612" width="15.5" style="463" customWidth="1"/>
    <col min="4613" max="4613" width="15.16015625" style="463" customWidth="1"/>
    <col min="4614" max="4614" width="13.5" style="463" customWidth="1"/>
    <col min="4615" max="4615" width="13" style="463" customWidth="1"/>
    <col min="4616" max="4616" width="8.83203125" style="463" customWidth="1"/>
    <col min="4617" max="4617" width="11.83203125" style="463" bestFit="1" customWidth="1"/>
    <col min="4618" max="4618" width="12.16015625" style="463" bestFit="1" customWidth="1"/>
    <col min="4619" max="4864" width="8.83203125" style="463" customWidth="1"/>
    <col min="4865" max="4865" width="39.66015625" style="463" customWidth="1"/>
    <col min="4866" max="4866" width="4.33203125" style="463" customWidth="1"/>
    <col min="4867" max="4867" width="17.33203125" style="463" customWidth="1"/>
    <col min="4868" max="4868" width="15.5" style="463" customWidth="1"/>
    <col min="4869" max="4869" width="15.16015625" style="463" customWidth="1"/>
    <col min="4870" max="4870" width="13.5" style="463" customWidth="1"/>
    <col min="4871" max="4871" width="13" style="463" customWidth="1"/>
    <col min="4872" max="4872" width="8.83203125" style="463" customWidth="1"/>
    <col min="4873" max="4873" width="11.83203125" style="463" bestFit="1" customWidth="1"/>
    <col min="4874" max="4874" width="12.16015625" style="463" bestFit="1" customWidth="1"/>
    <col min="4875" max="5120" width="8.83203125" style="463" customWidth="1"/>
    <col min="5121" max="5121" width="39.66015625" style="463" customWidth="1"/>
    <col min="5122" max="5122" width="4.33203125" style="463" customWidth="1"/>
    <col min="5123" max="5123" width="17.33203125" style="463" customWidth="1"/>
    <col min="5124" max="5124" width="15.5" style="463" customWidth="1"/>
    <col min="5125" max="5125" width="15.16015625" style="463" customWidth="1"/>
    <col min="5126" max="5126" width="13.5" style="463" customWidth="1"/>
    <col min="5127" max="5127" width="13" style="463" customWidth="1"/>
    <col min="5128" max="5128" width="8.83203125" style="463" customWidth="1"/>
    <col min="5129" max="5129" width="11.83203125" style="463" bestFit="1" customWidth="1"/>
    <col min="5130" max="5130" width="12.16015625" style="463" bestFit="1" customWidth="1"/>
    <col min="5131" max="5376" width="8.83203125" style="463" customWidth="1"/>
    <col min="5377" max="5377" width="39.66015625" style="463" customWidth="1"/>
    <col min="5378" max="5378" width="4.33203125" style="463" customWidth="1"/>
    <col min="5379" max="5379" width="17.33203125" style="463" customWidth="1"/>
    <col min="5380" max="5380" width="15.5" style="463" customWidth="1"/>
    <col min="5381" max="5381" width="15.16015625" style="463" customWidth="1"/>
    <col min="5382" max="5382" width="13.5" style="463" customWidth="1"/>
    <col min="5383" max="5383" width="13" style="463" customWidth="1"/>
    <col min="5384" max="5384" width="8.83203125" style="463" customWidth="1"/>
    <col min="5385" max="5385" width="11.83203125" style="463" bestFit="1" customWidth="1"/>
    <col min="5386" max="5386" width="12.16015625" style="463" bestFit="1" customWidth="1"/>
    <col min="5387" max="5632" width="8.83203125" style="463" customWidth="1"/>
    <col min="5633" max="5633" width="39.66015625" style="463" customWidth="1"/>
    <col min="5634" max="5634" width="4.33203125" style="463" customWidth="1"/>
    <col min="5635" max="5635" width="17.33203125" style="463" customWidth="1"/>
    <col min="5636" max="5636" width="15.5" style="463" customWidth="1"/>
    <col min="5637" max="5637" width="15.16015625" style="463" customWidth="1"/>
    <col min="5638" max="5638" width="13.5" style="463" customWidth="1"/>
    <col min="5639" max="5639" width="13" style="463" customWidth="1"/>
    <col min="5640" max="5640" width="8.83203125" style="463" customWidth="1"/>
    <col min="5641" max="5641" width="11.83203125" style="463" bestFit="1" customWidth="1"/>
    <col min="5642" max="5642" width="12.16015625" style="463" bestFit="1" customWidth="1"/>
    <col min="5643" max="5888" width="8.83203125" style="463" customWidth="1"/>
    <col min="5889" max="5889" width="39.66015625" style="463" customWidth="1"/>
    <col min="5890" max="5890" width="4.33203125" style="463" customWidth="1"/>
    <col min="5891" max="5891" width="17.33203125" style="463" customWidth="1"/>
    <col min="5892" max="5892" width="15.5" style="463" customWidth="1"/>
    <col min="5893" max="5893" width="15.16015625" style="463" customWidth="1"/>
    <col min="5894" max="5894" width="13.5" style="463" customWidth="1"/>
    <col min="5895" max="5895" width="13" style="463" customWidth="1"/>
    <col min="5896" max="5896" width="8.83203125" style="463" customWidth="1"/>
    <col min="5897" max="5897" width="11.83203125" style="463" bestFit="1" customWidth="1"/>
    <col min="5898" max="5898" width="12.16015625" style="463" bestFit="1" customWidth="1"/>
    <col min="5899" max="6144" width="8.83203125" style="463" customWidth="1"/>
    <col min="6145" max="6145" width="39.66015625" style="463" customWidth="1"/>
    <col min="6146" max="6146" width="4.33203125" style="463" customWidth="1"/>
    <col min="6147" max="6147" width="17.33203125" style="463" customWidth="1"/>
    <col min="6148" max="6148" width="15.5" style="463" customWidth="1"/>
    <col min="6149" max="6149" width="15.16015625" style="463" customWidth="1"/>
    <col min="6150" max="6150" width="13.5" style="463" customWidth="1"/>
    <col min="6151" max="6151" width="13" style="463" customWidth="1"/>
    <col min="6152" max="6152" width="8.83203125" style="463" customWidth="1"/>
    <col min="6153" max="6153" width="11.83203125" style="463" bestFit="1" customWidth="1"/>
    <col min="6154" max="6154" width="12.16015625" style="463" bestFit="1" customWidth="1"/>
    <col min="6155" max="6400" width="8.83203125" style="463" customWidth="1"/>
    <col min="6401" max="6401" width="39.66015625" style="463" customWidth="1"/>
    <col min="6402" max="6402" width="4.33203125" style="463" customWidth="1"/>
    <col min="6403" max="6403" width="17.33203125" style="463" customWidth="1"/>
    <col min="6404" max="6404" width="15.5" style="463" customWidth="1"/>
    <col min="6405" max="6405" width="15.16015625" style="463" customWidth="1"/>
    <col min="6406" max="6406" width="13.5" style="463" customWidth="1"/>
    <col min="6407" max="6407" width="13" style="463" customWidth="1"/>
    <col min="6408" max="6408" width="8.83203125" style="463" customWidth="1"/>
    <col min="6409" max="6409" width="11.83203125" style="463" bestFit="1" customWidth="1"/>
    <col min="6410" max="6410" width="12.16015625" style="463" bestFit="1" customWidth="1"/>
    <col min="6411" max="6656" width="8.83203125" style="463" customWidth="1"/>
    <col min="6657" max="6657" width="39.66015625" style="463" customWidth="1"/>
    <col min="6658" max="6658" width="4.33203125" style="463" customWidth="1"/>
    <col min="6659" max="6659" width="17.33203125" style="463" customWidth="1"/>
    <col min="6660" max="6660" width="15.5" style="463" customWidth="1"/>
    <col min="6661" max="6661" width="15.16015625" style="463" customWidth="1"/>
    <col min="6662" max="6662" width="13.5" style="463" customWidth="1"/>
    <col min="6663" max="6663" width="13" style="463" customWidth="1"/>
    <col min="6664" max="6664" width="8.83203125" style="463" customWidth="1"/>
    <col min="6665" max="6665" width="11.83203125" style="463" bestFit="1" customWidth="1"/>
    <col min="6666" max="6666" width="12.16015625" style="463" bestFit="1" customWidth="1"/>
    <col min="6667" max="6912" width="8.83203125" style="463" customWidth="1"/>
    <col min="6913" max="6913" width="39.66015625" style="463" customWidth="1"/>
    <col min="6914" max="6914" width="4.33203125" style="463" customWidth="1"/>
    <col min="6915" max="6915" width="17.33203125" style="463" customWidth="1"/>
    <col min="6916" max="6916" width="15.5" style="463" customWidth="1"/>
    <col min="6917" max="6917" width="15.16015625" style="463" customWidth="1"/>
    <col min="6918" max="6918" width="13.5" style="463" customWidth="1"/>
    <col min="6919" max="6919" width="13" style="463" customWidth="1"/>
    <col min="6920" max="6920" width="8.83203125" style="463" customWidth="1"/>
    <col min="6921" max="6921" width="11.83203125" style="463" bestFit="1" customWidth="1"/>
    <col min="6922" max="6922" width="12.16015625" style="463" bestFit="1" customWidth="1"/>
    <col min="6923" max="7168" width="8.83203125" style="463" customWidth="1"/>
    <col min="7169" max="7169" width="39.66015625" style="463" customWidth="1"/>
    <col min="7170" max="7170" width="4.33203125" style="463" customWidth="1"/>
    <col min="7171" max="7171" width="17.33203125" style="463" customWidth="1"/>
    <col min="7172" max="7172" width="15.5" style="463" customWidth="1"/>
    <col min="7173" max="7173" width="15.16015625" style="463" customWidth="1"/>
    <col min="7174" max="7174" width="13.5" style="463" customWidth="1"/>
    <col min="7175" max="7175" width="13" style="463" customWidth="1"/>
    <col min="7176" max="7176" width="8.83203125" style="463" customWidth="1"/>
    <col min="7177" max="7177" width="11.83203125" style="463" bestFit="1" customWidth="1"/>
    <col min="7178" max="7178" width="12.16015625" style="463" bestFit="1" customWidth="1"/>
    <col min="7179" max="7424" width="8.83203125" style="463" customWidth="1"/>
    <col min="7425" max="7425" width="39.66015625" style="463" customWidth="1"/>
    <col min="7426" max="7426" width="4.33203125" style="463" customWidth="1"/>
    <col min="7427" max="7427" width="17.33203125" style="463" customWidth="1"/>
    <col min="7428" max="7428" width="15.5" style="463" customWidth="1"/>
    <col min="7429" max="7429" width="15.16015625" style="463" customWidth="1"/>
    <col min="7430" max="7430" width="13.5" style="463" customWidth="1"/>
    <col min="7431" max="7431" width="13" style="463" customWidth="1"/>
    <col min="7432" max="7432" width="8.83203125" style="463" customWidth="1"/>
    <col min="7433" max="7433" width="11.83203125" style="463" bestFit="1" customWidth="1"/>
    <col min="7434" max="7434" width="12.16015625" style="463" bestFit="1" customWidth="1"/>
    <col min="7435" max="7680" width="8.83203125" style="463" customWidth="1"/>
    <col min="7681" max="7681" width="39.66015625" style="463" customWidth="1"/>
    <col min="7682" max="7682" width="4.33203125" style="463" customWidth="1"/>
    <col min="7683" max="7683" width="17.33203125" style="463" customWidth="1"/>
    <col min="7684" max="7684" width="15.5" style="463" customWidth="1"/>
    <col min="7685" max="7685" width="15.16015625" style="463" customWidth="1"/>
    <col min="7686" max="7686" width="13.5" style="463" customWidth="1"/>
    <col min="7687" max="7687" width="13" style="463" customWidth="1"/>
    <col min="7688" max="7688" width="8.83203125" style="463" customWidth="1"/>
    <col min="7689" max="7689" width="11.83203125" style="463" bestFit="1" customWidth="1"/>
    <col min="7690" max="7690" width="12.16015625" style="463" bestFit="1" customWidth="1"/>
    <col min="7691" max="7936" width="8.83203125" style="463" customWidth="1"/>
    <col min="7937" max="7937" width="39.66015625" style="463" customWidth="1"/>
    <col min="7938" max="7938" width="4.33203125" style="463" customWidth="1"/>
    <col min="7939" max="7939" width="17.33203125" style="463" customWidth="1"/>
    <col min="7940" max="7940" width="15.5" style="463" customWidth="1"/>
    <col min="7941" max="7941" width="15.16015625" style="463" customWidth="1"/>
    <col min="7942" max="7942" width="13.5" style="463" customWidth="1"/>
    <col min="7943" max="7943" width="13" style="463" customWidth="1"/>
    <col min="7944" max="7944" width="8.83203125" style="463" customWidth="1"/>
    <col min="7945" max="7945" width="11.83203125" style="463" bestFit="1" customWidth="1"/>
    <col min="7946" max="7946" width="12.16015625" style="463" bestFit="1" customWidth="1"/>
    <col min="7947" max="8192" width="8.83203125" style="463" customWidth="1"/>
    <col min="8193" max="8193" width="39.66015625" style="463" customWidth="1"/>
    <col min="8194" max="8194" width="4.33203125" style="463" customWidth="1"/>
    <col min="8195" max="8195" width="17.33203125" style="463" customWidth="1"/>
    <col min="8196" max="8196" width="15.5" style="463" customWidth="1"/>
    <col min="8197" max="8197" width="15.16015625" style="463" customWidth="1"/>
    <col min="8198" max="8198" width="13.5" style="463" customWidth="1"/>
    <col min="8199" max="8199" width="13" style="463" customWidth="1"/>
    <col min="8200" max="8200" width="8.83203125" style="463" customWidth="1"/>
    <col min="8201" max="8201" width="11.83203125" style="463" bestFit="1" customWidth="1"/>
    <col min="8202" max="8202" width="12.16015625" style="463" bestFit="1" customWidth="1"/>
    <col min="8203" max="8448" width="8.83203125" style="463" customWidth="1"/>
    <col min="8449" max="8449" width="39.66015625" style="463" customWidth="1"/>
    <col min="8450" max="8450" width="4.33203125" style="463" customWidth="1"/>
    <col min="8451" max="8451" width="17.33203125" style="463" customWidth="1"/>
    <col min="8452" max="8452" width="15.5" style="463" customWidth="1"/>
    <col min="8453" max="8453" width="15.16015625" style="463" customWidth="1"/>
    <col min="8454" max="8454" width="13.5" style="463" customWidth="1"/>
    <col min="8455" max="8455" width="13" style="463" customWidth="1"/>
    <col min="8456" max="8456" width="8.83203125" style="463" customWidth="1"/>
    <col min="8457" max="8457" width="11.83203125" style="463" bestFit="1" customWidth="1"/>
    <col min="8458" max="8458" width="12.16015625" style="463" bestFit="1" customWidth="1"/>
    <col min="8459" max="8704" width="8.83203125" style="463" customWidth="1"/>
    <col min="8705" max="8705" width="39.66015625" style="463" customWidth="1"/>
    <col min="8706" max="8706" width="4.33203125" style="463" customWidth="1"/>
    <col min="8707" max="8707" width="17.33203125" style="463" customWidth="1"/>
    <col min="8708" max="8708" width="15.5" style="463" customWidth="1"/>
    <col min="8709" max="8709" width="15.16015625" style="463" customWidth="1"/>
    <col min="8710" max="8710" width="13.5" style="463" customWidth="1"/>
    <col min="8711" max="8711" width="13" style="463" customWidth="1"/>
    <col min="8712" max="8712" width="8.83203125" style="463" customWidth="1"/>
    <col min="8713" max="8713" width="11.83203125" style="463" bestFit="1" customWidth="1"/>
    <col min="8714" max="8714" width="12.16015625" style="463" bestFit="1" customWidth="1"/>
    <col min="8715" max="8960" width="8.83203125" style="463" customWidth="1"/>
    <col min="8961" max="8961" width="39.66015625" style="463" customWidth="1"/>
    <col min="8962" max="8962" width="4.33203125" style="463" customWidth="1"/>
    <col min="8963" max="8963" width="17.33203125" style="463" customWidth="1"/>
    <col min="8964" max="8964" width="15.5" style="463" customWidth="1"/>
    <col min="8965" max="8965" width="15.16015625" style="463" customWidth="1"/>
    <col min="8966" max="8966" width="13.5" style="463" customWidth="1"/>
    <col min="8967" max="8967" width="13" style="463" customWidth="1"/>
    <col min="8968" max="8968" width="8.83203125" style="463" customWidth="1"/>
    <col min="8969" max="8969" width="11.83203125" style="463" bestFit="1" customWidth="1"/>
    <col min="8970" max="8970" width="12.16015625" style="463" bestFit="1" customWidth="1"/>
    <col min="8971" max="9216" width="8.83203125" style="463" customWidth="1"/>
    <col min="9217" max="9217" width="39.66015625" style="463" customWidth="1"/>
    <col min="9218" max="9218" width="4.33203125" style="463" customWidth="1"/>
    <col min="9219" max="9219" width="17.33203125" style="463" customWidth="1"/>
    <col min="9220" max="9220" width="15.5" style="463" customWidth="1"/>
    <col min="9221" max="9221" width="15.16015625" style="463" customWidth="1"/>
    <col min="9222" max="9222" width="13.5" style="463" customWidth="1"/>
    <col min="9223" max="9223" width="13" style="463" customWidth="1"/>
    <col min="9224" max="9224" width="8.83203125" style="463" customWidth="1"/>
    <col min="9225" max="9225" width="11.83203125" style="463" bestFit="1" customWidth="1"/>
    <col min="9226" max="9226" width="12.16015625" style="463" bestFit="1" customWidth="1"/>
    <col min="9227" max="9472" width="8.83203125" style="463" customWidth="1"/>
    <col min="9473" max="9473" width="39.66015625" style="463" customWidth="1"/>
    <col min="9474" max="9474" width="4.33203125" style="463" customWidth="1"/>
    <col min="9475" max="9475" width="17.33203125" style="463" customWidth="1"/>
    <col min="9476" max="9476" width="15.5" style="463" customWidth="1"/>
    <col min="9477" max="9477" width="15.16015625" style="463" customWidth="1"/>
    <col min="9478" max="9478" width="13.5" style="463" customWidth="1"/>
    <col min="9479" max="9479" width="13" style="463" customWidth="1"/>
    <col min="9480" max="9480" width="8.83203125" style="463" customWidth="1"/>
    <col min="9481" max="9481" width="11.83203125" style="463" bestFit="1" customWidth="1"/>
    <col min="9482" max="9482" width="12.16015625" style="463" bestFit="1" customWidth="1"/>
    <col min="9483" max="9728" width="8.83203125" style="463" customWidth="1"/>
    <col min="9729" max="9729" width="39.66015625" style="463" customWidth="1"/>
    <col min="9730" max="9730" width="4.33203125" style="463" customWidth="1"/>
    <col min="9731" max="9731" width="17.33203125" style="463" customWidth="1"/>
    <col min="9732" max="9732" width="15.5" style="463" customWidth="1"/>
    <col min="9733" max="9733" width="15.16015625" style="463" customWidth="1"/>
    <col min="9734" max="9734" width="13.5" style="463" customWidth="1"/>
    <col min="9735" max="9735" width="13" style="463" customWidth="1"/>
    <col min="9736" max="9736" width="8.83203125" style="463" customWidth="1"/>
    <col min="9737" max="9737" width="11.83203125" style="463" bestFit="1" customWidth="1"/>
    <col min="9738" max="9738" width="12.16015625" style="463" bestFit="1" customWidth="1"/>
    <col min="9739" max="9984" width="8.83203125" style="463" customWidth="1"/>
    <col min="9985" max="9985" width="39.66015625" style="463" customWidth="1"/>
    <col min="9986" max="9986" width="4.33203125" style="463" customWidth="1"/>
    <col min="9987" max="9987" width="17.33203125" style="463" customWidth="1"/>
    <col min="9988" max="9988" width="15.5" style="463" customWidth="1"/>
    <col min="9989" max="9989" width="15.16015625" style="463" customWidth="1"/>
    <col min="9990" max="9990" width="13.5" style="463" customWidth="1"/>
    <col min="9991" max="9991" width="13" style="463" customWidth="1"/>
    <col min="9992" max="9992" width="8.83203125" style="463" customWidth="1"/>
    <col min="9993" max="9993" width="11.83203125" style="463" bestFit="1" customWidth="1"/>
    <col min="9994" max="9994" width="12.16015625" style="463" bestFit="1" customWidth="1"/>
    <col min="9995" max="10240" width="8.83203125" style="463" customWidth="1"/>
    <col min="10241" max="10241" width="39.66015625" style="463" customWidth="1"/>
    <col min="10242" max="10242" width="4.33203125" style="463" customWidth="1"/>
    <col min="10243" max="10243" width="17.33203125" style="463" customWidth="1"/>
    <col min="10244" max="10244" width="15.5" style="463" customWidth="1"/>
    <col min="10245" max="10245" width="15.16015625" style="463" customWidth="1"/>
    <col min="10246" max="10246" width="13.5" style="463" customWidth="1"/>
    <col min="10247" max="10247" width="13" style="463" customWidth="1"/>
    <col min="10248" max="10248" width="8.83203125" style="463" customWidth="1"/>
    <col min="10249" max="10249" width="11.83203125" style="463" bestFit="1" customWidth="1"/>
    <col min="10250" max="10250" width="12.16015625" style="463" bestFit="1" customWidth="1"/>
    <col min="10251" max="10496" width="8.83203125" style="463" customWidth="1"/>
    <col min="10497" max="10497" width="39.66015625" style="463" customWidth="1"/>
    <col min="10498" max="10498" width="4.33203125" style="463" customWidth="1"/>
    <col min="10499" max="10499" width="17.33203125" style="463" customWidth="1"/>
    <col min="10500" max="10500" width="15.5" style="463" customWidth="1"/>
    <col min="10501" max="10501" width="15.16015625" style="463" customWidth="1"/>
    <col min="10502" max="10502" width="13.5" style="463" customWidth="1"/>
    <col min="10503" max="10503" width="13" style="463" customWidth="1"/>
    <col min="10504" max="10504" width="8.83203125" style="463" customWidth="1"/>
    <col min="10505" max="10505" width="11.83203125" style="463" bestFit="1" customWidth="1"/>
    <col min="10506" max="10506" width="12.16015625" style="463" bestFit="1" customWidth="1"/>
    <col min="10507" max="10752" width="8.83203125" style="463" customWidth="1"/>
    <col min="10753" max="10753" width="39.66015625" style="463" customWidth="1"/>
    <col min="10754" max="10754" width="4.33203125" style="463" customWidth="1"/>
    <col min="10755" max="10755" width="17.33203125" style="463" customWidth="1"/>
    <col min="10756" max="10756" width="15.5" style="463" customWidth="1"/>
    <col min="10757" max="10757" width="15.16015625" style="463" customWidth="1"/>
    <col min="10758" max="10758" width="13.5" style="463" customWidth="1"/>
    <col min="10759" max="10759" width="13" style="463" customWidth="1"/>
    <col min="10760" max="10760" width="8.83203125" style="463" customWidth="1"/>
    <col min="10761" max="10761" width="11.83203125" style="463" bestFit="1" customWidth="1"/>
    <col min="10762" max="10762" width="12.16015625" style="463" bestFit="1" customWidth="1"/>
    <col min="10763" max="11008" width="8.83203125" style="463" customWidth="1"/>
    <col min="11009" max="11009" width="39.66015625" style="463" customWidth="1"/>
    <col min="11010" max="11010" width="4.33203125" style="463" customWidth="1"/>
    <col min="11011" max="11011" width="17.33203125" style="463" customWidth="1"/>
    <col min="11012" max="11012" width="15.5" style="463" customWidth="1"/>
    <col min="11013" max="11013" width="15.16015625" style="463" customWidth="1"/>
    <col min="11014" max="11014" width="13.5" style="463" customWidth="1"/>
    <col min="11015" max="11015" width="13" style="463" customWidth="1"/>
    <col min="11016" max="11016" width="8.83203125" style="463" customWidth="1"/>
    <col min="11017" max="11017" width="11.83203125" style="463" bestFit="1" customWidth="1"/>
    <col min="11018" max="11018" width="12.16015625" style="463" bestFit="1" customWidth="1"/>
    <col min="11019" max="11264" width="8.83203125" style="463" customWidth="1"/>
    <col min="11265" max="11265" width="39.66015625" style="463" customWidth="1"/>
    <col min="11266" max="11266" width="4.33203125" style="463" customWidth="1"/>
    <col min="11267" max="11267" width="17.33203125" style="463" customWidth="1"/>
    <col min="11268" max="11268" width="15.5" style="463" customWidth="1"/>
    <col min="11269" max="11269" width="15.16015625" style="463" customWidth="1"/>
    <col min="11270" max="11270" width="13.5" style="463" customWidth="1"/>
    <col min="11271" max="11271" width="13" style="463" customWidth="1"/>
    <col min="11272" max="11272" width="8.83203125" style="463" customWidth="1"/>
    <col min="11273" max="11273" width="11.83203125" style="463" bestFit="1" customWidth="1"/>
    <col min="11274" max="11274" width="12.16015625" style="463" bestFit="1" customWidth="1"/>
    <col min="11275" max="11520" width="8.83203125" style="463" customWidth="1"/>
    <col min="11521" max="11521" width="39.66015625" style="463" customWidth="1"/>
    <col min="11522" max="11522" width="4.33203125" style="463" customWidth="1"/>
    <col min="11523" max="11523" width="17.33203125" style="463" customWidth="1"/>
    <col min="11524" max="11524" width="15.5" style="463" customWidth="1"/>
    <col min="11525" max="11525" width="15.16015625" style="463" customWidth="1"/>
    <col min="11526" max="11526" width="13.5" style="463" customWidth="1"/>
    <col min="11527" max="11527" width="13" style="463" customWidth="1"/>
    <col min="11528" max="11528" width="8.83203125" style="463" customWidth="1"/>
    <col min="11529" max="11529" width="11.83203125" style="463" bestFit="1" customWidth="1"/>
    <col min="11530" max="11530" width="12.16015625" style="463" bestFit="1" customWidth="1"/>
    <col min="11531" max="11776" width="8.83203125" style="463" customWidth="1"/>
    <col min="11777" max="11777" width="39.66015625" style="463" customWidth="1"/>
    <col min="11778" max="11778" width="4.33203125" style="463" customWidth="1"/>
    <col min="11779" max="11779" width="17.33203125" style="463" customWidth="1"/>
    <col min="11780" max="11780" width="15.5" style="463" customWidth="1"/>
    <col min="11781" max="11781" width="15.16015625" style="463" customWidth="1"/>
    <col min="11782" max="11782" width="13.5" style="463" customWidth="1"/>
    <col min="11783" max="11783" width="13" style="463" customWidth="1"/>
    <col min="11784" max="11784" width="8.83203125" style="463" customWidth="1"/>
    <col min="11785" max="11785" width="11.83203125" style="463" bestFit="1" customWidth="1"/>
    <col min="11786" max="11786" width="12.16015625" style="463" bestFit="1" customWidth="1"/>
    <col min="11787" max="12032" width="8.83203125" style="463" customWidth="1"/>
    <col min="12033" max="12033" width="39.66015625" style="463" customWidth="1"/>
    <col min="12034" max="12034" width="4.33203125" style="463" customWidth="1"/>
    <col min="12035" max="12035" width="17.33203125" style="463" customWidth="1"/>
    <col min="12036" max="12036" width="15.5" style="463" customWidth="1"/>
    <col min="12037" max="12037" width="15.16015625" style="463" customWidth="1"/>
    <col min="12038" max="12038" width="13.5" style="463" customWidth="1"/>
    <col min="12039" max="12039" width="13" style="463" customWidth="1"/>
    <col min="12040" max="12040" width="8.83203125" style="463" customWidth="1"/>
    <col min="12041" max="12041" width="11.83203125" style="463" bestFit="1" customWidth="1"/>
    <col min="12042" max="12042" width="12.16015625" style="463" bestFit="1" customWidth="1"/>
    <col min="12043" max="12288" width="8.83203125" style="463" customWidth="1"/>
    <col min="12289" max="12289" width="39.66015625" style="463" customWidth="1"/>
    <col min="12290" max="12290" width="4.33203125" style="463" customWidth="1"/>
    <col min="12291" max="12291" width="17.33203125" style="463" customWidth="1"/>
    <col min="12292" max="12292" width="15.5" style="463" customWidth="1"/>
    <col min="12293" max="12293" width="15.16015625" style="463" customWidth="1"/>
    <col min="12294" max="12294" width="13.5" style="463" customWidth="1"/>
    <col min="12295" max="12295" width="13" style="463" customWidth="1"/>
    <col min="12296" max="12296" width="8.83203125" style="463" customWidth="1"/>
    <col min="12297" max="12297" width="11.83203125" style="463" bestFit="1" customWidth="1"/>
    <col min="12298" max="12298" width="12.16015625" style="463" bestFit="1" customWidth="1"/>
    <col min="12299" max="12544" width="8.83203125" style="463" customWidth="1"/>
    <col min="12545" max="12545" width="39.66015625" style="463" customWidth="1"/>
    <col min="12546" max="12546" width="4.33203125" style="463" customWidth="1"/>
    <col min="12547" max="12547" width="17.33203125" style="463" customWidth="1"/>
    <col min="12548" max="12548" width="15.5" style="463" customWidth="1"/>
    <col min="12549" max="12549" width="15.16015625" style="463" customWidth="1"/>
    <col min="12550" max="12550" width="13.5" style="463" customWidth="1"/>
    <col min="12551" max="12551" width="13" style="463" customWidth="1"/>
    <col min="12552" max="12552" width="8.83203125" style="463" customWidth="1"/>
    <col min="12553" max="12553" width="11.83203125" style="463" bestFit="1" customWidth="1"/>
    <col min="12554" max="12554" width="12.16015625" style="463" bestFit="1" customWidth="1"/>
    <col min="12555" max="12800" width="8.83203125" style="463" customWidth="1"/>
    <col min="12801" max="12801" width="39.66015625" style="463" customWidth="1"/>
    <col min="12802" max="12802" width="4.33203125" style="463" customWidth="1"/>
    <col min="12803" max="12803" width="17.33203125" style="463" customWidth="1"/>
    <col min="12804" max="12804" width="15.5" style="463" customWidth="1"/>
    <col min="12805" max="12805" width="15.16015625" style="463" customWidth="1"/>
    <col min="12806" max="12806" width="13.5" style="463" customWidth="1"/>
    <col min="12807" max="12807" width="13" style="463" customWidth="1"/>
    <col min="12808" max="12808" width="8.83203125" style="463" customWidth="1"/>
    <col min="12809" max="12809" width="11.83203125" style="463" bestFit="1" customWidth="1"/>
    <col min="12810" max="12810" width="12.16015625" style="463" bestFit="1" customWidth="1"/>
    <col min="12811" max="13056" width="8.83203125" style="463" customWidth="1"/>
    <col min="13057" max="13057" width="39.66015625" style="463" customWidth="1"/>
    <col min="13058" max="13058" width="4.33203125" style="463" customWidth="1"/>
    <col min="13059" max="13059" width="17.33203125" style="463" customWidth="1"/>
    <col min="13060" max="13060" width="15.5" style="463" customWidth="1"/>
    <col min="13061" max="13061" width="15.16015625" style="463" customWidth="1"/>
    <col min="13062" max="13062" width="13.5" style="463" customWidth="1"/>
    <col min="13063" max="13063" width="13" style="463" customWidth="1"/>
    <col min="13064" max="13064" width="8.83203125" style="463" customWidth="1"/>
    <col min="13065" max="13065" width="11.83203125" style="463" bestFit="1" customWidth="1"/>
    <col min="13066" max="13066" width="12.16015625" style="463" bestFit="1" customWidth="1"/>
    <col min="13067" max="13312" width="8.83203125" style="463" customWidth="1"/>
    <col min="13313" max="13313" width="39.66015625" style="463" customWidth="1"/>
    <col min="13314" max="13314" width="4.33203125" style="463" customWidth="1"/>
    <col min="13315" max="13315" width="17.33203125" style="463" customWidth="1"/>
    <col min="13316" max="13316" width="15.5" style="463" customWidth="1"/>
    <col min="13317" max="13317" width="15.16015625" style="463" customWidth="1"/>
    <col min="13318" max="13318" width="13.5" style="463" customWidth="1"/>
    <col min="13319" max="13319" width="13" style="463" customWidth="1"/>
    <col min="13320" max="13320" width="8.83203125" style="463" customWidth="1"/>
    <col min="13321" max="13321" width="11.83203125" style="463" bestFit="1" customWidth="1"/>
    <col min="13322" max="13322" width="12.16015625" style="463" bestFit="1" customWidth="1"/>
    <col min="13323" max="13568" width="8.83203125" style="463" customWidth="1"/>
    <col min="13569" max="13569" width="39.66015625" style="463" customWidth="1"/>
    <col min="13570" max="13570" width="4.33203125" style="463" customWidth="1"/>
    <col min="13571" max="13571" width="17.33203125" style="463" customWidth="1"/>
    <col min="13572" max="13572" width="15.5" style="463" customWidth="1"/>
    <col min="13573" max="13573" width="15.16015625" style="463" customWidth="1"/>
    <col min="13574" max="13574" width="13.5" style="463" customWidth="1"/>
    <col min="13575" max="13575" width="13" style="463" customWidth="1"/>
    <col min="13576" max="13576" width="8.83203125" style="463" customWidth="1"/>
    <col min="13577" max="13577" width="11.83203125" style="463" bestFit="1" customWidth="1"/>
    <col min="13578" max="13578" width="12.16015625" style="463" bestFit="1" customWidth="1"/>
    <col min="13579" max="13824" width="8.83203125" style="463" customWidth="1"/>
    <col min="13825" max="13825" width="39.66015625" style="463" customWidth="1"/>
    <col min="13826" max="13826" width="4.33203125" style="463" customWidth="1"/>
    <col min="13827" max="13827" width="17.33203125" style="463" customWidth="1"/>
    <col min="13828" max="13828" width="15.5" style="463" customWidth="1"/>
    <col min="13829" max="13829" width="15.16015625" style="463" customWidth="1"/>
    <col min="13830" max="13830" width="13.5" style="463" customWidth="1"/>
    <col min="13831" max="13831" width="13" style="463" customWidth="1"/>
    <col min="13832" max="13832" width="8.83203125" style="463" customWidth="1"/>
    <col min="13833" max="13833" width="11.83203125" style="463" bestFit="1" customWidth="1"/>
    <col min="13834" max="13834" width="12.16015625" style="463" bestFit="1" customWidth="1"/>
    <col min="13835" max="14080" width="8.83203125" style="463" customWidth="1"/>
    <col min="14081" max="14081" width="39.66015625" style="463" customWidth="1"/>
    <col min="14082" max="14082" width="4.33203125" style="463" customWidth="1"/>
    <col min="14083" max="14083" width="17.33203125" style="463" customWidth="1"/>
    <col min="14084" max="14084" width="15.5" style="463" customWidth="1"/>
    <col min="14085" max="14085" width="15.16015625" style="463" customWidth="1"/>
    <col min="14086" max="14086" width="13.5" style="463" customWidth="1"/>
    <col min="14087" max="14087" width="13" style="463" customWidth="1"/>
    <col min="14088" max="14088" width="8.83203125" style="463" customWidth="1"/>
    <col min="14089" max="14089" width="11.83203125" style="463" bestFit="1" customWidth="1"/>
    <col min="14090" max="14090" width="12.16015625" style="463" bestFit="1" customWidth="1"/>
    <col min="14091" max="14336" width="8.83203125" style="463" customWidth="1"/>
    <col min="14337" max="14337" width="39.66015625" style="463" customWidth="1"/>
    <col min="14338" max="14338" width="4.33203125" style="463" customWidth="1"/>
    <col min="14339" max="14339" width="17.33203125" style="463" customWidth="1"/>
    <col min="14340" max="14340" width="15.5" style="463" customWidth="1"/>
    <col min="14341" max="14341" width="15.16015625" style="463" customWidth="1"/>
    <col min="14342" max="14342" width="13.5" style="463" customWidth="1"/>
    <col min="14343" max="14343" width="13" style="463" customWidth="1"/>
    <col min="14344" max="14344" width="8.83203125" style="463" customWidth="1"/>
    <col min="14345" max="14345" width="11.83203125" style="463" bestFit="1" customWidth="1"/>
    <col min="14346" max="14346" width="12.16015625" style="463" bestFit="1" customWidth="1"/>
    <col min="14347" max="14592" width="8.83203125" style="463" customWidth="1"/>
    <col min="14593" max="14593" width="39.66015625" style="463" customWidth="1"/>
    <col min="14594" max="14594" width="4.33203125" style="463" customWidth="1"/>
    <col min="14595" max="14595" width="17.33203125" style="463" customWidth="1"/>
    <col min="14596" max="14596" width="15.5" style="463" customWidth="1"/>
    <col min="14597" max="14597" width="15.16015625" style="463" customWidth="1"/>
    <col min="14598" max="14598" width="13.5" style="463" customWidth="1"/>
    <col min="14599" max="14599" width="13" style="463" customWidth="1"/>
    <col min="14600" max="14600" width="8.83203125" style="463" customWidth="1"/>
    <col min="14601" max="14601" width="11.83203125" style="463" bestFit="1" customWidth="1"/>
    <col min="14602" max="14602" width="12.16015625" style="463" bestFit="1" customWidth="1"/>
    <col min="14603" max="14848" width="8.83203125" style="463" customWidth="1"/>
    <col min="14849" max="14849" width="39.66015625" style="463" customWidth="1"/>
    <col min="14850" max="14850" width="4.33203125" style="463" customWidth="1"/>
    <col min="14851" max="14851" width="17.33203125" style="463" customWidth="1"/>
    <col min="14852" max="14852" width="15.5" style="463" customWidth="1"/>
    <col min="14853" max="14853" width="15.16015625" style="463" customWidth="1"/>
    <col min="14854" max="14854" width="13.5" style="463" customWidth="1"/>
    <col min="14855" max="14855" width="13" style="463" customWidth="1"/>
    <col min="14856" max="14856" width="8.83203125" style="463" customWidth="1"/>
    <col min="14857" max="14857" width="11.83203125" style="463" bestFit="1" customWidth="1"/>
    <col min="14858" max="14858" width="12.16015625" style="463" bestFit="1" customWidth="1"/>
    <col min="14859" max="15104" width="8.83203125" style="463" customWidth="1"/>
    <col min="15105" max="15105" width="39.66015625" style="463" customWidth="1"/>
    <col min="15106" max="15106" width="4.33203125" style="463" customWidth="1"/>
    <col min="15107" max="15107" width="17.33203125" style="463" customWidth="1"/>
    <col min="15108" max="15108" width="15.5" style="463" customWidth="1"/>
    <col min="15109" max="15109" width="15.16015625" style="463" customWidth="1"/>
    <col min="15110" max="15110" width="13.5" style="463" customWidth="1"/>
    <col min="15111" max="15111" width="13" style="463" customWidth="1"/>
    <col min="15112" max="15112" width="8.83203125" style="463" customWidth="1"/>
    <col min="15113" max="15113" width="11.83203125" style="463" bestFit="1" customWidth="1"/>
    <col min="15114" max="15114" width="12.16015625" style="463" bestFit="1" customWidth="1"/>
    <col min="15115" max="15360" width="8.83203125" style="463" customWidth="1"/>
    <col min="15361" max="15361" width="39.66015625" style="463" customWidth="1"/>
    <col min="15362" max="15362" width="4.33203125" style="463" customWidth="1"/>
    <col min="15363" max="15363" width="17.33203125" style="463" customWidth="1"/>
    <col min="15364" max="15364" width="15.5" style="463" customWidth="1"/>
    <col min="15365" max="15365" width="15.16015625" style="463" customWidth="1"/>
    <col min="15366" max="15366" width="13.5" style="463" customWidth="1"/>
    <col min="15367" max="15367" width="13" style="463" customWidth="1"/>
    <col min="15368" max="15368" width="8.83203125" style="463" customWidth="1"/>
    <col min="15369" max="15369" width="11.83203125" style="463" bestFit="1" customWidth="1"/>
    <col min="15370" max="15370" width="12.16015625" style="463" bestFit="1" customWidth="1"/>
    <col min="15371" max="15616" width="8.83203125" style="463" customWidth="1"/>
    <col min="15617" max="15617" width="39.66015625" style="463" customWidth="1"/>
    <col min="15618" max="15618" width="4.33203125" style="463" customWidth="1"/>
    <col min="15619" max="15619" width="17.33203125" style="463" customWidth="1"/>
    <col min="15620" max="15620" width="15.5" style="463" customWidth="1"/>
    <col min="15621" max="15621" width="15.16015625" style="463" customWidth="1"/>
    <col min="15622" max="15622" width="13.5" style="463" customWidth="1"/>
    <col min="15623" max="15623" width="13" style="463" customWidth="1"/>
    <col min="15624" max="15624" width="8.83203125" style="463" customWidth="1"/>
    <col min="15625" max="15625" width="11.83203125" style="463" bestFit="1" customWidth="1"/>
    <col min="15626" max="15626" width="12.16015625" style="463" bestFit="1" customWidth="1"/>
    <col min="15627" max="15872" width="8.83203125" style="463" customWidth="1"/>
    <col min="15873" max="15873" width="39.66015625" style="463" customWidth="1"/>
    <col min="15874" max="15874" width="4.33203125" style="463" customWidth="1"/>
    <col min="15875" max="15875" width="17.33203125" style="463" customWidth="1"/>
    <col min="15876" max="15876" width="15.5" style="463" customWidth="1"/>
    <col min="15877" max="15877" width="15.16015625" style="463" customWidth="1"/>
    <col min="15878" max="15878" width="13.5" style="463" customWidth="1"/>
    <col min="15879" max="15879" width="13" style="463" customWidth="1"/>
    <col min="15880" max="15880" width="8.83203125" style="463" customWidth="1"/>
    <col min="15881" max="15881" width="11.83203125" style="463" bestFit="1" customWidth="1"/>
    <col min="15882" max="15882" width="12.16015625" style="463" bestFit="1" customWidth="1"/>
    <col min="15883" max="16128" width="8.83203125" style="463" customWidth="1"/>
    <col min="16129" max="16129" width="39.66015625" style="463" customWidth="1"/>
    <col min="16130" max="16130" width="4.33203125" style="463" customWidth="1"/>
    <col min="16131" max="16131" width="17.33203125" style="463" customWidth="1"/>
    <col min="16132" max="16132" width="15.5" style="463" customWidth="1"/>
    <col min="16133" max="16133" width="15.16015625" style="463" customWidth="1"/>
    <col min="16134" max="16134" width="13.5" style="463" customWidth="1"/>
    <col min="16135" max="16135" width="13" style="463" customWidth="1"/>
    <col min="16136" max="16136" width="8.83203125" style="463" customWidth="1"/>
    <col min="16137" max="16137" width="11.83203125" style="463" bestFit="1" customWidth="1"/>
    <col min="16138" max="16138" width="12.16015625" style="463" bestFit="1" customWidth="1"/>
    <col min="16139" max="16384" width="8.83203125" style="463" customWidth="1"/>
  </cols>
  <sheetData>
    <row r="1" spans="1:11" ht="16">
      <c r="A1" s="683" t="s">
        <v>128</v>
      </c>
      <c r="B1" s="683"/>
      <c r="C1" s="683"/>
      <c r="D1" s="683"/>
      <c r="E1" s="683"/>
      <c r="F1" s="683"/>
      <c r="G1" s="683"/>
      <c r="H1" s="487"/>
      <c r="I1" s="487"/>
      <c r="J1" s="487"/>
      <c r="K1" s="487"/>
    </row>
    <row r="2" spans="1:10" ht="12.75">
      <c r="A2" s="469"/>
      <c r="B2" s="469"/>
      <c r="C2" s="469"/>
      <c r="D2" s="469"/>
      <c r="E2" s="469"/>
      <c r="F2" s="469"/>
      <c r="G2" s="469"/>
      <c r="H2" s="469"/>
      <c r="I2" s="469"/>
      <c r="J2" s="469"/>
    </row>
    <row r="3" spans="1:10" ht="12.75">
      <c r="A3" s="469"/>
      <c r="B3" s="469"/>
      <c r="C3" s="469"/>
      <c r="D3" s="469"/>
      <c r="E3" s="470" t="s">
        <v>475</v>
      </c>
      <c r="F3" s="469"/>
      <c r="G3" s="470" t="s">
        <v>475</v>
      </c>
      <c r="H3" s="469"/>
      <c r="I3" s="469"/>
      <c r="J3" s="469"/>
    </row>
    <row r="4" spans="1:10" ht="12.75">
      <c r="A4" s="469"/>
      <c r="B4" s="469"/>
      <c r="C4" s="470" t="s">
        <v>370</v>
      </c>
      <c r="D4" s="470" t="s">
        <v>475</v>
      </c>
      <c r="E4" s="470" t="s">
        <v>103</v>
      </c>
      <c r="F4" s="470" t="s">
        <v>104</v>
      </c>
      <c r="G4" s="470" t="s">
        <v>243</v>
      </c>
      <c r="H4" s="469"/>
      <c r="I4" s="469"/>
      <c r="J4" s="469"/>
    </row>
    <row r="5" spans="1:10" ht="12.75">
      <c r="A5" s="469" t="s">
        <v>99</v>
      </c>
      <c r="B5" s="469"/>
      <c r="C5" s="470" t="s">
        <v>244</v>
      </c>
      <c r="D5" s="470" t="s">
        <v>245</v>
      </c>
      <c r="E5" s="470" t="s">
        <v>246</v>
      </c>
      <c r="F5" s="470" t="s">
        <v>379</v>
      </c>
      <c r="G5" s="470" t="s">
        <v>246</v>
      </c>
      <c r="H5" s="469"/>
      <c r="I5" s="469"/>
      <c r="J5" s="469"/>
    </row>
    <row r="6" spans="1:10" ht="12.75">
      <c r="A6" s="469"/>
      <c r="B6" s="469"/>
      <c r="C6" s="471"/>
      <c r="D6" s="469"/>
      <c r="E6" s="469"/>
      <c r="F6" s="469"/>
      <c r="G6" s="469"/>
      <c r="H6" s="469"/>
      <c r="I6" s="469"/>
      <c r="J6" s="469"/>
    </row>
    <row r="7" spans="1:10" ht="12.75">
      <c r="A7" s="472" t="s">
        <v>126</v>
      </c>
      <c r="B7" s="469"/>
      <c r="C7" s="473">
        <v>16766492.80179045</v>
      </c>
      <c r="D7" s="473">
        <v>16029923.804640528</v>
      </c>
      <c r="E7" s="465">
        <f aca="true" t="shared" si="0" ref="E7:E14">D7-C7</f>
        <v>-736568.997149922</v>
      </c>
      <c r="F7" s="474">
        <v>0.45875309798715846</v>
      </c>
      <c r="G7" s="465">
        <f aca="true" t="shared" si="1" ref="G7:G14">E7*F7</f>
        <v>-337903.3093238212</v>
      </c>
      <c r="H7" s="469"/>
      <c r="I7" s="464"/>
      <c r="J7" s="469"/>
    </row>
    <row r="8" spans="1:10" ht="12.75">
      <c r="A8" s="466" t="s">
        <v>124</v>
      </c>
      <c r="B8" s="469"/>
      <c r="C8" s="473">
        <v>1818155.1837947425</v>
      </c>
      <c r="D8" s="473">
        <v>1738281.7865242283</v>
      </c>
      <c r="E8" s="465">
        <f t="shared" si="0"/>
        <v>-79873.39727051416</v>
      </c>
      <c r="F8" s="474"/>
      <c r="G8" s="465">
        <f t="shared" si="1"/>
        <v>0</v>
      </c>
      <c r="H8" s="469"/>
      <c r="I8" s="464"/>
      <c r="J8" s="475"/>
    </row>
    <row r="9" spans="1:10" ht="12.75">
      <c r="A9" s="466" t="s">
        <v>125</v>
      </c>
      <c r="B9" s="469"/>
      <c r="C9" s="473">
        <v>74782.56307727081</v>
      </c>
      <c r="D9" s="473">
        <v>71497.2893983149</v>
      </c>
      <c r="E9" s="465">
        <f t="shared" si="0"/>
        <v>-3285.273678955913</v>
      </c>
      <c r="F9" s="474"/>
      <c r="G9" s="465">
        <f t="shared" si="1"/>
        <v>0</v>
      </c>
      <c r="H9" s="469"/>
      <c r="I9" s="464"/>
      <c r="J9" s="475"/>
    </row>
    <row r="10" spans="1:10" ht="12.75">
      <c r="A10" s="466" t="s">
        <v>359</v>
      </c>
      <c r="B10" s="469"/>
      <c r="C10" s="473">
        <v>663870.5325922121</v>
      </c>
      <c r="D10" s="473">
        <v>634706.0282316692</v>
      </c>
      <c r="E10" s="465">
        <f t="shared" si="0"/>
        <v>-29164.504360542865</v>
      </c>
      <c r="F10" s="474"/>
      <c r="G10" s="465">
        <f t="shared" si="1"/>
        <v>0</v>
      </c>
      <c r="H10" s="469"/>
      <c r="I10" s="469"/>
      <c r="J10" s="469"/>
    </row>
    <row r="11" spans="1:10" ht="12.75">
      <c r="A11" s="466" t="s">
        <v>122</v>
      </c>
      <c r="B11" s="469"/>
      <c r="C11" s="473">
        <v>1022269.4545553268</v>
      </c>
      <c r="D11" s="473">
        <v>977360.1228387733</v>
      </c>
      <c r="E11" s="465">
        <f t="shared" si="0"/>
        <v>-44909.33171655354</v>
      </c>
      <c r="F11" s="474"/>
      <c r="G11" s="465">
        <f t="shared" si="1"/>
        <v>0</v>
      </c>
      <c r="H11" s="469"/>
      <c r="I11" s="469"/>
      <c r="J11" s="469"/>
    </row>
    <row r="12" spans="1:10" ht="12.75">
      <c r="A12" s="466" t="s">
        <v>361</v>
      </c>
      <c r="B12" s="469"/>
      <c r="C12" s="473">
        <v>6154009.470880659</v>
      </c>
      <c r="D12" s="473">
        <v>5883657.606718965</v>
      </c>
      <c r="E12" s="465">
        <f t="shared" si="0"/>
        <v>-270351.8641616944</v>
      </c>
      <c r="F12" s="474"/>
      <c r="G12" s="465">
        <f t="shared" si="1"/>
        <v>0</v>
      </c>
      <c r="H12" s="469"/>
      <c r="I12" s="469"/>
      <c r="J12" s="469"/>
    </row>
    <row r="13" spans="1:10" ht="12.75">
      <c r="A13" s="472" t="s">
        <v>317</v>
      </c>
      <c r="B13" s="469"/>
      <c r="C13" s="473">
        <v>6952786.861658128</v>
      </c>
      <c r="D13" s="473">
        <v>6647343.898324627</v>
      </c>
      <c r="E13" s="465">
        <f t="shared" si="0"/>
        <v>-305442.96333350055</v>
      </c>
      <c r="F13" s="474">
        <f>'UAE Direct Exhibit RR 1.9, p. 3'!F58</f>
        <v>1</v>
      </c>
      <c r="G13" s="465">
        <f t="shared" si="1"/>
        <v>-305442.96333350055</v>
      </c>
      <c r="H13" s="469"/>
      <c r="I13" s="469"/>
      <c r="J13" s="469"/>
    </row>
    <row r="14" spans="1:10" ht="12.75">
      <c r="A14" s="466" t="s">
        <v>363</v>
      </c>
      <c r="B14" s="469"/>
      <c r="C14" s="473">
        <v>2047791.4675785764</v>
      </c>
      <c r="D14" s="473">
        <v>1957829.9159602532</v>
      </c>
      <c r="E14" s="465">
        <f t="shared" si="0"/>
        <v>-89961.5516183232</v>
      </c>
      <c r="F14" s="474"/>
      <c r="G14" s="465">
        <f t="shared" si="1"/>
        <v>0</v>
      </c>
      <c r="H14" s="469"/>
      <c r="I14" s="469"/>
      <c r="J14" s="469"/>
    </row>
    <row r="15" spans="1:10" ht="13" thickBot="1">
      <c r="A15" s="477" t="str">
        <f>"Total "&amp;'UAE Direct Exhibit RR 1.9, p. 4'!A5</f>
        <v>Total Customer Accounting Exp</v>
      </c>
      <c r="B15" s="469"/>
      <c r="C15" s="478">
        <f>SUM(C7:C14)</f>
        <v>35500158.33592736</v>
      </c>
      <c r="D15" s="478">
        <f>SUM(D7:D14)</f>
        <v>33940600.45263736</v>
      </c>
      <c r="E15" s="478">
        <f>SUM(E7:E14)</f>
        <v>-1559557.8832900065</v>
      </c>
      <c r="F15" s="474"/>
      <c r="G15" s="478">
        <f>SUM(G7:G14)</f>
        <v>-643346.2726573218</v>
      </c>
      <c r="H15" s="469"/>
      <c r="I15" s="469"/>
      <c r="J15" s="469"/>
    </row>
    <row r="16" spans="1:10" ht="13.5" thickTop="1">
      <c r="A16" s="469"/>
      <c r="B16" s="469"/>
      <c r="C16" s="469"/>
      <c r="D16" s="469"/>
      <c r="E16" s="469"/>
      <c r="F16" s="474"/>
      <c r="G16" s="464"/>
      <c r="H16" s="469"/>
      <c r="I16" s="469"/>
      <c r="J16" s="469"/>
    </row>
    <row r="17" spans="1:10" ht="12.75">
      <c r="A17" s="469" t="s">
        <v>100</v>
      </c>
      <c r="B17" s="469"/>
      <c r="C17" s="469"/>
      <c r="D17" s="469"/>
      <c r="E17" s="469"/>
      <c r="F17" s="474"/>
      <c r="G17" s="464"/>
      <c r="H17" s="469"/>
      <c r="I17" s="469"/>
      <c r="J17" s="469"/>
    </row>
    <row r="18" spans="1:10" ht="12.75">
      <c r="A18" s="469"/>
      <c r="B18" s="469"/>
      <c r="C18" s="469"/>
      <c r="D18" s="469"/>
      <c r="E18" s="469"/>
      <c r="F18" s="474"/>
      <c r="G18" s="464"/>
      <c r="H18" s="469"/>
      <c r="I18" s="469"/>
      <c r="J18" s="469"/>
    </row>
    <row r="19" spans="1:10" ht="12.75">
      <c r="A19" s="472" t="s">
        <v>126</v>
      </c>
      <c r="B19" s="469"/>
      <c r="C19" s="473">
        <v>4035949.623706704</v>
      </c>
      <c r="D19" s="473">
        <v>3885580.8055410506</v>
      </c>
      <c r="E19" s="465">
        <f aca="true" t="shared" si="2" ref="E19:E27">D19-C19</f>
        <v>-150368.81816565339</v>
      </c>
      <c r="F19" s="474">
        <f>F7</f>
        <v>0.45875309798715846</v>
      </c>
      <c r="G19" s="465">
        <f aca="true" t="shared" si="3" ref="G19:G27">E19*F19</f>
        <v>-68982.1611741612</v>
      </c>
      <c r="H19" s="469"/>
      <c r="I19" s="469"/>
      <c r="J19" s="469"/>
    </row>
    <row r="20" spans="1:10" ht="12.75">
      <c r="A20" s="472" t="s">
        <v>368</v>
      </c>
      <c r="B20" s="469"/>
      <c r="C20" s="473">
        <v>6983.430342078805</v>
      </c>
      <c r="D20" s="473">
        <v>6723.246180930597</v>
      </c>
      <c r="E20" s="465">
        <f t="shared" si="2"/>
        <v>-260.18416114820775</v>
      </c>
      <c r="F20" s="474">
        <v>0</v>
      </c>
      <c r="G20" s="465">
        <f t="shared" si="3"/>
        <v>0</v>
      </c>
      <c r="H20" s="469"/>
      <c r="I20" s="469"/>
      <c r="J20" s="469"/>
    </row>
    <row r="21" spans="1:10" ht="12.75">
      <c r="A21" s="466" t="s">
        <v>124</v>
      </c>
      <c r="C21" s="473">
        <v>137206.66640373768</v>
      </c>
      <c r="D21" s="473">
        <v>132094.70857592154</v>
      </c>
      <c r="E21" s="465">
        <f t="shared" si="2"/>
        <v>-5111.957827816135</v>
      </c>
      <c r="F21" s="474"/>
      <c r="G21" s="465">
        <f t="shared" si="3"/>
        <v>0</v>
      </c>
      <c r="H21" s="469"/>
      <c r="I21" s="469"/>
      <c r="J21" s="469"/>
    </row>
    <row r="22" spans="1:10" ht="12.75">
      <c r="A22" s="466" t="s">
        <v>125</v>
      </c>
      <c r="C22" s="473">
        <v>57620.49747642276</v>
      </c>
      <c r="D22" s="473">
        <v>55473.71</v>
      </c>
      <c r="E22" s="465">
        <f t="shared" si="2"/>
        <v>-2146.78747642276</v>
      </c>
      <c r="F22" s="474"/>
      <c r="G22" s="465">
        <f t="shared" si="3"/>
        <v>0</v>
      </c>
      <c r="H22" s="469"/>
      <c r="I22" s="469"/>
      <c r="J22" s="469"/>
    </row>
    <row r="23" spans="1:10" ht="12.75">
      <c r="A23" s="472" t="s">
        <v>317</v>
      </c>
      <c r="C23" s="473">
        <v>367953.9760091641</v>
      </c>
      <c r="D23" s="473">
        <v>354244.9831647401</v>
      </c>
      <c r="E23" s="465">
        <f t="shared" si="2"/>
        <v>-13708.992844424036</v>
      </c>
      <c r="F23" s="474">
        <f>F13</f>
        <v>1</v>
      </c>
      <c r="G23" s="465">
        <f t="shared" si="3"/>
        <v>-13708.992844424036</v>
      </c>
      <c r="H23" s="469"/>
      <c r="I23" s="469"/>
      <c r="J23" s="469"/>
    </row>
    <row r="24" spans="1:10" ht="12.75">
      <c r="A24" s="466" t="s">
        <v>122</v>
      </c>
      <c r="C24" s="473">
        <v>768711.1753684973</v>
      </c>
      <c r="D24" s="473">
        <v>740071.0282586503</v>
      </c>
      <c r="E24" s="465">
        <f t="shared" si="2"/>
        <v>-28640.147109846934</v>
      </c>
      <c r="F24" s="474"/>
      <c r="G24" s="465">
        <f t="shared" si="3"/>
        <v>0</v>
      </c>
      <c r="H24" s="469"/>
      <c r="I24" s="469"/>
      <c r="J24" s="469"/>
    </row>
    <row r="25" spans="1:10" ht="12.75">
      <c r="A25" s="466" t="s">
        <v>361</v>
      </c>
      <c r="C25" s="473">
        <v>309788.7280921589</v>
      </c>
      <c r="D25" s="473">
        <v>298246.8186860954</v>
      </c>
      <c r="E25" s="465">
        <f t="shared" si="2"/>
        <v>-11541.909406063496</v>
      </c>
      <c r="F25" s="474"/>
      <c r="G25" s="465">
        <f t="shared" si="3"/>
        <v>0</v>
      </c>
      <c r="H25" s="469"/>
      <c r="J25" s="469"/>
    </row>
    <row r="26" spans="1:10" ht="12.75">
      <c r="A26" s="466" t="s">
        <v>363</v>
      </c>
      <c r="C26" s="473">
        <v>21226.51381463414</v>
      </c>
      <c r="D26" s="473">
        <v>20435.67</v>
      </c>
      <c r="E26" s="465">
        <f t="shared" si="2"/>
        <v>-790.8438146341432</v>
      </c>
      <c r="F26" s="474"/>
      <c r="G26" s="465">
        <f t="shared" si="3"/>
        <v>0</v>
      </c>
      <c r="H26" s="469"/>
      <c r="I26" s="469"/>
      <c r="J26" s="469"/>
    </row>
    <row r="27" spans="1:10" ht="12.75">
      <c r="A27" s="466" t="s">
        <v>359</v>
      </c>
      <c r="C27" s="473">
        <v>394467.22922757897</v>
      </c>
      <c r="D27" s="473">
        <v>379770.42262830475</v>
      </c>
      <c r="E27" s="465">
        <f t="shared" si="2"/>
        <v>-14696.80659927422</v>
      </c>
      <c r="F27" s="474"/>
      <c r="G27" s="465">
        <f t="shared" si="3"/>
        <v>0</v>
      </c>
      <c r="H27" s="469"/>
      <c r="I27" s="469"/>
      <c r="J27" s="469"/>
    </row>
    <row r="28" spans="1:10" ht="13" thickBot="1">
      <c r="A28" s="477" t="str">
        <f>"Total "&amp;A17</f>
        <v>Total Customer Service Expense</v>
      </c>
      <c r="B28" s="469"/>
      <c r="C28" s="478">
        <f>SUM(C19:C27)</f>
        <v>6099907.840440976</v>
      </c>
      <c r="D28" s="478">
        <f>SUM(D19:D27)</f>
        <v>5872641.393035693</v>
      </c>
      <c r="E28" s="478">
        <f>SUM(E19:E27)</f>
        <v>-227266.4474052833</v>
      </c>
      <c r="F28" s="474"/>
      <c r="G28" s="478">
        <f>SUM(G19:G27)</f>
        <v>-82691.15401858524</v>
      </c>
      <c r="H28" s="469"/>
      <c r="I28" s="469"/>
      <c r="J28" s="469"/>
    </row>
    <row r="29" spans="1:10" ht="13.5" thickTop="1">
      <c r="A29" s="469"/>
      <c r="B29" s="469"/>
      <c r="C29" s="469"/>
      <c r="D29" s="469"/>
      <c r="E29" s="469"/>
      <c r="F29" s="474"/>
      <c r="G29" s="464"/>
      <c r="H29" s="469"/>
      <c r="I29" s="469"/>
      <c r="J29" s="469"/>
    </row>
    <row r="30" spans="1:10" ht="12.75">
      <c r="A30" s="469" t="s">
        <v>101</v>
      </c>
      <c r="B30" s="469"/>
      <c r="C30" s="469"/>
      <c r="D30" s="469"/>
      <c r="E30" s="469"/>
      <c r="F30" s="474"/>
      <c r="G30" s="464"/>
      <c r="H30" s="469"/>
      <c r="I30" s="469"/>
      <c r="J30" s="469"/>
    </row>
    <row r="31" spans="1:10" ht="12.75">
      <c r="A31" s="469"/>
      <c r="B31" s="469"/>
      <c r="C31" s="469"/>
      <c r="D31" s="469"/>
      <c r="E31" s="469"/>
      <c r="F31" s="474"/>
      <c r="G31" s="464"/>
      <c r="H31" s="469"/>
      <c r="I31" s="469"/>
      <c r="J31" s="469"/>
    </row>
    <row r="32" spans="1:10" ht="12.75">
      <c r="A32" s="472" t="s">
        <v>126</v>
      </c>
      <c r="B32" s="469"/>
      <c r="C32" s="473">
        <v>7241.357501635056</v>
      </c>
      <c r="D32" s="473">
        <v>6970.12</v>
      </c>
      <c r="E32" s="465">
        <f aca="true" t="shared" si="4" ref="E32:E41">D32-C32</f>
        <v>-271.2375016350561</v>
      </c>
      <c r="F32" s="474">
        <f>F19</f>
        <v>0.45875309798715846</v>
      </c>
      <c r="G32" s="465">
        <f aca="true" t="shared" si="5" ref="G32:G41">E32*F32</f>
        <v>-124.43104416537895</v>
      </c>
      <c r="H32" s="469"/>
      <c r="I32" s="469"/>
      <c r="J32" s="469"/>
    </row>
    <row r="33" spans="1:10" ht="12.75">
      <c r="A33" s="472" t="s">
        <v>354</v>
      </c>
      <c r="B33" s="469"/>
      <c r="C33" s="473">
        <v>2392670.820883182</v>
      </c>
      <c r="D33" s="473">
        <v>2283262.98</v>
      </c>
      <c r="E33" s="465">
        <f t="shared" si="4"/>
        <v>-109407.8408831819</v>
      </c>
      <c r="F33" s="479">
        <f>'UAE Direct Exhibit RR 1.9, p. 3'!F45</f>
        <v>0.43284111341301157</v>
      </c>
      <c r="G33" s="465">
        <f t="shared" si="5"/>
        <v>-47356.211663990056</v>
      </c>
      <c r="H33" s="469"/>
      <c r="I33" s="469"/>
      <c r="J33" s="469"/>
    </row>
    <row r="34" spans="1:10" ht="12.75">
      <c r="A34" s="472" t="s">
        <v>127</v>
      </c>
      <c r="B34" s="469"/>
      <c r="C34" s="473">
        <v>34871639.71486667</v>
      </c>
      <c r="D34" s="473">
        <v>35921167.97266656</v>
      </c>
      <c r="E34" s="465">
        <f t="shared" si="4"/>
        <v>1049528.2577998936</v>
      </c>
      <c r="F34" s="474">
        <v>0.4289910023099481</v>
      </c>
      <c r="G34" s="465">
        <f t="shared" si="5"/>
        <v>450238.1792661899</v>
      </c>
      <c r="H34" s="469"/>
      <c r="I34" s="469"/>
      <c r="J34" s="469"/>
    </row>
    <row r="35" spans="1:10" ht="12.75">
      <c r="A35" s="466" t="s">
        <v>124</v>
      </c>
      <c r="B35" s="469"/>
      <c r="C35" s="473">
        <v>2172869.261715389</v>
      </c>
      <c r="D35" s="473">
        <v>2071385.4101599164</v>
      </c>
      <c r="E35" s="465">
        <f t="shared" si="4"/>
        <v>-101483.85155547247</v>
      </c>
      <c r="F35" s="474"/>
      <c r="G35" s="465">
        <f t="shared" si="5"/>
        <v>0</v>
      </c>
      <c r="H35" s="469"/>
      <c r="I35" s="469"/>
      <c r="J35" s="469"/>
    </row>
    <row r="36" spans="1:10" ht="12.75">
      <c r="A36" s="466" t="s">
        <v>125</v>
      </c>
      <c r="B36" s="469"/>
      <c r="C36" s="473">
        <v>0</v>
      </c>
      <c r="D36" s="473">
        <v>0</v>
      </c>
      <c r="E36" s="465">
        <f t="shared" si="4"/>
        <v>0</v>
      </c>
      <c r="F36" s="474"/>
      <c r="G36" s="465">
        <f t="shared" si="5"/>
        <v>0</v>
      </c>
      <c r="H36" s="469"/>
      <c r="I36" s="469"/>
      <c r="J36" s="469"/>
    </row>
    <row r="37" spans="1:10" ht="12.75">
      <c r="A37" s="466" t="s">
        <v>361</v>
      </c>
      <c r="B37" s="469"/>
      <c r="C37" s="473">
        <v>7271272.982957805</v>
      </c>
      <c r="D37" s="473">
        <v>6972004.559183963</v>
      </c>
      <c r="E37" s="465">
        <f t="shared" si="4"/>
        <v>-299268.42377384193</v>
      </c>
      <c r="F37" s="480"/>
      <c r="G37" s="465">
        <f t="shared" si="5"/>
        <v>0</v>
      </c>
      <c r="H37" s="469"/>
      <c r="I37" s="469"/>
      <c r="J37" s="469"/>
    </row>
    <row r="38" spans="1:10" ht="12.75">
      <c r="A38" s="472" t="s">
        <v>317</v>
      </c>
      <c r="B38" s="469"/>
      <c r="C38" s="473">
        <v>467327.18411153246</v>
      </c>
      <c r="D38" s="473">
        <v>490880.04991602176</v>
      </c>
      <c r="E38" s="465">
        <f t="shared" si="4"/>
        <v>23552.865804489295</v>
      </c>
      <c r="F38" s="480">
        <f>F23</f>
        <v>1</v>
      </c>
      <c r="G38" s="465">
        <f t="shared" si="5"/>
        <v>23552.865804489295</v>
      </c>
      <c r="H38" s="469"/>
      <c r="I38" s="469"/>
      <c r="J38" s="469"/>
    </row>
    <row r="39" spans="1:10" ht="12.75">
      <c r="A39" s="466" t="s">
        <v>363</v>
      </c>
      <c r="B39" s="469"/>
      <c r="C39" s="473">
        <v>761241.5703802824</v>
      </c>
      <c r="D39" s="473">
        <v>726213.5243426453</v>
      </c>
      <c r="E39" s="465">
        <f t="shared" si="4"/>
        <v>-35028.04603763705</v>
      </c>
      <c r="F39" s="480"/>
      <c r="G39" s="465">
        <f t="shared" si="5"/>
        <v>0</v>
      </c>
      <c r="H39" s="469"/>
      <c r="I39" s="469"/>
      <c r="J39" s="469"/>
    </row>
    <row r="40" spans="1:10" ht="12.75">
      <c r="A40" s="466" t="s">
        <v>359</v>
      </c>
      <c r="B40" s="469"/>
      <c r="C40" s="473">
        <v>263740.54339138983</v>
      </c>
      <c r="D40" s="473">
        <v>252200.64761349355</v>
      </c>
      <c r="E40" s="465">
        <f t="shared" si="4"/>
        <v>-11539.89577789628</v>
      </c>
      <c r="F40" s="480"/>
      <c r="G40" s="465">
        <f t="shared" si="5"/>
        <v>0</v>
      </c>
      <c r="H40" s="469"/>
      <c r="I40" s="469"/>
      <c r="J40" s="469"/>
    </row>
    <row r="41" spans="1:10" ht="12.75">
      <c r="A41" s="466" t="s">
        <v>122</v>
      </c>
      <c r="B41" s="469"/>
      <c r="C41" s="473">
        <v>938577.5522235458</v>
      </c>
      <c r="D41" s="473">
        <v>891861.4879397806</v>
      </c>
      <c r="E41" s="465">
        <f t="shared" si="4"/>
        <v>-46716.06428376527</v>
      </c>
      <c r="F41" s="469"/>
      <c r="G41" s="465">
        <f t="shared" si="5"/>
        <v>0</v>
      </c>
      <c r="H41" s="469"/>
      <c r="I41" s="469"/>
      <c r="J41" s="469"/>
    </row>
    <row r="42" spans="1:10" ht="13" thickBot="1">
      <c r="A42" s="477" t="str">
        <f>"Total "&amp;A30</f>
        <v>Total Administrative &amp; General Expense</v>
      </c>
      <c r="B42" s="469"/>
      <c r="C42" s="478">
        <f>SUM(C32:C41)</f>
        <v>49146580.98803144</v>
      </c>
      <c r="D42" s="478">
        <f>SUM(D32:D41)</f>
        <v>49615946.75182239</v>
      </c>
      <c r="E42" s="478">
        <f>SUM(E32:E41)</f>
        <v>469365.763790953</v>
      </c>
      <c r="F42" s="469"/>
      <c r="G42" s="478">
        <f>SUM(G32:G41)</f>
        <v>426310.4023625238</v>
      </c>
      <c r="H42" s="469"/>
      <c r="I42" s="469"/>
      <c r="J42" s="469"/>
    </row>
    <row r="43" spans="1:10" ht="13.5" thickTop="1">
      <c r="A43" s="469"/>
      <c r="B43" s="469"/>
      <c r="C43" s="469"/>
      <c r="D43" s="469"/>
      <c r="E43" s="469"/>
      <c r="F43" s="469"/>
      <c r="G43" s="481"/>
      <c r="H43" s="469"/>
      <c r="I43" s="469"/>
      <c r="J43" s="469"/>
    </row>
    <row r="44" spans="1:10" ht="12.75">
      <c r="A44" s="469"/>
      <c r="B44" s="469"/>
      <c r="C44" s="469"/>
      <c r="D44" s="469"/>
      <c r="E44" s="469"/>
      <c r="F44" s="469"/>
      <c r="G44" s="464"/>
      <c r="H44" s="469"/>
      <c r="I44" s="469"/>
      <c r="J44" s="469"/>
    </row>
    <row r="45" spans="1:10" ht="12.75">
      <c r="A45" s="488" t="s">
        <v>425</v>
      </c>
      <c r="B45" s="477"/>
      <c r="C45" s="482">
        <f>SUM('UAE Direct Exhibit RR 1.9, p. 3'!C15,'UAE Direct Exhibit RR 1.9, p. 3'!C21,'UAE Direct Exhibit RR 1.9, p. 3'!C41,'UAE Direct Exhibit RR 1.9, p. 3'!C48,'UAE Direct Exhibit RR 1.9, p. 3'!C60,C15,C28,C42)</f>
        <v>2106114621.0060878</v>
      </c>
      <c r="D45" s="482">
        <f>SUM('UAE Direct Exhibit RR 1.9, p. 3'!D15,'UAE Direct Exhibit RR 1.9, p. 3'!D21,'UAE Direct Exhibit RR 1.9, p. 3'!D41,'UAE Direct Exhibit RR 1.9, p. 3'!D48,'UAE Direct Exhibit RR 1.9, p. 3'!D60,D15,D28,D42)</f>
        <v>2087906892.0214276</v>
      </c>
      <c r="E45" s="482">
        <f>SUM('UAE Direct Exhibit RR 1.9, p. 3'!E15,'UAE Direct Exhibit RR 1.9, p. 3'!E21,'UAE Direct Exhibit RR 1.9, p. 3'!E41,'UAE Direct Exhibit RR 1.9, p. 3'!E48,'UAE Direct Exhibit RR 1.9, p. 3'!E60,E15,E28,E42)</f>
        <v>-18207728.98466016</v>
      </c>
      <c r="F45" s="469"/>
      <c r="G45" s="482">
        <f>SUM('UAE Direct Exhibit RR 1.9, p. 3'!G15,'UAE Direct Exhibit RR 1.9, p. 3'!G21,'UAE Direct Exhibit RR 1.9, p. 3'!G41,'UAE Direct Exhibit RR 1.9, p. 3'!G48,'UAE Direct Exhibit RR 1.9, p. 3'!G60,G15,G28,G42)</f>
        <v>-7529903.491655535</v>
      </c>
      <c r="H45" s="469"/>
      <c r="I45" s="469"/>
      <c r="J45" s="469"/>
    </row>
    <row r="46" spans="1:10" ht="12.75">
      <c r="A46" s="493"/>
      <c r="B46" s="490"/>
      <c r="C46" s="491"/>
      <c r="D46" s="491"/>
      <c r="E46" s="492"/>
      <c r="F46" s="494"/>
      <c r="G46" s="492"/>
      <c r="H46" s="469"/>
      <c r="I46" s="469"/>
      <c r="J46" s="469"/>
    </row>
    <row r="47" spans="1:10" ht="12.75">
      <c r="A47" s="501" t="s">
        <v>102</v>
      </c>
      <c r="B47" s="490"/>
      <c r="C47" s="491"/>
      <c r="D47" s="491"/>
      <c r="E47" s="492"/>
      <c r="F47" s="494"/>
      <c r="G47" s="492"/>
      <c r="H47" s="469"/>
      <c r="I47" s="469"/>
      <c r="J47" s="469"/>
    </row>
    <row r="48" spans="1:10" ht="12.75">
      <c r="A48" s="495"/>
      <c r="B48" s="490"/>
      <c r="C48" s="492"/>
      <c r="D48" s="492"/>
      <c r="E48" s="492"/>
      <c r="F48" s="494"/>
      <c r="G48" s="492"/>
      <c r="H48" s="469"/>
      <c r="I48" s="469"/>
      <c r="J48" s="469"/>
    </row>
    <row r="49" spans="1:10" ht="12.75">
      <c r="A49" s="490"/>
      <c r="B49" s="490"/>
      <c r="C49" s="491"/>
      <c r="D49" s="490"/>
      <c r="E49" s="490"/>
      <c r="F49" s="494"/>
      <c r="G49" s="481"/>
      <c r="H49" s="469"/>
      <c r="I49" s="469"/>
      <c r="J49" s="469"/>
    </row>
    <row r="50" spans="1:10" ht="12.75">
      <c r="A50" s="490"/>
      <c r="B50" s="490"/>
      <c r="C50" s="490"/>
      <c r="D50" s="490"/>
      <c r="E50" s="490"/>
      <c r="F50" s="494"/>
      <c r="G50" s="481"/>
      <c r="H50" s="469"/>
      <c r="I50" s="469"/>
      <c r="J50" s="469"/>
    </row>
    <row r="51" spans="1:10" ht="12.75">
      <c r="A51" s="490"/>
      <c r="B51" s="490"/>
      <c r="C51" s="490"/>
      <c r="D51" s="490"/>
      <c r="E51" s="490"/>
      <c r="F51" s="494"/>
      <c r="G51" s="481"/>
      <c r="H51" s="469"/>
      <c r="I51" s="469"/>
      <c r="J51" s="469"/>
    </row>
    <row r="52" spans="1:10" ht="12.75">
      <c r="A52" s="489"/>
      <c r="B52" s="490"/>
      <c r="C52" s="491"/>
      <c r="D52" s="491"/>
      <c r="E52" s="492"/>
      <c r="F52" s="295"/>
      <c r="G52" s="492"/>
      <c r="H52" s="469"/>
      <c r="I52" s="469"/>
      <c r="J52" s="469"/>
    </row>
    <row r="53" spans="1:10" ht="12.75">
      <c r="A53" s="493"/>
      <c r="B53" s="490"/>
      <c r="C53" s="491"/>
      <c r="D53" s="491"/>
      <c r="E53" s="492"/>
      <c r="F53" s="295"/>
      <c r="G53" s="492"/>
      <c r="H53" s="469"/>
      <c r="I53" s="469"/>
      <c r="J53" s="469"/>
    </row>
    <row r="54" spans="1:10" ht="12.75">
      <c r="A54" s="493"/>
      <c r="B54" s="490"/>
      <c r="C54" s="491"/>
      <c r="D54" s="491"/>
      <c r="E54" s="492"/>
      <c r="F54" s="295"/>
      <c r="G54" s="492"/>
      <c r="H54" s="469"/>
      <c r="I54" s="469"/>
      <c r="J54" s="469"/>
    </row>
    <row r="55" spans="1:10" ht="12.75">
      <c r="A55" s="493"/>
      <c r="B55" s="490"/>
      <c r="C55" s="491"/>
      <c r="D55" s="491"/>
      <c r="E55" s="492"/>
      <c r="F55" s="295"/>
      <c r="G55" s="492"/>
      <c r="H55" s="469"/>
      <c r="I55" s="469"/>
      <c r="J55" s="469"/>
    </row>
    <row r="56" spans="1:10" ht="12.75">
      <c r="A56" s="493"/>
      <c r="B56" s="490"/>
      <c r="C56" s="491"/>
      <c r="D56" s="491"/>
      <c r="E56" s="492"/>
      <c r="F56" s="295"/>
      <c r="G56" s="492"/>
      <c r="H56" s="469"/>
      <c r="I56" s="469"/>
      <c r="J56" s="469"/>
    </row>
    <row r="57" spans="1:10" ht="12.75">
      <c r="A57" s="493"/>
      <c r="B57" s="490"/>
      <c r="C57" s="491"/>
      <c r="D57" s="491"/>
      <c r="E57" s="492"/>
      <c r="F57" s="295"/>
      <c r="G57" s="492"/>
      <c r="H57" s="469"/>
      <c r="I57" s="469"/>
      <c r="J57" s="469"/>
    </row>
    <row r="58" spans="1:10" ht="12.75">
      <c r="A58" s="489"/>
      <c r="B58" s="490"/>
      <c r="C58" s="491"/>
      <c r="D58" s="491"/>
      <c r="E58" s="492"/>
      <c r="F58" s="295"/>
      <c r="G58" s="492"/>
      <c r="H58" s="469"/>
      <c r="I58" s="469"/>
      <c r="J58" s="469"/>
    </row>
    <row r="59" spans="1:10" ht="12.75">
      <c r="A59" s="493"/>
      <c r="B59" s="490"/>
      <c r="C59" s="491"/>
      <c r="D59" s="491"/>
      <c r="E59" s="492"/>
      <c r="F59" s="295"/>
      <c r="G59" s="492"/>
      <c r="H59" s="469"/>
      <c r="I59" s="469"/>
      <c r="J59" s="469"/>
    </row>
    <row r="60" spans="1:10" ht="12.75">
      <c r="A60" s="495"/>
      <c r="B60" s="490"/>
      <c r="C60" s="492"/>
      <c r="D60" s="492"/>
      <c r="E60" s="492"/>
      <c r="F60" s="494"/>
      <c r="G60" s="492"/>
      <c r="H60" s="469"/>
      <c r="I60" s="469"/>
      <c r="J60" s="469"/>
    </row>
    <row r="61" spans="1:10" ht="12.75">
      <c r="A61" s="490"/>
      <c r="B61" s="490"/>
      <c r="C61" s="490"/>
      <c r="D61" s="490"/>
      <c r="E61" s="490"/>
      <c r="F61" s="494"/>
      <c r="G61" s="481"/>
      <c r="H61" s="469"/>
      <c r="I61" s="469"/>
      <c r="J61" s="469"/>
    </row>
    <row r="62" spans="1:10" ht="12.75">
      <c r="A62" s="490"/>
      <c r="B62" s="490"/>
      <c r="C62" s="490"/>
      <c r="D62" s="490"/>
      <c r="E62" s="490"/>
      <c r="F62" s="494"/>
      <c r="G62" s="481"/>
      <c r="H62" s="469"/>
      <c r="I62" s="469"/>
      <c r="J62" s="469"/>
    </row>
    <row r="63" spans="1:10" ht="12.75">
      <c r="A63" s="490"/>
      <c r="B63" s="490"/>
      <c r="C63" s="490"/>
      <c r="D63" s="490"/>
      <c r="E63" s="490"/>
      <c r="F63" s="494"/>
      <c r="G63" s="481"/>
      <c r="H63" s="469"/>
      <c r="I63" s="469"/>
      <c r="J63" s="469"/>
    </row>
    <row r="64" spans="1:10" ht="12.75">
      <c r="A64" s="489"/>
      <c r="B64" s="490"/>
      <c r="C64" s="491"/>
      <c r="D64" s="491"/>
      <c r="E64" s="492"/>
      <c r="F64" s="295"/>
      <c r="G64" s="492"/>
      <c r="H64" s="469"/>
      <c r="I64" s="469"/>
      <c r="J64" s="469"/>
    </row>
    <row r="65" spans="1:10" ht="12.75">
      <c r="A65" s="493"/>
      <c r="B65" s="490"/>
      <c r="C65" s="491"/>
      <c r="D65" s="491"/>
      <c r="E65" s="492"/>
      <c r="F65" s="295"/>
      <c r="G65" s="492"/>
      <c r="H65" s="469"/>
      <c r="I65" s="469"/>
      <c r="J65" s="469"/>
    </row>
    <row r="66" spans="1:10" ht="12.75">
      <c r="A66" s="493"/>
      <c r="B66" s="490"/>
      <c r="C66" s="491"/>
      <c r="D66" s="491"/>
      <c r="E66" s="492"/>
      <c r="F66" s="295"/>
      <c r="G66" s="492"/>
      <c r="H66" s="469"/>
      <c r="I66" s="469"/>
      <c r="J66" s="469"/>
    </row>
    <row r="67" spans="1:10" ht="12.75">
      <c r="A67" s="493"/>
      <c r="B67" s="490"/>
      <c r="C67" s="491"/>
      <c r="D67" s="491"/>
      <c r="E67" s="492"/>
      <c r="F67" s="295"/>
      <c r="G67" s="492"/>
      <c r="H67" s="469"/>
      <c r="I67" s="469"/>
      <c r="J67" s="469"/>
    </row>
    <row r="68" spans="1:10" ht="12.75">
      <c r="A68" s="493"/>
      <c r="B68" s="490"/>
      <c r="C68" s="491"/>
      <c r="D68" s="491"/>
      <c r="E68" s="492"/>
      <c r="F68" s="295"/>
      <c r="G68" s="492"/>
      <c r="H68" s="469"/>
      <c r="I68" s="469"/>
      <c r="J68" s="469"/>
    </row>
    <row r="69" spans="1:10" ht="12.75">
      <c r="A69" s="493"/>
      <c r="B69" s="490"/>
      <c r="C69" s="491"/>
      <c r="D69" s="491"/>
      <c r="E69" s="492"/>
      <c r="F69" s="295"/>
      <c r="G69" s="492"/>
      <c r="H69" s="469"/>
      <c r="I69" s="469"/>
      <c r="J69" s="469"/>
    </row>
    <row r="70" spans="1:10" ht="12.75">
      <c r="A70" s="489"/>
      <c r="B70" s="490"/>
      <c r="C70" s="491"/>
      <c r="D70" s="491"/>
      <c r="E70" s="492"/>
      <c r="F70" s="295"/>
      <c r="G70" s="492"/>
      <c r="H70" s="469"/>
      <c r="I70" s="469"/>
      <c r="J70" s="469"/>
    </row>
    <row r="71" spans="1:10" ht="12.75">
      <c r="A71" s="493"/>
      <c r="B71" s="490"/>
      <c r="C71" s="491"/>
      <c r="D71" s="491"/>
      <c r="E71" s="492"/>
      <c r="F71" s="295"/>
      <c r="G71" s="492"/>
      <c r="H71" s="469"/>
      <c r="I71" s="469"/>
      <c r="J71" s="469"/>
    </row>
    <row r="72" spans="1:10" ht="12.75">
      <c r="A72" s="495"/>
      <c r="B72" s="490"/>
      <c r="C72" s="492"/>
      <c r="D72" s="492"/>
      <c r="E72" s="492"/>
      <c r="F72" s="295"/>
      <c r="G72" s="492"/>
      <c r="H72" s="469"/>
      <c r="I72" s="469"/>
      <c r="J72" s="469"/>
    </row>
    <row r="73" spans="1:10" ht="12.75">
      <c r="A73" s="490"/>
      <c r="B73" s="490"/>
      <c r="C73" s="490"/>
      <c r="D73" s="490"/>
      <c r="E73" s="490"/>
      <c r="F73" s="295"/>
      <c r="G73" s="481"/>
      <c r="H73" s="469"/>
      <c r="I73" s="469"/>
      <c r="J73" s="469"/>
    </row>
    <row r="74" spans="1:10" ht="12.75">
      <c r="A74" s="490"/>
      <c r="B74" s="490"/>
      <c r="C74" s="490"/>
      <c r="D74" s="490"/>
      <c r="E74" s="490"/>
      <c r="F74" s="295"/>
      <c r="G74" s="481"/>
      <c r="H74" s="469"/>
      <c r="I74" s="469"/>
      <c r="J74" s="469"/>
    </row>
    <row r="75" spans="1:10" ht="12.75">
      <c r="A75" s="490"/>
      <c r="B75" s="490"/>
      <c r="C75" s="490"/>
      <c r="D75" s="490"/>
      <c r="E75" s="490"/>
      <c r="F75" s="295"/>
      <c r="G75" s="481"/>
      <c r="H75" s="469"/>
      <c r="I75" s="469"/>
      <c r="J75" s="469"/>
    </row>
    <row r="76" spans="1:10" ht="12.75">
      <c r="A76" s="489"/>
      <c r="B76" s="490"/>
      <c r="C76" s="491"/>
      <c r="D76" s="491"/>
      <c r="E76" s="492"/>
      <c r="F76" s="295"/>
      <c r="G76" s="492"/>
      <c r="H76" s="469"/>
      <c r="I76" s="469"/>
      <c r="J76" s="469"/>
    </row>
    <row r="77" spans="1:10" ht="12.75">
      <c r="A77" s="489"/>
      <c r="B77" s="490"/>
      <c r="C77" s="491"/>
      <c r="D77" s="491"/>
      <c r="E77" s="492"/>
      <c r="F77" s="295"/>
      <c r="G77" s="492"/>
      <c r="H77" s="469"/>
      <c r="I77" s="469"/>
      <c r="J77" s="469"/>
    </row>
    <row r="78" spans="1:7" ht="12.75">
      <c r="A78" s="493"/>
      <c r="B78" s="497"/>
      <c r="C78" s="491"/>
      <c r="D78" s="491"/>
      <c r="E78" s="492"/>
      <c r="F78" s="295"/>
      <c r="G78" s="492"/>
    </row>
    <row r="79" spans="1:7" ht="12.75">
      <c r="A79" s="493"/>
      <c r="B79" s="497"/>
      <c r="C79" s="491"/>
      <c r="D79" s="491"/>
      <c r="E79" s="492"/>
      <c r="F79" s="295"/>
      <c r="G79" s="492"/>
    </row>
    <row r="80" spans="1:7" ht="12.75">
      <c r="A80" s="489"/>
      <c r="B80" s="497"/>
      <c r="C80" s="491"/>
      <c r="D80" s="491"/>
      <c r="E80" s="492"/>
      <c r="F80" s="295"/>
      <c r="G80" s="492"/>
    </row>
    <row r="81" spans="1:7" ht="12.75">
      <c r="A81" s="493"/>
      <c r="B81" s="497"/>
      <c r="C81" s="491"/>
      <c r="D81" s="491"/>
      <c r="E81" s="492"/>
      <c r="F81" s="295"/>
      <c r="G81" s="492"/>
    </row>
    <row r="82" spans="1:7" ht="12.75">
      <c r="A82" s="493"/>
      <c r="B82" s="497"/>
      <c r="C82" s="491"/>
      <c r="D82" s="491"/>
      <c r="E82" s="492"/>
      <c r="F82" s="295"/>
      <c r="G82" s="492"/>
    </row>
    <row r="83" spans="1:7" ht="12.75">
      <c r="A83" s="493"/>
      <c r="B83" s="497"/>
      <c r="C83" s="491"/>
      <c r="D83" s="491"/>
      <c r="E83" s="492"/>
      <c r="F83" s="295"/>
      <c r="G83" s="492"/>
    </row>
    <row r="84" spans="1:7" ht="12.75">
      <c r="A84" s="493"/>
      <c r="B84" s="497"/>
      <c r="C84" s="491"/>
      <c r="D84" s="491"/>
      <c r="E84" s="492"/>
      <c r="F84" s="295"/>
      <c r="G84" s="492"/>
    </row>
    <row r="85" spans="1:7" ht="12.75">
      <c r="A85" s="495"/>
      <c r="B85" s="490"/>
      <c r="C85" s="492"/>
      <c r="D85" s="492"/>
      <c r="E85" s="492"/>
      <c r="F85" s="295"/>
      <c r="G85" s="492"/>
    </row>
    <row r="86" spans="1:7" ht="12.75">
      <c r="A86" s="490"/>
      <c r="B86" s="490"/>
      <c r="C86" s="490"/>
      <c r="D86" s="490"/>
      <c r="E86" s="490"/>
      <c r="F86" s="295"/>
      <c r="G86" s="481"/>
    </row>
    <row r="87" spans="1:7" ht="12.75">
      <c r="A87" s="490"/>
      <c r="B87" s="490"/>
      <c r="C87" s="490"/>
      <c r="D87" s="490"/>
      <c r="E87" s="490"/>
      <c r="F87" s="295"/>
      <c r="G87" s="481"/>
    </row>
    <row r="88" spans="1:7" ht="12.75">
      <c r="A88" s="490"/>
      <c r="B88" s="490"/>
      <c r="C88" s="490"/>
      <c r="D88" s="490"/>
      <c r="E88" s="490"/>
      <c r="F88" s="295"/>
      <c r="G88" s="481"/>
    </row>
    <row r="89" spans="1:7" ht="12.75">
      <c r="A89" s="489"/>
      <c r="B89" s="490"/>
      <c r="C89" s="491"/>
      <c r="D89" s="491"/>
      <c r="E89" s="492"/>
      <c r="F89" s="295"/>
      <c r="G89" s="492"/>
    </row>
    <row r="90" spans="1:7" ht="12.75">
      <c r="A90" s="489"/>
      <c r="B90" s="490"/>
      <c r="C90" s="491"/>
      <c r="D90" s="491"/>
      <c r="E90" s="492"/>
      <c r="F90" s="496"/>
      <c r="G90" s="492"/>
    </row>
    <row r="91" spans="1:7" ht="12.75">
      <c r="A91" s="489"/>
      <c r="B91" s="490"/>
      <c r="C91" s="491"/>
      <c r="D91" s="491"/>
      <c r="E91" s="492"/>
      <c r="F91" s="295"/>
      <c r="G91" s="492"/>
    </row>
    <row r="92" spans="1:7" ht="12.75">
      <c r="A92" s="493"/>
      <c r="B92" s="490"/>
      <c r="C92" s="491"/>
      <c r="D92" s="491"/>
      <c r="E92" s="492"/>
      <c r="F92" s="295"/>
      <c r="G92" s="492"/>
    </row>
    <row r="93" spans="1:7" ht="12.75">
      <c r="A93" s="493"/>
      <c r="B93" s="490"/>
      <c r="C93" s="491"/>
      <c r="D93" s="491"/>
      <c r="E93" s="492"/>
      <c r="F93" s="295"/>
      <c r="G93" s="492"/>
    </row>
    <row r="94" spans="1:7" ht="12.75">
      <c r="A94" s="493"/>
      <c r="B94" s="490"/>
      <c r="C94" s="491"/>
      <c r="D94" s="491"/>
      <c r="E94" s="492"/>
      <c r="F94" s="498"/>
      <c r="G94" s="492"/>
    </row>
    <row r="95" spans="1:7" ht="12.75">
      <c r="A95" s="489"/>
      <c r="B95" s="490"/>
      <c r="C95" s="491"/>
      <c r="D95" s="491"/>
      <c r="E95" s="492"/>
      <c r="F95" s="498"/>
      <c r="G95" s="492"/>
    </row>
    <row r="96" spans="1:7" ht="12.75">
      <c r="A96" s="493"/>
      <c r="B96" s="490"/>
      <c r="C96" s="491"/>
      <c r="D96" s="491"/>
      <c r="E96" s="492"/>
      <c r="F96" s="498"/>
      <c r="G96" s="492"/>
    </row>
    <row r="97" spans="1:7" ht="12.75">
      <c r="A97" s="493"/>
      <c r="B97" s="490"/>
      <c r="C97" s="491"/>
      <c r="D97" s="491"/>
      <c r="E97" s="492"/>
      <c r="F97" s="498"/>
      <c r="G97" s="492"/>
    </row>
    <row r="98" spans="1:7" ht="12.75">
      <c r="A98" s="493"/>
      <c r="B98" s="490"/>
      <c r="C98" s="491"/>
      <c r="D98" s="491"/>
      <c r="E98" s="492"/>
      <c r="F98" s="490"/>
      <c r="G98" s="492"/>
    </row>
    <row r="99" spans="1:7" ht="12.75">
      <c r="A99" s="495"/>
      <c r="B99" s="490"/>
      <c r="C99" s="492"/>
      <c r="D99" s="492"/>
      <c r="E99" s="492"/>
      <c r="F99" s="490"/>
      <c r="G99" s="492"/>
    </row>
    <row r="100" spans="1:7" ht="12.75">
      <c r="A100" s="490"/>
      <c r="B100" s="490"/>
      <c r="C100" s="490"/>
      <c r="D100" s="490"/>
      <c r="E100" s="490"/>
      <c r="F100" s="490"/>
      <c r="G100" s="481"/>
    </row>
    <row r="101" spans="1:7" ht="12.75">
      <c r="A101" s="490"/>
      <c r="B101" s="490"/>
      <c r="C101" s="490"/>
      <c r="D101" s="490"/>
      <c r="E101" s="490"/>
      <c r="F101" s="490"/>
      <c r="G101" s="481"/>
    </row>
    <row r="102" spans="1:7" ht="12.75">
      <c r="A102" s="499"/>
      <c r="B102" s="495"/>
      <c r="C102" s="500"/>
      <c r="D102" s="500"/>
      <c r="E102" s="500"/>
      <c r="F102" s="490"/>
      <c r="G102" s="500"/>
    </row>
    <row r="103" spans="1:7" ht="12.75">
      <c r="A103" s="469"/>
      <c r="B103" s="469"/>
      <c r="C103" s="469"/>
      <c r="D103" s="469"/>
      <c r="E103" s="469"/>
      <c r="F103" s="469"/>
      <c r="G103" s="464"/>
    </row>
    <row r="104" spans="1:7" ht="12.75">
      <c r="A104" s="469"/>
      <c r="B104" s="469"/>
      <c r="C104" s="483"/>
      <c r="D104" s="484"/>
      <c r="E104" s="484"/>
      <c r="F104" s="469"/>
      <c r="G104" s="482"/>
    </row>
    <row r="105" spans="1:7" ht="12.75">
      <c r="A105" s="469"/>
      <c r="B105" s="469"/>
      <c r="C105" s="469"/>
      <c r="D105" s="484"/>
      <c r="E105" s="469"/>
      <c r="F105" s="469"/>
      <c r="G105" s="464"/>
    </row>
    <row r="106" spans="2:7" ht="12.75">
      <c r="B106" s="469"/>
      <c r="C106" s="485"/>
      <c r="D106" s="486"/>
      <c r="E106" s="469"/>
      <c r="F106" s="469"/>
      <c r="G106" s="469"/>
    </row>
    <row r="107" spans="1:7" ht="12.75">
      <c r="A107" s="469"/>
      <c r="B107" s="469"/>
      <c r="C107" s="469"/>
      <c r="D107" s="469"/>
      <c r="E107" s="469"/>
      <c r="F107" s="469"/>
      <c r="G107" s="469"/>
    </row>
    <row r="108" spans="1:7" ht="12.75">
      <c r="A108" s="467"/>
      <c r="B108" s="469"/>
      <c r="C108" s="473"/>
      <c r="D108" s="469"/>
      <c r="E108" s="469"/>
      <c r="F108" s="469"/>
      <c r="G108" s="469"/>
    </row>
    <row r="109" ht="12.75">
      <c r="C109" s="473"/>
    </row>
    <row r="110" spans="1:3" ht="12.75">
      <c r="A110" s="469"/>
      <c r="C110" s="473"/>
    </row>
    <row r="111" spans="1:3" ht="12.75">
      <c r="A111" s="469"/>
      <c r="C111" s="473"/>
    </row>
    <row r="112" ht="12.75">
      <c r="C112" s="473"/>
    </row>
  </sheetData>
  <mergeCells count="1">
    <mergeCell ref="A1:G1"/>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1.9
Docket No. 10-035-124
Witness:  Kevin C. Higgins
Page 4 of 4</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184</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24">
      <c r="D7" s="15" t="s">
        <v>495</v>
      </c>
      <c r="E7" s="16"/>
      <c r="F7" s="16"/>
      <c r="G7" s="17" t="s">
        <v>185</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0</v>
      </c>
    </row>
    <row r="14" spans="4:7" ht="12.75">
      <c r="D14" s="20">
        <v>6</v>
      </c>
      <c r="E14" s="21" t="s">
        <v>503</v>
      </c>
      <c r="F14" s="21"/>
      <c r="G14" s="23">
        <v>0</v>
      </c>
    </row>
    <row r="15" spans="4:7" ht="12.75">
      <c r="D15" s="20">
        <v>7</v>
      </c>
      <c r="E15" s="21"/>
      <c r="F15" s="21"/>
      <c r="G15" s="22"/>
    </row>
    <row r="16" spans="4:7" ht="12.75">
      <c r="D16" s="20">
        <v>8</v>
      </c>
      <c r="E16" s="21" t="s">
        <v>504</v>
      </c>
      <c r="F16" s="21"/>
      <c r="G16" s="22"/>
    </row>
    <row r="17" spans="4:7" ht="12.75">
      <c r="D17" s="20">
        <v>9</v>
      </c>
      <c r="E17" s="21" t="s">
        <v>505</v>
      </c>
      <c r="F17" s="21"/>
      <c r="G17" s="22">
        <v>-228046.85323244333</v>
      </c>
    </row>
    <row r="18" spans="4:7" ht="12.75">
      <c r="D18" s="20">
        <v>10</v>
      </c>
      <c r="E18" s="21" t="s">
        <v>506</v>
      </c>
      <c r="F18" s="21"/>
      <c r="G18" s="22">
        <v>0</v>
      </c>
    </row>
    <row r="19" spans="4:7" ht="12.75">
      <c r="D19" s="20">
        <v>11</v>
      </c>
      <c r="E19" s="21" t="s">
        <v>507</v>
      </c>
      <c r="F19" s="21"/>
      <c r="G19" s="22">
        <v>0</v>
      </c>
    </row>
    <row r="20" spans="4:7" ht="12.75">
      <c r="D20" s="20">
        <v>12</v>
      </c>
      <c r="E20" s="21" t="s">
        <v>508</v>
      </c>
      <c r="F20" s="21"/>
      <c r="G20" s="22">
        <v>-12348095.501435697</v>
      </c>
    </row>
    <row r="21" spans="4:7" ht="12.75">
      <c r="D21" s="20">
        <v>13</v>
      </c>
      <c r="E21" s="21" t="s">
        <v>509</v>
      </c>
      <c r="F21" s="21"/>
      <c r="G21" s="22">
        <v>0</v>
      </c>
    </row>
    <row r="22" spans="4:7" ht="12.75">
      <c r="D22" s="20">
        <v>14</v>
      </c>
      <c r="E22" s="21" t="s">
        <v>510</v>
      </c>
      <c r="F22" s="21"/>
      <c r="G22" s="22">
        <v>0</v>
      </c>
    </row>
    <row r="23" spans="4:7" ht="12.75">
      <c r="D23" s="20">
        <v>15</v>
      </c>
      <c r="E23" s="21" t="s">
        <v>511</v>
      </c>
      <c r="F23" s="21"/>
      <c r="G23" s="22">
        <v>0</v>
      </c>
    </row>
    <row r="24" spans="4:7" ht="12.75">
      <c r="D24" s="20">
        <v>16</v>
      </c>
      <c r="E24" s="21" t="s">
        <v>512</v>
      </c>
      <c r="F24" s="21"/>
      <c r="G24" s="22">
        <v>0</v>
      </c>
    </row>
    <row r="25" spans="4:7" ht="12.75">
      <c r="D25" s="20">
        <v>17</v>
      </c>
      <c r="E25" s="21" t="s">
        <v>513</v>
      </c>
      <c r="F25" s="21"/>
      <c r="G25" s="22">
        <v>0</v>
      </c>
    </row>
    <row r="26" spans="4:7" ht="12.75">
      <c r="D26" s="20">
        <v>18</v>
      </c>
      <c r="E26" s="21" t="s">
        <v>514</v>
      </c>
      <c r="F26" s="21"/>
      <c r="G26" s="24">
        <v>0</v>
      </c>
    </row>
    <row r="27" spans="4:7" ht="12.75">
      <c r="D27" s="20">
        <v>19</v>
      </c>
      <c r="E27" s="21" t="s">
        <v>515</v>
      </c>
      <c r="F27" s="21"/>
      <c r="G27" s="22">
        <v>-12576142.35466814</v>
      </c>
    </row>
    <row r="28" spans="4:7" ht="12.75">
      <c r="D28" s="20">
        <v>20</v>
      </c>
      <c r="E28" s="21" t="s">
        <v>516</v>
      </c>
      <c r="F28" s="21"/>
      <c r="G28" s="22">
        <v>0</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4166277.431325659</v>
      </c>
    </row>
    <row r="32" spans="4:7" ht="12.75">
      <c r="D32" s="20">
        <v>24</v>
      </c>
      <c r="E32" s="21" t="s">
        <v>520</v>
      </c>
      <c r="F32" s="21"/>
      <c r="G32" s="22">
        <v>675790.2842415695</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-7734074.639101028</v>
      </c>
    </row>
    <row r="37" spans="4:7" ht="12.75">
      <c r="D37" s="20">
        <v>29</v>
      </c>
      <c r="E37" s="21"/>
      <c r="F37" s="21"/>
      <c r="G37" s="22"/>
    </row>
    <row r="38" spans="4:7" ht="13" thickBot="1">
      <c r="D38" s="20">
        <v>30</v>
      </c>
      <c r="E38" s="21" t="s">
        <v>525</v>
      </c>
      <c r="F38" s="21"/>
      <c r="G38" s="26">
        <v>7734074.639101028</v>
      </c>
    </row>
    <row r="39" spans="4:7" ht="13.5" thickTop="1">
      <c r="D39" s="20">
        <v>31</v>
      </c>
      <c r="E39" s="21"/>
      <c r="F39" s="21"/>
      <c r="G39" s="22"/>
    </row>
    <row r="40" spans="4:7" ht="12.75">
      <c r="D40" s="20">
        <v>32</v>
      </c>
      <c r="E40" s="21" t="s">
        <v>526</v>
      </c>
      <c r="F40" s="21"/>
      <c r="G40" s="22"/>
    </row>
    <row r="41" spans="4:7" ht="12.75">
      <c r="D41" s="20">
        <v>33</v>
      </c>
      <c r="E41" s="21" t="s">
        <v>527</v>
      </c>
      <c r="F41" s="21"/>
      <c r="G41" s="22">
        <v>0</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-118743.954695642</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-118743.95469474792</v>
      </c>
    </row>
    <row r="53" spans="4:7" ht="12.75">
      <c r="D53" s="20">
        <v>45</v>
      </c>
      <c r="E53" s="21"/>
      <c r="F53" s="21"/>
      <c r="G53" s="22"/>
    </row>
    <row r="54" spans="4:7" ht="12.75">
      <c r="D54" s="20">
        <v>46</v>
      </c>
      <c r="E54" s="21" t="s">
        <v>539</v>
      </c>
      <c r="F54" s="21"/>
      <c r="G54" s="22"/>
    </row>
    <row r="55" spans="4:7" ht="12.75">
      <c r="D55" s="20">
        <v>47</v>
      </c>
      <c r="E55" s="21" t="s">
        <v>540</v>
      </c>
      <c r="F55" s="21"/>
      <c r="G55" s="22">
        <v>0</v>
      </c>
    </row>
    <row r="56" spans="4:7" ht="12.75">
      <c r="D56" s="20">
        <v>48</v>
      </c>
      <c r="E56" s="21" t="s">
        <v>541</v>
      </c>
      <c r="F56" s="21"/>
      <c r="G56" s="22">
        <v>0</v>
      </c>
    </row>
    <row r="57" spans="4:7" ht="12.75">
      <c r="D57" s="20">
        <v>49</v>
      </c>
      <c r="E57" s="21" t="s">
        <v>542</v>
      </c>
      <c r="F57" s="21"/>
      <c r="G57" s="22">
        <v>0</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0</v>
      </c>
    </row>
    <row r="63" spans="4:7" ht="12.75">
      <c r="D63" s="20">
        <v>55</v>
      </c>
      <c r="E63" s="21"/>
      <c r="F63" s="21"/>
      <c r="G63" s="22"/>
    </row>
    <row r="64" spans="4:7" ht="13" thickBot="1">
      <c r="D64" s="20">
        <v>56</v>
      </c>
      <c r="E64" s="21" t="s">
        <v>548</v>
      </c>
      <c r="F64" s="21"/>
      <c r="G64" s="26">
        <v>-118743.95469474792</v>
      </c>
    </row>
    <row r="65" spans="4:7" ht="13.5" thickTop="1">
      <c r="D65" s="108"/>
      <c r="E65" s="28"/>
      <c r="F65" s="28"/>
      <c r="G65" s="29"/>
    </row>
    <row r="66" spans="4:7" ht="12.75">
      <c r="D66" s="30"/>
      <c r="E66" s="28" t="s">
        <v>419</v>
      </c>
      <c r="F66" s="31"/>
      <c r="G66" s="32">
        <v>-12519631.269887</v>
      </c>
    </row>
    <row r="68" s="34" customFormat="1" ht="13" thickBot="1">
      <c r="B68" s="33" t="s">
        <v>420</v>
      </c>
    </row>
    <row r="69" spans="2:10" s="34" customFormat="1" ht="145.5" customHeight="1" thickBot="1">
      <c r="B69" s="648" t="s">
        <v>15</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1.10
Docket No. 10-035-124
Witness:  Kevin C. Higgins
Page 1 of 3</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I387"/>
  <sheetViews>
    <sheetView zoomScaleSheetLayoutView="85" workbookViewId="0" topLeftCell="A1">
      <selection activeCell="E10" sqref="E10:E12"/>
    </sheetView>
  </sheetViews>
  <sheetFormatPr defaultColWidth="11.66015625" defaultRowHeight="12.75"/>
  <cols>
    <col min="1" max="2" width="2" style="503" customWidth="1"/>
    <col min="3" max="3" width="45.16015625" style="503" customWidth="1"/>
    <col min="4" max="4" width="11.33203125" style="503" customWidth="1"/>
    <col min="5" max="5" width="14.83203125" style="503" customWidth="1"/>
    <col min="6" max="6" width="11.33203125" style="113" customWidth="1"/>
    <col min="7" max="7" width="12.5" style="503" customWidth="1"/>
    <col min="8" max="8" width="14.83203125" style="503" customWidth="1"/>
    <col min="9" max="9" width="9.66015625" style="503" customWidth="1"/>
    <col min="10" max="16384" width="11.66015625" style="503" customWidth="1"/>
  </cols>
  <sheetData>
    <row r="1" spans="1:9" ht="12" customHeight="1">
      <c r="A1" s="502" t="s">
        <v>422</v>
      </c>
      <c r="D1" s="113"/>
      <c r="E1" s="113"/>
      <c r="G1" s="113"/>
      <c r="H1" s="113"/>
      <c r="I1" s="114"/>
    </row>
    <row r="2" spans="1:9" ht="12" customHeight="1">
      <c r="A2" s="502" t="s">
        <v>423</v>
      </c>
      <c r="D2" s="113"/>
      <c r="E2" s="113"/>
      <c r="G2" s="113"/>
      <c r="H2" s="113"/>
      <c r="I2" s="114"/>
    </row>
    <row r="3" spans="1:9" ht="12" customHeight="1">
      <c r="A3" s="502" t="s">
        <v>157</v>
      </c>
      <c r="D3" s="113"/>
      <c r="E3" s="113"/>
      <c r="G3" s="113"/>
      <c r="H3" s="113"/>
      <c r="I3" s="114"/>
    </row>
    <row r="4" spans="4:9" ht="12" customHeight="1">
      <c r="D4" s="113"/>
      <c r="E4" s="113"/>
      <c r="G4" s="113"/>
      <c r="H4" s="113"/>
      <c r="I4" s="114"/>
    </row>
    <row r="5" spans="4:9" ht="12" customHeight="1">
      <c r="D5" s="113"/>
      <c r="E5" s="113"/>
      <c r="G5" s="113"/>
      <c r="H5" s="113"/>
      <c r="I5" s="114"/>
    </row>
    <row r="6" spans="4:9" ht="12" customHeight="1">
      <c r="D6" s="113"/>
      <c r="E6" s="113" t="s">
        <v>425</v>
      </c>
      <c r="G6" s="113"/>
      <c r="H6" s="114" t="s">
        <v>317</v>
      </c>
      <c r="I6" s="114"/>
    </row>
    <row r="7" spans="4:9" ht="12" customHeight="1">
      <c r="D7" s="115" t="s">
        <v>426</v>
      </c>
      <c r="E7" s="115" t="s">
        <v>427</v>
      </c>
      <c r="F7" s="115" t="s">
        <v>428</v>
      </c>
      <c r="G7" s="115" t="s">
        <v>429</v>
      </c>
      <c r="H7" s="115" t="s">
        <v>430</v>
      </c>
      <c r="I7" s="504"/>
    </row>
    <row r="8" spans="1:9" ht="12" customHeight="1">
      <c r="A8" s="505" t="s">
        <v>276</v>
      </c>
      <c r="C8" s="506"/>
      <c r="D8" s="507"/>
      <c r="E8" s="507"/>
      <c r="F8" s="507"/>
      <c r="G8" s="507"/>
      <c r="H8" s="253"/>
      <c r="I8" s="114"/>
    </row>
    <row r="9" spans="1:9" ht="12" customHeight="1">
      <c r="A9" s="506"/>
      <c r="B9" s="505"/>
      <c r="C9" s="506"/>
      <c r="D9" s="507"/>
      <c r="E9" s="507"/>
      <c r="F9" s="507"/>
      <c r="G9" s="507"/>
      <c r="H9" s="253"/>
      <c r="I9" s="114"/>
    </row>
    <row r="10" spans="1:9" ht="12" customHeight="1">
      <c r="A10" s="506"/>
      <c r="B10" s="509" t="s">
        <v>158</v>
      </c>
      <c r="C10" s="506"/>
      <c r="D10" s="507" t="s">
        <v>159</v>
      </c>
      <c r="E10" s="541">
        <v>-535488.9488060516</v>
      </c>
      <c r="F10" s="507" t="s">
        <v>105</v>
      </c>
      <c r="G10" s="295">
        <v>0.42586659116107095</v>
      </c>
      <c r="H10" s="541">
        <f>+E10*G10</f>
        <v>-228046.85323245844</v>
      </c>
      <c r="I10" s="114"/>
    </row>
    <row r="11" spans="1:8" ht="12" customHeight="1">
      <c r="A11" s="506"/>
      <c r="B11" s="509" t="s">
        <v>160</v>
      </c>
      <c r="C11" s="506"/>
      <c r="D11" s="507" t="s">
        <v>161</v>
      </c>
      <c r="E11" s="541">
        <v>-26820170.170934018</v>
      </c>
      <c r="F11" s="507" t="s">
        <v>105</v>
      </c>
      <c r="G11" s="295">
        <f>+G10</f>
        <v>0.42586659116107095</v>
      </c>
      <c r="H11" s="541">
        <f>+E11*G11</f>
        <v>-11421814.445055507</v>
      </c>
    </row>
    <row r="12" spans="1:9" ht="12" customHeight="1">
      <c r="A12" s="506"/>
      <c r="B12" s="509" t="s">
        <v>162</v>
      </c>
      <c r="C12" s="506"/>
      <c r="D12" s="507" t="s">
        <v>161</v>
      </c>
      <c r="E12" s="541">
        <v>-2175049.8292312333</v>
      </c>
      <c r="F12" s="507" t="s">
        <v>105</v>
      </c>
      <c r="G12" s="540">
        <f>+G11</f>
        <v>0.42586659116107095</v>
      </c>
      <c r="H12" s="541">
        <f>+E12*G12</f>
        <v>-926281.0563801748</v>
      </c>
      <c r="I12" s="114"/>
    </row>
    <row r="13" spans="1:9" ht="12" customHeight="1">
      <c r="A13" s="506"/>
      <c r="B13" s="505" t="s">
        <v>380</v>
      </c>
      <c r="C13" s="506"/>
      <c r="D13" s="507"/>
      <c r="E13" s="511">
        <f>SUM(E10:E12)</f>
        <v>-29530708.9489713</v>
      </c>
      <c r="F13" s="507"/>
      <c r="G13" s="507"/>
      <c r="H13" s="511">
        <f>SUM(H10:H12)</f>
        <v>-12576142.35466814</v>
      </c>
      <c r="I13" s="114"/>
    </row>
    <row r="14" spans="1:9" ht="12" customHeight="1">
      <c r="A14" s="505"/>
      <c r="B14" s="505"/>
      <c r="C14" s="506"/>
      <c r="D14" s="507"/>
      <c r="E14" s="507"/>
      <c r="F14" s="507"/>
      <c r="G14" s="507"/>
      <c r="H14" s="253"/>
      <c r="I14" s="114"/>
    </row>
    <row r="15" spans="1:8" ht="12" customHeight="1">
      <c r="A15" s="506"/>
      <c r="B15" s="506"/>
      <c r="C15" s="506"/>
      <c r="D15" s="507"/>
      <c r="E15" s="265"/>
      <c r="F15" s="507"/>
      <c r="G15" s="514"/>
      <c r="H15" s="253"/>
    </row>
    <row r="16" spans="1:9" ht="12" customHeight="1">
      <c r="A16" s="506"/>
      <c r="B16" s="506"/>
      <c r="C16" s="506"/>
      <c r="D16" s="507"/>
      <c r="E16" s="512"/>
      <c r="F16" s="507"/>
      <c r="G16" s="264"/>
      <c r="H16" s="265"/>
      <c r="I16" s="506"/>
    </row>
    <row r="17" spans="1:9" ht="12.75">
      <c r="A17" s="506"/>
      <c r="B17" s="506"/>
      <c r="C17" s="506"/>
      <c r="D17" s="507"/>
      <c r="E17" s="265"/>
      <c r="F17" s="507"/>
      <c r="G17" s="264"/>
      <c r="H17" s="265"/>
      <c r="I17" s="506"/>
    </row>
    <row r="18" spans="1:9" ht="12.75">
      <c r="A18" s="506"/>
      <c r="B18" s="506"/>
      <c r="C18" s="506"/>
      <c r="D18" s="507"/>
      <c r="E18" s="265"/>
      <c r="F18" s="507"/>
      <c r="G18" s="264"/>
      <c r="H18" s="265"/>
      <c r="I18" s="506"/>
    </row>
    <row r="19" spans="1:9" ht="12.75">
      <c r="A19" s="506"/>
      <c r="B19" s="509"/>
      <c r="C19" s="506"/>
      <c r="D19" s="507"/>
      <c r="E19" s="265"/>
      <c r="F19" s="507"/>
      <c r="G19" s="264"/>
      <c r="H19" s="265"/>
      <c r="I19" s="506"/>
    </row>
    <row r="20" spans="1:9" ht="12.75">
      <c r="A20" s="506"/>
      <c r="B20" s="506"/>
      <c r="C20" s="506"/>
      <c r="D20" s="506"/>
      <c r="E20" s="506"/>
      <c r="F20" s="507"/>
      <c r="G20" s="506"/>
      <c r="H20" s="506"/>
      <c r="I20" s="506"/>
    </row>
    <row r="21" spans="1:9" ht="12.75">
      <c r="A21" s="515"/>
      <c r="B21" s="505"/>
      <c r="C21" s="506"/>
      <c r="D21" s="507"/>
      <c r="E21" s="507"/>
      <c r="F21" s="507"/>
      <c r="G21" s="506"/>
      <c r="H21" s="506"/>
      <c r="I21" s="506"/>
    </row>
    <row r="22" spans="1:9" ht="12.75">
      <c r="A22" s="506"/>
      <c r="B22" s="506"/>
      <c r="C22" s="506"/>
      <c r="D22" s="507"/>
      <c r="E22" s="265"/>
      <c r="F22" s="507"/>
      <c r="G22" s="506"/>
      <c r="H22" s="506"/>
      <c r="I22" s="506"/>
    </row>
    <row r="23" spans="1:9" ht="12.75">
      <c r="A23" s="506"/>
      <c r="B23" s="506"/>
      <c r="C23" s="506"/>
      <c r="D23" s="507"/>
      <c r="E23" s="265"/>
      <c r="F23" s="507"/>
      <c r="G23" s="507"/>
      <c r="H23" s="253"/>
      <c r="I23" s="506"/>
    </row>
    <row r="24" spans="1:9" ht="12.75">
      <c r="A24" s="506"/>
      <c r="B24" s="506"/>
      <c r="C24" s="506"/>
      <c r="D24" s="507"/>
      <c r="E24" s="265"/>
      <c r="F24" s="507"/>
      <c r="G24" s="507"/>
      <c r="H24" s="253"/>
      <c r="I24" s="506"/>
    </row>
    <row r="25" spans="1:9" ht="12.75">
      <c r="A25" s="506"/>
      <c r="B25" s="506"/>
      <c r="C25" s="506"/>
      <c r="D25" s="507"/>
      <c r="E25" s="265"/>
      <c r="F25" s="507"/>
      <c r="G25" s="507"/>
      <c r="H25" s="253"/>
      <c r="I25" s="506"/>
    </row>
    <row r="26" spans="1:9" ht="12.75">
      <c r="A26" s="506"/>
      <c r="B26" s="506"/>
      <c r="C26" s="506"/>
      <c r="D26" s="507"/>
      <c r="E26" s="265"/>
      <c r="F26" s="507"/>
      <c r="G26" s="507"/>
      <c r="H26" s="253"/>
      <c r="I26" s="506"/>
    </row>
    <row r="27" spans="1:9" ht="12.75">
      <c r="A27" s="506"/>
      <c r="B27" s="506"/>
      <c r="C27" s="506"/>
      <c r="D27" s="507"/>
      <c r="E27" s="265"/>
      <c r="F27" s="507"/>
      <c r="G27" s="507"/>
      <c r="H27" s="253"/>
      <c r="I27" s="506"/>
    </row>
    <row r="28" spans="1:9" ht="12.75">
      <c r="A28" s="515"/>
      <c r="B28" s="505"/>
      <c r="C28" s="506"/>
      <c r="D28" s="507"/>
      <c r="E28" s="507"/>
      <c r="F28" s="507"/>
      <c r="G28" s="507"/>
      <c r="H28" s="253"/>
      <c r="I28" s="516"/>
    </row>
    <row r="29" spans="1:9" ht="12.75">
      <c r="A29" s="506"/>
      <c r="B29" s="506"/>
      <c r="C29" s="506"/>
      <c r="D29" s="507"/>
      <c r="E29" s="265"/>
      <c r="F29" s="507"/>
      <c r="G29" s="507"/>
      <c r="H29" s="253"/>
      <c r="I29" s="506"/>
    </row>
    <row r="30" spans="1:9" ht="12.75">
      <c r="A30" s="506"/>
      <c r="B30" s="506"/>
      <c r="C30" s="506"/>
      <c r="D30" s="507"/>
      <c r="E30" s="265"/>
      <c r="F30" s="507"/>
      <c r="G30" s="507"/>
      <c r="H30" s="253"/>
      <c r="I30" s="506"/>
    </row>
    <row r="31" spans="1:9" ht="12.75">
      <c r="A31" s="506"/>
      <c r="B31" s="506"/>
      <c r="C31" s="506"/>
      <c r="D31" s="507"/>
      <c r="E31" s="265"/>
      <c r="F31" s="507"/>
      <c r="G31" s="507"/>
      <c r="H31" s="253"/>
      <c r="I31" s="506"/>
    </row>
    <row r="32" spans="1:9" ht="12.75">
      <c r="A32" s="506"/>
      <c r="B32" s="506"/>
      <c r="C32" s="506"/>
      <c r="D32" s="507"/>
      <c r="E32" s="265"/>
      <c r="F32" s="507"/>
      <c r="G32" s="507"/>
      <c r="H32" s="253"/>
      <c r="I32" s="506"/>
    </row>
    <row r="33" spans="1:9" ht="12.75">
      <c r="A33" s="506"/>
      <c r="B33" s="506"/>
      <c r="C33" s="506"/>
      <c r="D33" s="507"/>
      <c r="E33" s="265"/>
      <c r="F33" s="507"/>
      <c r="G33" s="507"/>
      <c r="H33" s="253"/>
      <c r="I33" s="506"/>
    </row>
    <row r="34" spans="1:9" ht="12.75">
      <c r="A34" s="506"/>
      <c r="B34" s="506"/>
      <c r="C34" s="506"/>
      <c r="D34" s="507"/>
      <c r="E34" s="265"/>
      <c r="F34" s="507"/>
      <c r="G34" s="507"/>
      <c r="H34" s="253"/>
      <c r="I34" s="506"/>
    </row>
    <row r="35" spans="1:9" ht="12.75">
      <c r="A35" s="506"/>
      <c r="B35" s="506"/>
      <c r="C35" s="506"/>
      <c r="D35" s="507"/>
      <c r="E35" s="265"/>
      <c r="F35" s="507"/>
      <c r="G35" s="507"/>
      <c r="H35" s="253"/>
      <c r="I35" s="506"/>
    </row>
    <row r="36" spans="1:9" ht="12.75">
      <c r="A36" s="506"/>
      <c r="B36" s="506"/>
      <c r="C36" s="506"/>
      <c r="D36" s="507"/>
      <c r="E36" s="265"/>
      <c r="F36" s="507"/>
      <c r="G36" s="507"/>
      <c r="H36" s="253"/>
      <c r="I36" s="506"/>
    </row>
    <row r="37" spans="1:9" ht="12.75">
      <c r="A37" s="506"/>
      <c r="B37" s="506"/>
      <c r="C37" s="506"/>
      <c r="D37" s="507"/>
      <c r="E37" s="265"/>
      <c r="F37" s="507"/>
      <c r="G37" s="507"/>
      <c r="H37" s="253"/>
      <c r="I37" s="506"/>
    </row>
    <row r="38" spans="1:9" ht="12.75">
      <c r="A38" s="506"/>
      <c r="B38" s="506"/>
      <c r="C38" s="506"/>
      <c r="D38" s="507"/>
      <c r="E38" s="265"/>
      <c r="F38" s="507"/>
      <c r="G38" s="507"/>
      <c r="H38" s="253"/>
      <c r="I38" s="506"/>
    </row>
    <row r="39" spans="1:9" ht="12.75">
      <c r="A39" s="506"/>
      <c r="B39" s="506"/>
      <c r="C39" s="506"/>
      <c r="D39" s="507"/>
      <c r="E39" s="265"/>
      <c r="F39" s="507"/>
      <c r="G39" s="507"/>
      <c r="H39" s="253"/>
      <c r="I39" s="506"/>
    </row>
    <row r="40" spans="1:9" ht="12.75">
      <c r="A40" s="506"/>
      <c r="B40" s="506"/>
      <c r="C40" s="506"/>
      <c r="D40" s="507"/>
      <c r="E40" s="265"/>
      <c r="F40" s="507"/>
      <c r="G40" s="507"/>
      <c r="H40" s="253"/>
      <c r="I40" s="506"/>
    </row>
    <row r="41" spans="1:9" ht="12.75">
      <c r="A41" s="506"/>
      <c r="B41" s="506"/>
      <c r="C41" s="506"/>
      <c r="D41" s="507"/>
      <c r="E41" s="265"/>
      <c r="F41" s="507"/>
      <c r="G41" s="507"/>
      <c r="H41" s="253"/>
      <c r="I41" s="506"/>
    </row>
    <row r="42" spans="1:9" ht="12.75">
      <c r="A42" s="506"/>
      <c r="B42" s="506"/>
      <c r="C42" s="506"/>
      <c r="D42" s="507"/>
      <c r="E42" s="265"/>
      <c r="F42" s="507"/>
      <c r="G42" s="507"/>
      <c r="H42" s="253"/>
      <c r="I42" s="506"/>
    </row>
    <row r="43" spans="1:9" ht="12.75">
      <c r="A43" s="506"/>
      <c r="B43" s="506"/>
      <c r="C43" s="506"/>
      <c r="D43" s="507"/>
      <c r="E43" s="265"/>
      <c r="F43" s="507"/>
      <c r="G43" s="507"/>
      <c r="H43" s="253"/>
      <c r="I43" s="506"/>
    </row>
    <row r="44" spans="1:9" ht="12.75">
      <c r="A44" s="506"/>
      <c r="B44" s="506"/>
      <c r="C44" s="506"/>
      <c r="D44" s="507"/>
      <c r="E44" s="265"/>
      <c r="F44" s="507"/>
      <c r="G44" s="507"/>
      <c r="H44" s="253"/>
      <c r="I44" s="506"/>
    </row>
    <row r="45" spans="1:9" ht="12.75">
      <c r="A45" s="506"/>
      <c r="B45" s="506"/>
      <c r="C45" s="506"/>
      <c r="D45" s="507"/>
      <c r="E45" s="253"/>
      <c r="F45" s="507"/>
      <c r="G45" s="264"/>
      <c r="H45" s="265"/>
      <c r="I45" s="516"/>
    </row>
    <row r="46" spans="1:8" ht="12.75">
      <c r="A46" s="506"/>
      <c r="D46" s="507"/>
      <c r="E46" s="265"/>
      <c r="F46" s="507"/>
      <c r="G46" s="507"/>
      <c r="H46" s="253"/>
    </row>
    <row r="47" spans="1:8" ht="12.75">
      <c r="A47" s="506"/>
      <c r="D47" s="507"/>
      <c r="E47" s="265"/>
      <c r="F47" s="507"/>
      <c r="G47" s="507"/>
      <c r="H47" s="253"/>
    </row>
    <row r="48" spans="1:8" ht="12.75">
      <c r="A48" s="506"/>
      <c r="B48" s="517"/>
      <c r="C48" s="506"/>
      <c r="D48" s="507"/>
      <c r="F48" s="507"/>
      <c r="G48" s="507"/>
      <c r="H48" s="253"/>
    </row>
    <row r="49" spans="1:8" ht="12.75">
      <c r="A49" s="506"/>
      <c r="B49" s="517"/>
      <c r="C49" s="506"/>
      <c r="D49" s="507"/>
      <c r="E49" s="265"/>
      <c r="F49" s="507"/>
      <c r="G49" s="507"/>
      <c r="H49" s="253"/>
    </row>
    <row r="50" spans="1:8" ht="12.75">
      <c r="A50" s="506"/>
      <c r="B50" s="517"/>
      <c r="C50" s="506"/>
      <c r="D50" s="507"/>
      <c r="E50" s="265"/>
      <c r="F50" s="507"/>
      <c r="G50" s="507"/>
      <c r="H50" s="253"/>
    </row>
    <row r="52" spans="4:8" ht="12.75">
      <c r="D52" s="115"/>
      <c r="F52" s="520"/>
      <c r="H52" s="520"/>
    </row>
    <row r="53" ht="12.75">
      <c r="D53" s="521"/>
    </row>
    <row r="54" ht="12.75">
      <c r="D54" s="521"/>
    </row>
    <row r="55" ht="12.75">
      <c r="D55" s="521"/>
    </row>
    <row r="56" ht="12.75">
      <c r="D56" s="521"/>
    </row>
    <row r="57" ht="12.75">
      <c r="D57" s="521"/>
    </row>
    <row r="58" ht="12.75">
      <c r="D58" s="521"/>
    </row>
    <row r="59" ht="12.75">
      <c r="D59" s="521"/>
    </row>
    <row r="60" ht="12.75">
      <c r="D60" s="521"/>
    </row>
    <row r="61" ht="12.75">
      <c r="D61" s="521"/>
    </row>
    <row r="62" ht="12.75">
      <c r="D62" s="521"/>
    </row>
    <row r="63" ht="12.75">
      <c r="D63" s="521"/>
    </row>
    <row r="64" ht="12.75">
      <c r="D64" s="521"/>
    </row>
    <row r="65" ht="12.75">
      <c r="D65" s="521"/>
    </row>
    <row r="66" ht="12.75">
      <c r="D66" s="521"/>
    </row>
    <row r="67" ht="12.75">
      <c r="D67" s="521"/>
    </row>
    <row r="68" ht="12.75">
      <c r="D68" s="521"/>
    </row>
    <row r="69" ht="12.75">
      <c r="D69" s="521"/>
    </row>
    <row r="70" ht="12.75">
      <c r="D70" s="521"/>
    </row>
    <row r="71" ht="12.75">
      <c r="D71" s="521"/>
    </row>
    <row r="72" ht="12.75">
      <c r="D72" s="521"/>
    </row>
    <row r="73" ht="12.75">
      <c r="D73" s="521"/>
    </row>
    <row r="74" ht="12.75">
      <c r="D74" s="521"/>
    </row>
    <row r="75" ht="12.75">
      <c r="D75" s="521"/>
    </row>
    <row r="76" ht="12.75">
      <c r="D76" s="521"/>
    </row>
    <row r="77" ht="12.75">
      <c r="D77" s="521"/>
    </row>
    <row r="78" ht="12.75">
      <c r="D78" s="521"/>
    </row>
    <row r="79" ht="12.75">
      <c r="D79" s="521"/>
    </row>
    <row r="80" ht="12.75">
      <c r="D80" s="521"/>
    </row>
    <row r="81" ht="12.75">
      <c r="D81" s="521"/>
    </row>
    <row r="82" ht="12.75">
      <c r="D82" s="521"/>
    </row>
    <row r="83" ht="12.75">
      <c r="D83" s="521"/>
    </row>
    <row r="84" ht="12.75">
      <c r="D84" s="521"/>
    </row>
    <row r="85" ht="12.75">
      <c r="D85" s="521"/>
    </row>
    <row r="86" ht="12.75">
      <c r="D86" s="521"/>
    </row>
    <row r="87" ht="12.75">
      <c r="D87" s="521"/>
    </row>
    <row r="88" ht="12.75">
      <c r="D88" s="521"/>
    </row>
    <row r="89" ht="12.75">
      <c r="D89" s="521"/>
    </row>
    <row r="90" ht="12.75">
      <c r="D90" s="521"/>
    </row>
    <row r="91" ht="12.75">
      <c r="D91" s="521"/>
    </row>
    <row r="92" ht="12.75">
      <c r="D92" s="521"/>
    </row>
    <row r="93" ht="12.75">
      <c r="D93" s="521"/>
    </row>
    <row r="94" ht="12.75">
      <c r="D94" s="521"/>
    </row>
    <row r="95" ht="12.75">
      <c r="D95" s="521"/>
    </row>
    <row r="96" ht="12.75">
      <c r="D96" s="521"/>
    </row>
    <row r="97" ht="12.75">
      <c r="D97" s="521"/>
    </row>
    <row r="98" ht="12.75">
      <c r="D98" s="521"/>
    </row>
    <row r="99" ht="12.75">
      <c r="D99" s="521"/>
    </row>
    <row r="100" ht="12.75">
      <c r="D100" s="521"/>
    </row>
    <row r="101" ht="12.75">
      <c r="D101" s="521"/>
    </row>
    <row r="102" ht="12.75">
      <c r="D102" s="521"/>
    </row>
    <row r="103" ht="12.75">
      <c r="D103" s="521"/>
    </row>
    <row r="104" ht="12.75">
      <c r="D104" s="521"/>
    </row>
    <row r="105" ht="12.75">
      <c r="D105" s="521"/>
    </row>
    <row r="106" ht="12.75">
      <c r="D106" s="521"/>
    </row>
    <row r="107" ht="12.75">
      <c r="D107" s="521"/>
    </row>
    <row r="108" ht="12.75">
      <c r="D108" s="521"/>
    </row>
    <row r="109" ht="12.75">
      <c r="D109" s="521"/>
    </row>
    <row r="110" ht="12.75">
      <c r="D110" s="521"/>
    </row>
    <row r="111" ht="12.75">
      <c r="D111" s="521"/>
    </row>
    <row r="112" ht="12.75">
      <c r="D112" s="521"/>
    </row>
    <row r="113" ht="12.75">
      <c r="D113" s="521"/>
    </row>
    <row r="114" ht="12.75">
      <c r="D114" s="521"/>
    </row>
    <row r="115" ht="12.75">
      <c r="D115" s="521"/>
    </row>
    <row r="116" ht="12.75">
      <c r="D116" s="521"/>
    </row>
    <row r="117" ht="12.75">
      <c r="D117" s="521"/>
    </row>
    <row r="118" ht="12.75">
      <c r="D118" s="521"/>
    </row>
    <row r="119" ht="12.75">
      <c r="D119" s="521"/>
    </row>
    <row r="120" ht="12.75">
      <c r="D120" s="521"/>
    </row>
    <row r="121" ht="12.75">
      <c r="D121" s="521"/>
    </row>
    <row r="122" ht="12.75">
      <c r="D122" s="521"/>
    </row>
    <row r="123" ht="12.75">
      <c r="D123" s="521"/>
    </row>
    <row r="124" ht="12.75">
      <c r="D124" s="521"/>
    </row>
    <row r="125" ht="12.75">
      <c r="D125" s="521"/>
    </row>
    <row r="126" ht="12.75">
      <c r="D126" s="521"/>
    </row>
    <row r="127" ht="12.75">
      <c r="D127" s="521"/>
    </row>
    <row r="128" ht="12.75">
      <c r="D128" s="521"/>
    </row>
    <row r="129" ht="12.75">
      <c r="D129" s="521"/>
    </row>
    <row r="130" ht="12.75">
      <c r="D130" s="521"/>
    </row>
    <row r="131" ht="12.75">
      <c r="D131" s="521"/>
    </row>
    <row r="132" ht="12.75">
      <c r="D132" s="521"/>
    </row>
    <row r="133" ht="12.75">
      <c r="D133" s="521"/>
    </row>
    <row r="134" ht="12.75">
      <c r="D134" s="521"/>
    </row>
    <row r="135" ht="12.75">
      <c r="D135" s="521"/>
    </row>
    <row r="136" ht="12.75">
      <c r="D136" s="521"/>
    </row>
    <row r="137" ht="12.75">
      <c r="D137" s="521"/>
    </row>
    <row r="138" ht="12.75">
      <c r="D138" s="521"/>
    </row>
    <row r="139" ht="12.75">
      <c r="D139" s="521"/>
    </row>
    <row r="140" ht="12.75">
      <c r="D140" s="521"/>
    </row>
    <row r="141" ht="12.75">
      <c r="D141" s="521"/>
    </row>
    <row r="142" ht="12.75">
      <c r="D142" s="521"/>
    </row>
    <row r="143" ht="12.75">
      <c r="D143" s="521"/>
    </row>
    <row r="144" ht="12.75">
      <c r="D144" s="521"/>
    </row>
    <row r="145" ht="12.75">
      <c r="D145" s="521"/>
    </row>
    <row r="146" ht="12.75">
      <c r="D146" s="521"/>
    </row>
    <row r="147" ht="12.75">
      <c r="D147" s="521"/>
    </row>
    <row r="148" ht="12.75">
      <c r="D148" s="521"/>
    </row>
    <row r="149" ht="12.75">
      <c r="D149" s="521"/>
    </row>
    <row r="150" ht="12.75">
      <c r="D150" s="521"/>
    </row>
    <row r="151" ht="12.75">
      <c r="D151" s="521"/>
    </row>
    <row r="152" ht="12.75">
      <c r="D152" s="521"/>
    </row>
    <row r="153" ht="12.75">
      <c r="D153" s="521"/>
    </row>
    <row r="154" ht="12.75">
      <c r="D154" s="521"/>
    </row>
    <row r="155" ht="12.75">
      <c r="D155" s="521"/>
    </row>
    <row r="156" ht="12.75">
      <c r="D156" s="521"/>
    </row>
    <row r="157" ht="12.75">
      <c r="D157" s="521"/>
    </row>
    <row r="158" ht="12.75">
      <c r="D158" s="521"/>
    </row>
    <row r="159" ht="12.75">
      <c r="D159" s="521"/>
    </row>
    <row r="160" ht="12.75">
      <c r="D160" s="521"/>
    </row>
    <row r="161" ht="12.75">
      <c r="D161" s="521"/>
    </row>
    <row r="162" ht="12.75">
      <c r="D162" s="521"/>
    </row>
    <row r="163" ht="12.75">
      <c r="D163" s="521"/>
    </row>
    <row r="164" ht="12.75">
      <c r="D164" s="521"/>
    </row>
    <row r="165" ht="12.75">
      <c r="D165" s="521"/>
    </row>
    <row r="166" ht="12.75">
      <c r="D166" s="521"/>
    </row>
    <row r="167" ht="12.75">
      <c r="D167" s="521"/>
    </row>
    <row r="168" ht="12.75">
      <c r="D168" s="521"/>
    </row>
    <row r="169" ht="12.75">
      <c r="D169" s="521"/>
    </row>
    <row r="170" ht="12.75">
      <c r="D170" s="521"/>
    </row>
    <row r="171" ht="12.75">
      <c r="D171" s="521"/>
    </row>
    <row r="172" ht="12.75">
      <c r="D172" s="521"/>
    </row>
    <row r="173" ht="12.75">
      <c r="D173" s="521"/>
    </row>
    <row r="174" ht="12.75">
      <c r="D174" s="521"/>
    </row>
    <row r="175" ht="12.75">
      <c r="D175" s="521"/>
    </row>
    <row r="176" ht="12.75">
      <c r="D176" s="521"/>
    </row>
    <row r="177" ht="12.75">
      <c r="D177" s="521"/>
    </row>
    <row r="178" ht="12.75">
      <c r="D178" s="521"/>
    </row>
    <row r="179" ht="12.75">
      <c r="D179" s="521"/>
    </row>
    <row r="180" ht="12.75">
      <c r="D180" s="521"/>
    </row>
    <row r="181" ht="12.75">
      <c r="D181" s="521"/>
    </row>
    <row r="182" ht="12.75">
      <c r="D182" s="521"/>
    </row>
    <row r="183" ht="12.75">
      <c r="D183" s="521"/>
    </row>
    <row r="184" ht="12.75">
      <c r="D184" s="521"/>
    </row>
    <row r="185" ht="12.75">
      <c r="D185" s="521"/>
    </row>
    <row r="186" ht="12.75">
      <c r="D186" s="521"/>
    </row>
    <row r="187" ht="12.75">
      <c r="D187" s="521"/>
    </row>
    <row r="188" ht="12.75">
      <c r="D188" s="521"/>
    </row>
    <row r="189" ht="12.75">
      <c r="D189" s="521"/>
    </row>
    <row r="190" ht="12.75">
      <c r="D190" s="521"/>
    </row>
    <row r="191" ht="12.75">
      <c r="D191" s="521"/>
    </row>
    <row r="192" ht="12.75">
      <c r="D192" s="521"/>
    </row>
    <row r="193" ht="12.75">
      <c r="D193" s="521"/>
    </row>
    <row r="194" ht="12.75">
      <c r="D194" s="521"/>
    </row>
    <row r="195" ht="12.75">
      <c r="D195" s="521"/>
    </row>
    <row r="196" ht="12.75">
      <c r="D196" s="521"/>
    </row>
    <row r="197" ht="12.75">
      <c r="D197" s="521"/>
    </row>
    <row r="198" ht="12.75">
      <c r="D198" s="521"/>
    </row>
    <row r="199" ht="12.75">
      <c r="D199" s="521"/>
    </row>
    <row r="200" ht="12.75">
      <c r="D200" s="521"/>
    </row>
    <row r="201" ht="12.75">
      <c r="D201" s="521"/>
    </row>
    <row r="202" ht="12.75">
      <c r="D202" s="521"/>
    </row>
    <row r="203" ht="12.75">
      <c r="D203" s="521"/>
    </row>
    <row r="204" ht="12.75">
      <c r="D204" s="521"/>
    </row>
    <row r="205" ht="12.75">
      <c r="D205" s="521"/>
    </row>
    <row r="206" ht="12.75">
      <c r="D206" s="521"/>
    </row>
    <row r="207" ht="12.75">
      <c r="D207" s="521"/>
    </row>
    <row r="208" ht="12.75">
      <c r="D208" s="521"/>
    </row>
    <row r="209" ht="12.75">
      <c r="D209" s="521"/>
    </row>
    <row r="210" ht="12.75">
      <c r="D210" s="521"/>
    </row>
    <row r="211" ht="12.75">
      <c r="D211" s="521"/>
    </row>
    <row r="212" ht="12.75">
      <c r="D212" s="521"/>
    </row>
    <row r="213" ht="12.75">
      <c r="D213" s="521"/>
    </row>
    <row r="214" ht="12.75">
      <c r="D214" s="521"/>
    </row>
    <row r="215" ht="12.75">
      <c r="D215" s="521"/>
    </row>
    <row r="216" ht="12.75">
      <c r="D216" s="521"/>
    </row>
    <row r="217" ht="12.75">
      <c r="D217" s="521"/>
    </row>
    <row r="218" ht="12.75">
      <c r="D218" s="521"/>
    </row>
    <row r="219" ht="12.75">
      <c r="D219" s="521"/>
    </row>
    <row r="220" ht="12.75">
      <c r="D220" s="521"/>
    </row>
    <row r="221" ht="12.75">
      <c r="D221" s="521"/>
    </row>
    <row r="222" ht="12.75">
      <c r="D222" s="521"/>
    </row>
    <row r="223" ht="12.75">
      <c r="D223" s="521"/>
    </row>
    <row r="224" ht="12.75">
      <c r="D224" s="521"/>
    </row>
    <row r="225" ht="12.75">
      <c r="D225" s="521"/>
    </row>
    <row r="226" ht="12.75">
      <c r="D226" s="521"/>
    </row>
    <row r="227" ht="12.75">
      <c r="D227" s="521"/>
    </row>
    <row r="228" ht="12.75">
      <c r="D228" s="521"/>
    </row>
    <row r="229" ht="12.75">
      <c r="D229" s="521"/>
    </row>
    <row r="230" ht="12.75">
      <c r="D230" s="521"/>
    </row>
    <row r="231" ht="12.75">
      <c r="D231" s="521"/>
    </row>
    <row r="232" ht="12.75">
      <c r="D232" s="521"/>
    </row>
    <row r="233" ht="12.75">
      <c r="D233" s="521"/>
    </row>
    <row r="234" ht="12.75">
      <c r="D234" s="521"/>
    </row>
    <row r="235" ht="12.75">
      <c r="D235" s="521"/>
    </row>
    <row r="236" ht="12.75">
      <c r="D236" s="521"/>
    </row>
    <row r="237" ht="12.75">
      <c r="D237" s="521"/>
    </row>
    <row r="238" ht="12.75">
      <c r="D238" s="521"/>
    </row>
    <row r="239" ht="12.75">
      <c r="D239" s="521"/>
    </row>
    <row r="240" ht="12.75">
      <c r="D240" s="521"/>
    </row>
    <row r="241" ht="12.75">
      <c r="D241" s="521"/>
    </row>
    <row r="242" ht="12.75">
      <c r="D242" s="521"/>
    </row>
    <row r="243" ht="12.75">
      <c r="D243" s="521"/>
    </row>
    <row r="244" ht="12.75">
      <c r="D244" s="521"/>
    </row>
    <row r="245" ht="12.75">
      <c r="D245" s="521"/>
    </row>
    <row r="246" ht="12.75">
      <c r="D246" s="521"/>
    </row>
    <row r="247" ht="12.75">
      <c r="D247" s="521"/>
    </row>
    <row r="248" ht="12.75">
      <c r="D248" s="521"/>
    </row>
    <row r="249" ht="12.75">
      <c r="D249" s="521"/>
    </row>
    <row r="250" ht="12.75">
      <c r="D250" s="521"/>
    </row>
    <row r="251" ht="12.75">
      <c r="D251" s="521"/>
    </row>
    <row r="252" ht="12.75">
      <c r="D252" s="521"/>
    </row>
    <row r="253" ht="12.75">
      <c r="D253" s="521"/>
    </row>
    <row r="254" ht="12.75">
      <c r="D254" s="521"/>
    </row>
    <row r="255" ht="12.75">
      <c r="D255" s="521"/>
    </row>
    <row r="256" ht="12.75">
      <c r="D256" s="521"/>
    </row>
    <row r="257" ht="12.75">
      <c r="D257" s="521"/>
    </row>
    <row r="258" ht="12.75">
      <c r="D258" s="521"/>
    </row>
    <row r="259" ht="12.75">
      <c r="D259" s="521"/>
    </row>
    <row r="260" ht="12.75">
      <c r="D260" s="521"/>
    </row>
    <row r="261" ht="12.75">
      <c r="D261" s="521"/>
    </row>
    <row r="262" ht="12.75">
      <c r="D262" s="521"/>
    </row>
    <row r="263" ht="12.75">
      <c r="D263" s="521"/>
    </row>
    <row r="264" ht="12.75">
      <c r="D264" s="521"/>
    </row>
    <row r="265" ht="12.75">
      <c r="D265" s="521"/>
    </row>
    <row r="266" ht="12.75">
      <c r="D266" s="521"/>
    </row>
    <row r="267" ht="12.75">
      <c r="D267" s="521"/>
    </row>
    <row r="268" ht="12.75">
      <c r="D268" s="521"/>
    </row>
    <row r="269" ht="12.75">
      <c r="D269" s="521"/>
    </row>
    <row r="270" ht="12.75">
      <c r="D270" s="521"/>
    </row>
    <row r="271" ht="12.75">
      <c r="D271" s="521"/>
    </row>
    <row r="272" ht="12.75">
      <c r="D272" s="521"/>
    </row>
    <row r="273" ht="12.75">
      <c r="D273" s="521"/>
    </row>
    <row r="274" ht="12.75">
      <c r="D274" s="521"/>
    </row>
    <row r="275" ht="12.75">
      <c r="D275" s="521"/>
    </row>
    <row r="276" ht="12.75">
      <c r="D276" s="521"/>
    </row>
    <row r="277" ht="12.75">
      <c r="D277" s="521"/>
    </row>
    <row r="278" ht="12.75">
      <c r="D278" s="521"/>
    </row>
    <row r="279" ht="12.75">
      <c r="D279" s="521"/>
    </row>
    <row r="280" ht="12.75">
      <c r="D280" s="521"/>
    </row>
    <row r="281" ht="12.75">
      <c r="D281" s="521"/>
    </row>
    <row r="282" ht="12.75">
      <c r="D282" s="521"/>
    </row>
    <row r="283" ht="12.75">
      <c r="D283" s="521"/>
    </row>
    <row r="284" ht="12.75">
      <c r="D284" s="521"/>
    </row>
    <row r="285" ht="12.75">
      <c r="D285" s="521"/>
    </row>
    <row r="286" ht="12.75">
      <c r="D286" s="521"/>
    </row>
    <row r="287" ht="12.75">
      <c r="D287" s="521"/>
    </row>
    <row r="288" ht="12.75">
      <c r="D288" s="521"/>
    </row>
    <row r="289" ht="12.75">
      <c r="D289" s="521"/>
    </row>
    <row r="290" ht="12.75">
      <c r="D290" s="521"/>
    </row>
    <row r="291" ht="12.75">
      <c r="D291" s="521"/>
    </row>
    <row r="292" ht="12.75">
      <c r="D292" s="521"/>
    </row>
    <row r="293" ht="12.75">
      <c r="D293" s="521"/>
    </row>
    <row r="294" ht="12.75">
      <c r="D294" s="521"/>
    </row>
    <row r="295" ht="12.75">
      <c r="D295" s="521"/>
    </row>
    <row r="296" ht="12.75">
      <c r="D296" s="521"/>
    </row>
    <row r="297" ht="12.75">
      <c r="D297" s="521"/>
    </row>
    <row r="298" ht="12.75">
      <c r="D298" s="521"/>
    </row>
    <row r="299" ht="12.75">
      <c r="D299" s="521"/>
    </row>
    <row r="300" ht="12.75">
      <c r="D300" s="521"/>
    </row>
    <row r="301" ht="12.75">
      <c r="D301" s="521"/>
    </row>
    <row r="302" ht="12.75">
      <c r="D302" s="521"/>
    </row>
    <row r="303" ht="12.75">
      <c r="D303" s="521"/>
    </row>
    <row r="304" ht="12.75">
      <c r="D304" s="521"/>
    </row>
    <row r="305" ht="12.75">
      <c r="D305" s="521"/>
    </row>
    <row r="306" ht="12.75">
      <c r="D306" s="521"/>
    </row>
    <row r="307" ht="12.75">
      <c r="D307" s="521"/>
    </row>
    <row r="308" ht="12.75">
      <c r="D308" s="521"/>
    </row>
    <row r="309" ht="12.75">
      <c r="D309" s="521"/>
    </row>
    <row r="310" ht="12.75">
      <c r="D310" s="521"/>
    </row>
    <row r="311" ht="12.75">
      <c r="D311" s="521"/>
    </row>
    <row r="312" ht="12.75">
      <c r="D312" s="521"/>
    </row>
    <row r="313" ht="12.75">
      <c r="D313" s="521"/>
    </row>
    <row r="314" ht="12.75">
      <c r="D314" s="521"/>
    </row>
    <row r="315" ht="12.75">
      <c r="D315" s="521"/>
    </row>
    <row r="316" ht="12.75">
      <c r="D316" s="521"/>
    </row>
    <row r="317" ht="12.75">
      <c r="D317" s="521"/>
    </row>
    <row r="318" ht="12.75">
      <c r="D318" s="521"/>
    </row>
    <row r="319" ht="12.75">
      <c r="D319" s="521"/>
    </row>
    <row r="320" ht="12.75">
      <c r="D320" s="521"/>
    </row>
    <row r="321" ht="12.75">
      <c r="D321" s="521"/>
    </row>
    <row r="322" ht="12.75">
      <c r="D322" s="521"/>
    </row>
    <row r="323" ht="12.75">
      <c r="D323" s="521"/>
    </row>
    <row r="324" ht="12.75">
      <c r="D324" s="521"/>
    </row>
    <row r="325" ht="12.75">
      <c r="D325" s="521"/>
    </row>
    <row r="326" ht="12.75">
      <c r="D326" s="521"/>
    </row>
    <row r="327" ht="12.75">
      <c r="D327" s="521"/>
    </row>
    <row r="328" ht="12.75">
      <c r="D328" s="521"/>
    </row>
    <row r="329" ht="12.75">
      <c r="D329" s="521"/>
    </row>
    <row r="330" ht="12.75">
      <c r="D330" s="521"/>
    </row>
    <row r="331" ht="12.75">
      <c r="D331" s="521"/>
    </row>
    <row r="332" ht="12.75">
      <c r="D332" s="521"/>
    </row>
    <row r="333" ht="12.75">
      <c r="D333" s="521"/>
    </row>
    <row r="334" ht="12.75">
      <c r="D334" s="521"/>
    </row>
    <row r="335" ht="12.75">
      <c r="D335" s="521"/>
    </row>
    <row r="336" ht="12.75">
      <c r="D336" s="521"/>
    </row>
    <row r="337" ht="12.75">
      <c r="D337" s="521"/>
    </row>
    <row r="338" ht="12.75">
      <c r="D338" s="521"/>
    </row>
    <row r="339" ht="12.75">
      <c r="D339" s="521"/>
    </row>
    <row r="340" ht="12.75">
      <c r="D340" s="521"/>
    </row>
    <row r="341" ht="12.75">
      <c r="D341" s="521"/>
    </row>
    <row r="342" ht="12.75">
      <c r="D342" s="521"/>
    </row>
    <row r="343" ht="12.75">
      <c r="D343" s="521"/>
    </row>
    <row r="344" ht="12.75">
      <c r="D344" s="521"/>
    </row>
    <row r="345" ht="12.75">
      <c r="D345" s="521"/>
    </row>
    <row r="346" ht="12.75">
      <c r="D346" s="521"/>
    </row>
    <row r="347" ht="12.75">
      <c r="D347" s="521"/>
    </row>
    <row r="348" ht="12.75">
      <c r="D348" s="521"/>
    </row>
    <row r="349" ht="12.75">
      <c r="D349" s="521"/>
    </row>
    <row r="350" ht="12.75">
      <c r="D350" s="521"/>
    </row>
    <row r="351" ht="12.75">
      <c r="D351" s="521"/>
    </row>
    <row r="352" ht="12.75">
      <c r="D352" s="521"/>
    </row>
    <row r="353" ht="12.75">
      <c r="D353" s="521"/>
    </row>
    <row r="354" ht="12.75">
      <c r="D354" s="521"/>
    </row>
    <row r="355" ht="12.75">
      <c r="D355" s="521"/>
    </row>
    <row r="356" ht="12.75">
      <c r="D356" s="521"/>
    </row>
    <row r="357" ht="12.75">
      <c r="D357" s="521"/>
    </row>
    <row r="358" ht="12.75">
      <c r="D358" s="521"/>
    </row>
    <row r="359" ht="12.75">
      <c r="D359" s="521"/>
    </row>
    <row r="360" ht="12.75">
      <c r="D360" s="521"/>
    </row>
    <row r="361" ht="12.75">
      <c r="D361" s="521"/>
    </row>
    <row r="362" ht="12.75">
      <c r="D362" s="521"/>
    </row>
    <row r="363" ht="12.75">
      <c r="D363" s="521"/>
    </row>
    <row r="364" ht="12.75">
      <c r="D364" s="521"/>
    </row>
    <row r="365" ht="12.75">
      <c r="D365" s="521"/>
    </row>
    <row r="366" ht="12.75">
      <c r="D366" s="521"/>
    </row>
    <row r="367" ht="12.75">
      <c r="D367" s="521"/>
    </row>
    <row r="368" ht="12.75">
      <c r="D368" s="521"/>
    </row>
    <row r="369" ht="12.75">
      <c r="D369" s="521"/>
    </row>
    <row r="370" ht="12.75">
      <c r="D370" s="521"/>
    </row>
    <row r="371" ht="12.75">
      <c r="D371" s="521"/>
    </row>
    <row r="372" ht="12.75">
      <c r="D372" s="521"/>
    </row>
    <row r="373" ht="12.75">
      <c r="D373" s="521"/>
    </row>
    <row r="374" ht="12.75">
      <c r="D374" s="521"/>
    </row>
    <row r="375" ht="12.75">
      <c r="D375" s="521"/>
    </row>
    <row r="376" ht="12.75">
      <c r="D376" s="521"/>
    </row>
    <row r="377" ht="12.75">
      <c r="D377" s="521"/>
    </row>
    <row r="378" ht="12.75">
      <c r="D378" s="521"/>
    </row>
    <row r="379" ht="12.75">
      <c r="D379" s="521"/>
    </row>
    <row r="380" ht="12.75">
      <c r="D380" s="521"/>
    </row>
    <row r="381" ht="12.75">
      <c r="D381" s="521"/>
    </row>
    <row r="382" ht="12.75">
      <c r="D382" s="521"/>
    </row>
    <row r="383" ht="12.75">
      <c r="D383" s="521"/>
    </row>
    <row r="384" ht="12.75">
      <c r="D384" s="521"/>
    </row>
    <row r="385" ht="12.75">
      <c r="D385" s="521"/>
    </row>
    <row r="386" ht="12.75">
      <c r="D386" s="521"/>
    </row>
    <row r="387" ht="12.75">
      <c r="D387" s="521"/>
    </row>
  </sheetData>
  <conditionalFormatting sqref="I1">
    <cfRule type="cellIs" priority="3" dxfId="0" operator="equal" stopIfTrue="1">
      <formula>"x.x"</formula>
    </cfRule>
  </conditionalFormatting>
  <conditionalFormatting sqref="B21:B50 A8 A14 B9:B15">
    <cfRule type="cellIs" priority="2" dxfId="0" operator="equal" stopIfTrue="1">
      <formula>"Adjustment to Income/Expense/Rate Base:"</formula>
    </cfRule>
  </conditionalFormatting>
  <conditionalFormatting sqref="A48:B50 A21 A19:B19 A16:A18 B18:C18 B15:B17 A23:A47 B22:B47">
    <cfRule type="cellIs" priority="1" dxfId="0" operator="equal" stopIfTrue="1">
      <formula>"Title"</formula>
    </cfRule>
  </conditionalFormatting>
  <dataValidations count="5">
    <dataValidation errorStyle="warning" type="list" allowBlank="1" showInputMessage="1" showErrorMessage="1" errorTitle="FERC ACCOUNT" error="This FERC Account is not included in the drop-down list. Is this the account you want to use?" sqref="D42 D45">
      <formula1>$D$67:$D$401</formula1>
    </dataValidation>
    <dataValidation errorStyle="warning" type="list" allowBlank="1" showInputMessage="1" showErrorMessage="1" errorTitle="FERC ACCOUNT" error="This FERC Account is not included in the drop-down list. Is this the account you want to use?" sqref="D43:D44 D23:D27 D46:D47 D29:D41 D16:D18">
      <formula1>$D$73:$D$407</formula1>
    </dataValidation>
    <dataValidation errorStyle="warning" type="list" allowBlank="1" showInputMessage="1" showErrorMessage="1" errorTitle="FERC ACCOUNT" error="This FERC Account is not included in the drop-down list. Is this the account you want to use?" sqref="D48:D50 D19">
      <formula1>$D$52:$D$386</formula1>
    </dataValidation>
    <dataValidation errorStyle="warning" type="list" allowBlank="1" showInputMessage="1" showErrorMessage="1" errorTitle="Factor" error="This factor is not included in the drop-down list. Is this the factor you want to use?" sqref="F42 F44:F45">
      <formula1>$F$51:$F$137</formula1>
    </dataValidation>
    <dataValidation errorStyle="warning" type="list" allowBlank="1" showInputMessage="1" showErrorMessage="1" errorTitle="Factor" error="This factor is not included in the drop-down list. Is this the factor you want to use?" sqref="F43 F46:F50 F23:F27 F16:F19">
      <formula1>$F$52:$F$143</formula1>
    </dataValidation>
  </dataValidations>
  <printOptions horizontalCentered="1"/>
  <pageMargins left="1" right="1" top="1.75" bottom="0.75" header="0.75" footer="0.5"/>
  <pageSetup fitToHeight="1" fitToWidth="1" orientation="portrait" paperSize="9"/>
  <headerFooter scaleWithDoc="0" alignWithMargins="0">
    <oddHeader>&amp;R&amp;"Times New Roman,Bold"&amp;8Utah Association of Energy Users 
UAE Exhibit RR 1.10
Docket No. 10-035-124
Witness:  Kevin C. Higgins
Page 2 of 3</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tabColor rgb="FFFFFF00"/>
    <pageSetUpPr fitToPage="1"/>
  </sheetPr>
  <dimension ref="A1:S37"/>
  <sheetViews>
    <sheetView workbookViewId="0" topLeftCell="A1">
      <selection activeCell="R26" sqref="R26"/>
    </sheetView>
  </sheetViews>
  <sheetFormatPr defaultColWidth="8.83203125" defaultRowHeight="12.75"/>
  <cols>
    <col min="1" max="1" width="21.83203125" style="543" customWidth="1"/>
    <col min="2" max="2" width="13.5" style="543" customWidth="1"/>
    <col min="3" max="3" width="16" style="543" bestFit="1" customWidth="1"/>
    <col min="4" max="10" width="14.66015625" style="543" bestFit="1" customWidth="1"/>
    <col min="11" max="13" width="13.5" style="543" bestFit="1" customWidth="1"/>
    <col min="14" max="15" width="14.66015625" style="543" bestFit="1" customWidth="1"/>
    <col min="16" max="16384" width="8.83203125" style="543" customWidth="1"/>
  </cols>
  <sheetData>
    <row r="1" spans="1:19" ht="16">
      <c r="A1" s="694" t="s">
        <v>6</v>
      </c>
      <c r="B1" s="694"/>
      <c r="C1" s="694"/>
      <c r="D1" s="694"/>
      <c r="E1" s="694"/>
      <c r="F1" s="694"/>
      <c r="G1" s="694"/>
      <c r="H1" s="694"/>
      <c r="I1" s="694"/>
      <c r="J1" s="694"/>
      <c r="K1" s="694"/>
      <c r="L1" s="694"/>
      <c r="M1" s="694"/>
      <c r="N1" s="694"/>
      <c r="O1" s="694"/>
      <c r="P1" s="556"/>
      <c r="Q1" s="556"/>
      <c r="R1" s="556"/>
      <c r="S1" s="556"/>
    </row>
    <row r="2" spans="1:19" ht="12.75">
      <c r="A2" s="544"/>
      <c r="B2" s="544"/>
      <c r="C2" s="544"/>
      <c r="D2" s="544"/>
      <c r="E2" s="544"/>
      <c r="F2" s="544"/>
      <c r="G2" s="544"/>
      <c r="H2" s="544"/>
      <c r="I2" s="544"/>
      <c r="J2" s="544"/>
      <c r="K2" s="544"/>
      <c r="L2" s="544"/>
      <c r="M2" s="544"/>
      <c r="N2" s="544"/>
      <c r="O2" s="544"/>
      <c r="P2" s="556"/>
      <c r="Q2" s="556"/>
      <c r="R2" s="556"/>
      <c r="S2" s="556"/>
    </row>
    <row r="3" spans="1:19" ht="15">
      <c r="A3" s="693" t="s">
        <v>65</v>
      </c>
      <c r="B3" s="693"/>
      <c r="C3" s="693"/>
      <c r="D3" s="693"/>
      <c r="E3" s="693"/>
      <c r="F3" s="693"/>
      <c r="G3" s="693"/>
      <c r="H3" s="693"/>
      <c r="I3" s="693"/>
      <c r="J3" s="693"/>
      <c r="K3" s="693"/>
      <c r="L3" s="693"/>
      <c r="M3" s="693"/>
      <c r="N3" s="693"/>
      <c r="O3" s="693"/>
      <c r="P3" s="556"/>
      <c r="Q3" s="556"/>
      <c r="R3" s="556"/>
      <c r="S3" s="556"/>
    </row>
    <row r="4" spans="1:19" ht="12.75">
      <c r="A4" s="545" t="s">
        <v>163</v>
      </c>
      <c r="B4" s="546" t="s">
        <v>164</v>
      </c>
      <c r="C4" s="547" t="str">
        <f>TEXT(D4,"mm/yy")&amp;"-"&amp;TEXT(O4,"mm/yy")</f>
        <v>07/11-06/12</v>
      </c>
      <c r="D4" s="548">
        <f>'[49]ImportData'!$I$4</f>
        <v>40725</v>
      </c>
      <c r="E4" s="548">
        <f aca="true" t="shared" si="0" ref="E4:O4">DATE(YEAR(D4),MONTH(D4)+1,1)</f>
        <v>40756</v>
      </c>
      <c r="F4" s="548">
        <f t="shared" si="0"/>
        <v>40787</v>
      </c>
      <c r="G4" s="548">
        <f t="shared" si="0"/>
        <v>40817</v>
      </c>
      <c r="H4" s="548">
        <f t="shared" si="0"/>
        <v>40848</v>
      </c>
      <c r="I4" s="548">
        <f t="shared" si="0"/>
        <v>40878</v>
      </c>
      <c r="J4" s="548">
        <f t="shared" si="0"/>
        <v>40909</v>
      </c>
      <c r="K4" s="548">
        <f t="shared" si="0"/>
        <v>40940</v>
      </c>
      <c r="L4" s="548">
        <f t="shared" si="0"/>
        <v>40969</v>
      </c>
      <c r="M4" s="548">
        <f t="shared" si="0"/>
        <v>41000</v>
      </c>
      <c r="N4" s="548">
        <f t="shared" si="0"/>
        <v>41030</v>
      </c>
      <c r="O4" s="548">
        <f t="shared" si="0"/>
        <v>41061</v>
      </c>
      <c r="P4" s="556"/>
      <c r="Q4" s="556"/>
      <c r="R4" s="556"/>
      <c r="S4" s="556"/>
    </row>
    <row r="5" spans="1:19" ht="12.75">
      <c r="A5" s="549" t="s">
        <v>165</v>
      </c>
      <c r="B5" s="550" t="s">
        <v>166</v>
      </c>
      <c r="C5" s="684" t="s">
        <v>11</v>
      </c>
      <c r="D5" s="685"/>
      <c r="E5" s="685"/>
      <c r="F5" s="685"/>
      <c r="G5" s="685"/>
      <c r="H5" s="685"/>
      <c r="I5" s="685"/>
      <c r="J5" s="685"/>
      <c r="K5" s="685"/>
      <c r="L5" s="685"/>
      <c r="M5" s="685"/>
      <c r="N5" s="685"/>
      <c r="O5" s="686"/>
      <c r="P5" s="556"/>
      <c r="Q5" s="556"/>
      <c r="R5" s="556"/>
      <c r="S5" s="556"/>
    </row>
    <row r="6" spans="1:19" ht="12.75">
      <c r="A6" s="549" t="s">
        <v>167</v>
      </c>
      <c r="B6" s="550" t="s">
        <v>166</v>
      </c>
      <c r="C6" s="687"/>
      <c r="D6" s="688"/>
      <c r="E6" s="688"/>
      <c r="F6" s="688"/>
      <c r="G6" s="688"/>
      <c r="H6" s="688"/>
      <c r="I6" s="688"/>
      <c r="J6" s="688"/>
      <c r="K6" s="688"/>
      <c r="L6" s="688"/>
      <c r="M6" s="688"/>
      <c r="N6" s="688"/>
      <c r="O6" s="689"/>
      <c r="P6" s="556"/>
      <c r="Q6" s="556"/>
      <c r="R6" s="556"/>
      <c r="S6" s="556"/>
    </row>
    <row r="7" spans="1:19" ht="12.75">
      <c r="A7" s="549" t="s">
        <v>168</v>
      </c>
      <c r="B7" s="550" t="s">
        <v>166</v>
      </c>
      <c r="C7" s="687"/>
      <c r="D7" s="688"/>
      <c r="E7" s="688"/>
      <c r="F7" s="688"/>
      <c r="G7" s="688"/>
      <c r="H7" s="688"/>
      <c r="I7" s="688"/>
      <c r="J7" s="688"/>
      <c r="K7" s="688"/>
      <c r="L7" s="688"/>
      <c r="M7" s="688"/>
      <c r="N7" s="688"/>
      <c r="O7" s="689"/>
      <c r="P7" s="556"/>
      <c r="Q7" s="556"/>
      <c r="R7" s="556"/>
      <c r="S7" s="556"/>
    </row>
    <row r="8" spans="1:19" ht="12.75">
      <c r="A8" s="549" t="s">
        <v>169</v>
      </c>
      <c r="B8" s="550" t="s">
        <v>166</v>
      </c>
      <c r="C8" s="687"/>
      <c r="D8" s="688"/>
      <c r="E8" s="688"/>
      <c r="F8" s="688"/>
      <c r="G8" s="688"/>
      <c r="H8" s="688"/>
      <c r="I8" s="688"/>
      <c r="J8" s="688"/>
      <c r="K8" s="688"/>
      <c r="L8" s="688"/>
      <c r="M8" s="688"/>
      <c r="N8" s="688"/>
      <c r="O8" s="689"/>
      <c r="P8" s="556"/>
      <c r="Q8" s="556"/>
      <c r="R8" s="556"/>
      <c r="S8" s="556"/>
    </row>
    <row r="9" spans="1:19" ht="12.75">
      <c r="A9" s="549" t="s">
        <v>170</v>
      </c>
      <c r="B9" s="550" t="s">
        <v>166</v>
      </c>
      <c r="C9" s="687"/>
      <c r="D9" s="688"/>
      <c r="E9" s="688"/>
      <c r="F9" s="688"/>
      <c r="G9" s="688"/>
      <c r="H9" s="688"/>
      <c r="I9" s="688"/>
      <c r="J9" s="688"/>
      <c r="K9" s="688"/>
      <c r="L9" s="688"/>
      <c r="M9" s="688"/>
      <c r="N9" s="688"/>
      <c r="O9" s="689"/>
      <c r="P9" s="556"/>
      <c r="Q9" s="556"/>
      <c r="R9" s="556"/>
      <c r="S9" s="556"/>
    </row>
    <row r="10" spans="1:19" ht="12.75">
      <c r="A10" s="549" t="s">
        <v>171</v>
      </c>
      <c r="B10" s="550" t="s">
        <v>166</v>
      </c>
      <c r="C10" s="687"/>
      <c r="D10" s="688"/>
      <c r="E10" s="688"/>
      <c r="F10" s="688"/>
      <c r="G10" s="688"/>
      <c r="H10" s="688"/>
      <c r="I10" s="688"/>
      <c r="J10" s="688"/>
      <c r="K10" s="688"/>
      <c r="L10" s="688"/>
      <c r="M10" s="688"/>
      <c r="N10" s="688"/>
      <c r="O10" s="689"/>
      <c r="P10" s="556"/>
      <c r="Q10" s="556"/>
      <c r="R10" s="556"/>
      <c r="S10" s="556"/>
    </row>
    <row r="11" spans="1:19" ht="12.75">
      <c r="A11" s="549" t="s">
        <v>172</v>
      </c>
      <c r="B11" s="550" t="s">
        <v>166</v>
      </c>
      <c r="C11" s="687"/>
      <c r="D11" s="688"/>
      <c r="E11" s="688"/>
      <c r="F11" s="688"/>
      <c r="G11" s="688"/>
      <c r="H11" s="688"/>
      <c r="I11" s="688"/>
      <c r="J11" s="688"/>
      <c r="K11" s="688"/>
      <c r="L11" s="688"/>
      <c r="M11" s="688"/>
      <c r="N11" s="688"/>
      <c r="O11" s="689"/>
      <c r="P11" s="556"/>
      <c r="Q11" s="556"/>
      <c r="R11" s="556"/>
      <c r="S11" s="556"/>
    </row>
    <row r="12" spans="1:19" ht="12.75">
      <c r="A12" s="545" t="s">
        <v>380</v>
      </c>
      <c r="B12" s="550" t="s">
        <v>166</v>
      </c>
      <c r="C12" s="690"/>
      <c r="D12" s="691"/>
      <c r="E12" s="691"/>
      <c r="F12" s="691"/>
      <c r="G12" s="691"/>
      <c r="H12" s="691"/>
      <c r="I12" s="691"/>
      <c r="J12" s="691"/>
      <c r="K12" s="691"/>
      <c r="L12" s="691"/>
      <c r="M12" s="691"/>
      <c r="N12" s="691"/>
      <c r="O12" s="692"/>
      <c r="P12" s="556"/>
      <c r="Q12" s="556"/>
      <c r="R12" s="556"/>
      <c r="S12" s="556"/>
    </row>
    <row r="13" spans="1:19" ht="12.75">
      <c r="A13" s="544"/>
      <c r="B13" s="551"/>
      <c r="C13" s="552"/>
      <c r="D13" s="552"/>
      <c r="E13" s="552"/>
      <c r="F13" s="552"/>
      <c r="G13" s="552"/>
      <c r="H13" s="552"/>
      <c r="I13" s="552"/>
      <c r="J13" s="552"/>
      <c r="K13" s="552"/>
      <c r="L13" s="552"/>
      <c r="M13" s="552"/>
      <c r="N13" s="552"/>
      <c r="O13" s="552"/>
      <c r="P13" s="556"/>
      <c r="Q13" s="556"/>
      <c r="R13" s="556"/>
      <c r="S13" s="556"/>
    </row>
    <row r="14" spans="2:19" ht="12.75">
      <c r="B14" s="544"/>
      <c r="C14" s="544"/>
      <c r="D14" s="544"/>
      <c r="E14" s="544"/>
      <c r="F14" s="544"/>
      <c r="G14" s="544"/>
      <c r="H14" s="544"/>
      <c r="I14" s="544"/>
      <c r="J14" s="544"/>
      <c r="K14" s="544"/>
      <c r="L14" s="544"/>
      <c r="M14" s="544"/>
      <c r="N14" s="544"/>
      <c r="O14" s="544"/>
      <c r="P14" s="556"/>
      <c r="Q14" s="556"/>
      <c r="R14" s="556"/>
      <c r="S14" s="556"/>
    </row>
    <row r="15" spans="1:19" ht="15">
      <c r="A15" s="693" t="s">
        <v>64</v>
      </c>
      <c r="B15" s="693"/>
      <c r="C15" s="693"/>
      <c r="D15" s="693"/>
      <c r="E15" s="693"/>
      <c r="F15" s="693"/>
      <c r="G15" s="693"/>
      <c r="H15" s="693"/>
      <c r="I15" s="693"/>
      <c r="J15" s="693"/>
      <c r="K15" s="693"/>
      <c r="L15" s="693"/>
      <c r="M15" s="693"/>
      <c r="N15" s="693"/>
      <c r="O15" s="693"/>
      <c r="P15" s="556"/>
      <c r="Q15" s="556"/>
      <c r="R15" s="556"/>
      <c r="S15" s="556"/>
    </row>
    <row r="16" spans="1:19" ht="12.75">
      <c r="A16" s="545" t="s">
        <v>173</v>
      </c>
      <c r="B16" s="549"/>
      <c r="C16" s="684" t="s">
        <v>11</v>
      </c>
      <c r="D16" s="685"/>
      <c r="E16" s="685"/>
      <c r="F16" s="685"/>
      <c r="G16" s="685"/>
      <c r="H16" s="685"/>
      <c r="I16" s="685"/>
      <c r="J16" s="685"/>
      <c r="K16" s="685"/>
      <c r="L16" s="685"/>
      <c r="M16" s="685"/>
      <c r="N16" s="685"/>
      <c r="O16" s="686"/>
      <c r="P16" s="556"/>
      <c r="Q16" s="556"/>
      <c r="R16" s="556"/>
      <c r="S16" s="556"/>
    </row>
    <row r="17" spans="1:19" ht="15" customHeight="1">
      <c r="A17" s="553" t="str">
        <f>'[50]Gas SWAP WP'!E6</f>
        <v>fixed-receive</v>
      </c>
      <c r="B17" s="550" t="s">
        <v>166</v>
      </c>
      <c r="C17" s="687"/>
      <c r="D17" s="688"/>
      <c r="E17" s="688"/>
      <c r="F17" s="688"/>
      <c r="G17" s="688"/>
      <c r="H17" s="688"/>
      <c r="I17" s="688"/>
      <c r="J17" s="688"/>
      <c r="K17" s="688"/>
      <c r="L17" s="688"/>
      <c r="M17" s="688"/>
      <c r="N17" s="688"/>
      <c r="O17" s="689"/>
      <c r="P17" s="556"/>
      <c r="Q17" s="556"/>
      <c r="R17" s="556"/>
      <c r="S17" s="556"/>
    </row>
    <row r="18" spans="1:19" ht="15" customHeight="1">
      <c r="A18" s="553" t="str">
        <f>'[50]Gas SWAP WP'!E7</f>
        <v>fixed-pay</v>
      </c>
      <c r="B18" s="550" t="s">
        <v>166</v>
      </c>
      <c r="C18" s="687"/>
      <c r="D18" s="688"/>
      <c r="E18" s="688"/>
      <c r="F18" s="688"/>
      <c r="G18" s="688"/>
      <c r="H18" s="688"/>
      <c r="I18" s="688"/>
      <c r="J18" s="688"/>
      <c r="K18" s="688"/>
      <c r="L18" s="688"/>
      <c r="M18" s="688"/>
      <c r="N18" s="688"/>
      <c r="O18" s="689"/>
      <c r="P18" s="556"/>
      <c r="Q18" s="556"/>
      <c r="R18" s="556"/>
      <c r="S18" s="556"/>
    </row>
    <row r="19" spans="1:19" ht="15" customHeight="1">
      <c r="A19" s="553" t="str">
        <f>'[50]Gas SWAP WP'!E8</f>
        <v>basis-receive</v>
      </c>
      <c r="B19" s="550" t="s">
        <v>166</v>
      </c>
      <c r="C19" s="687"/>
      <c r="D19" s="688"/>
      <c r="E19" s="688"/>
      <c r="F19" s="688"/>
      <c r="G19" s="688"/>
      <c r="H19" s="688"/>
      <c r="I19" s="688"/>
      <c r="J19" s="688"/>
      <c r="K19" s="688"/>
      <c r="L19" s="688"/>
      <c r="M19" s="688"/>
      <c r="N19" s="688"/>
      <c r="O19" s="689"/>
      <c r="P19" s="556"/>
      <c r="Q19" s="556"/>
      <c r="R19" s="556"/>
      <c r="S19" s="556"/>
    </row>
    <row r="20" spans="1:19" ht="15" customHeight="1">
      <c r="A20" s="553" t="str">
        <f>'[50]Gas SWAP WP'!E9</f>
        <v>basis-pay</v>
      </c>
      <c r="B20" s="550" t="s">
        <v>166</v>
      </c>
      <c r="C20" s="687"/>
      <c r="D20" s="688"/>
      <c r="E20" s="688"/>
      <c r="F20" s="688"/>
      <c r="G20" s="688"/>
      <c r="H20" s="688"/>
      <c r="I20" s="688"/>
      <c r="J20" s="688"/>
      <c r="K20" s="688"/>
      <c r="L20" s="688"/>
      <c r="M20" s="688"/>
      <c r="N20" s="688"/>
      <c r="O20" s="689"/>
      <c r="P20" s="556"/>
      <c r="Q20" s="556"/>
      <c r="R20" s="556"/>
      <c r="S20" s="556"/>
    </row>
    <row r="21" spans="1:19" ht="15" customHeight="1">
      <c r="A21" s="549" t="s">
        <v>174</v>
      </c>
      <c r="B21" s="550" t="s">
        <v>166</v>
      </c>
      <c r="C21" s="687"/>
      <c r="D21" s="688"/>
      <c r="E21" s="688"/>
      <c r="F21" s="688"/>
      <c r="G21" s="688"/>
      <c r="H21" s="688"/>
      <c r="I21" s="688"/>
      <c r="J21" s="688"/>
      <c r="K21" s="688"/>
      <c r="L21" s="688"/>
      <c r="M21" s="688"/>
      <c r="N21" s="688"/>
      <c r="O21" s="689"/>
      <c r="P21" s="556"/>
      <c r="Q21" s="556"/>
      <c r="R21" s="556"/>
      <c r="S21" s="556"/>
    </row>
    <row r="22" spans="1:19" ht="15" customHeight="1">
      <c r="A22" s="545" t="s">
        <v>175</v>
      </c>
      <c r="B22" s="549"/>
      <c r="C22" s="687"/>
      <c r="D22" s="688"/>
      <c r="E22" s="688"/>
      <c r="F22" s="688"/>
      <c r="G22" s="688"/>
      <c r="H22" s="688"/>
      <c r="I22" s="688"/>
      <c r="J22" s="688"/>
      <c r="K22" s="688"/>
      <c r="L22" s="688"/>
      <c r="M22" s="688"/>
      <c r="N22" s="688"/>
      <c r="O22" s="689"/>
      <c r="P22" s="556"/>
      <c r="Q22" s="556"/>
      <c r="R22" s="556"/>
      <c r="S22" s="556"/>
    </row>
    <row r="23" spans="1:19" ht="15" customHeight="1">
      <c r="A23" s="553" t="str">
        <f>'[50]Gas SWAP WP'!E13</f>
        <v>fixed-receive</v>
      </c>
      <c r="B23" s="550" t="s">
        <v>166</v>
      </c>
      <c r="C23" s="687"/>
      <c r="D23" s="688"/>
      <c r="E23" s="688"/>
      <c r="F23" s="688"/>
      <c r="G23" s="688"/>
      <c r="H23" s="688"/>
      <c r="I23" s="688"/>
      <c r="J23" s="688"/>
      <c r="K23" s="688"/>
      <c r="L23" s="688"/>
      <c r="M23" s="688"/>
      <c r="N23" s="688"/>
      <c r="O23" s="689"/>
      <c r="P23" s="556"/>
      <c r="Q23" s="556"/>
      <c r="R23" s="556"/>
      <c r="S23" s="556"/>
    </row>
    <row r="24" spans="1:19" ht="15" customHeight="1">
      <c r="A24" s="553" t="str">
        <f>'[50]Gas SWAP WP'!E14</f>
        <v>fixed-pay</v>
      </c>
      <c r="B24" s="550" t="s">
        <v>166</v>
      </c>
      <c r="C24" s="687"/>
      <c r="D24" s="688"/>
      <c r="E24" s="688"/>
      <c r="F24" s="688"/>
      <c r="G24" s="688"/>
      <c r="H24" s="688"/>
      <c r="I24" s="688"/>
      <c r="J24" s="688"/>
      <c r="K24" s="688"/>
      <c r="L24" s="688"/>
      <c r="M24" s="688"/>
      <c r="N24" s="688"/>
      <c r="O24" s="689"/>
      <c r="P24" s="556"/>
      <c r="Q24" s="556"/>
      <c r="R24" s="556"/>
      <c r="S24" s="556"/>
    </row>
    <row r="25" spans="1:19" ht="15" customHeight="1">
      <c r="A25" s="553" t="str">
        <f>'[50]Gas SWAP WP'!E15</f>
        <v>basis-receive</v>
      </c>
      <c r="B25" s="550" t="s">
        <v>166</v>
      </c>
      <c r="C25" s="687"/>
      <c r="D25" s="688"/>
      <c r="E25" s="688"/>
      <c r="F25" s="688"/>
      <c r="G25" s="688"/>
      <c r="H25" s="688"/>
      <c r="I25" s="688"/>
      <c r="J25" s="688"/>
      <c r="K25" s="688"/>
      <c r="L25" s="688"/>
      <c r="M25" s="688"/>
      <c r="N25" s="688"/>
      <c r="O25" s="689"/>
      <c r="P25" s="556"/>
      <c r="Q25" s="556"/>
      <c r="R25" s="556"/>
      <c r="S25" s="556"/>
    </row>
    <row r="26" spans="1:19" ht="15" customHeight="1">
      <c r="A26" s="553" t="str">
        <f>'[50]Gas SWAP WP'!E16</f>
        <v>basis-pay</v>
      </c>
      <c r="B26" s="550" t="s">
        <v>166</v>
      </c>
      <c r="C26" s="687"/>
      <c r="D26" s="688"/>
      <c r="E26" s="688"/>
      <c r="F26" s="688"/>
      <c r="G26" s="688"/>
      <c r="H26" s="688"/>
      <c r="I26" s="688"/>
      <c r="J26" s="688"/>
      <c r="K26" s="688"/>
      <c r="L26" s="688"/>
      <c r="M26" s="688"/>
      <c r="N26" s="688"/>
      <c r="O26" s="689"/>
      <c r="P26" s="556"/>
      <c r="Q26" s="556"/>
      <c r="R26" s="556"/>
      <c r="S26" s="556"/>
    </row>
    <row r="27" spans="1:19" ht="15" customHeight="1">
      <c r="A27" s="549" t="s">
        <v>176</v>
      </c>
      <c r="B27" s="550" t="s">
        <v>166</v>
      </c>
      <c r="C27" s="687"/>
      <c r="D27" s="688"/>
      <c r="E27" s="688"/>
      <c r="F27" s="688"/>
      <c r="G27" s="688"/>
      <c r="H27" s="688"/>
      <c r="I27" s="688"/>
      <c r="J27" s="688"/>
      <c r="K27" s="688"/>
      <c r="L27" s="688"/>
      <c r="M27" s="688"/>
      <c r="N27" s="688"/>
      <c r="O27" s="689"/>
      <c r="P27" s="556"/>
      <c r="Q27" s="556"/>
      <c r="R27" s="556"/>
      <c r="S27" s="556"/>
    </row>
    <row r="28" spans="1:19" ht="15" customHeight="1">
      <c r="A28" s="549"/>
      <c r="B28" s="549"/>
      <c r="C28" s="687"/>
      <c r="D28" s="688"/>
      <c r="E28" s="688"/>
      <c r="F28" s="688"/>
      <c r="G28" s="688"/>
      <c r="H28" s="688"/>
      <c r="I28" s="688"/>
      <c r="J28" s="688"/>
      <c r="K28" s="688"/>
      <c r="L28" s="688"/>
      <c r="M28" s="688"/>
      <c r="N28" s="688"/>
      <c r="O28" s="689"/>
      <c r="P28" s="556"/>
      <c r="Q28" s="556"/>
      <c r="R28" s="556"/>
      <c r="S28" s="556"/>
    </row>
    <row r="29" spans="1:19" ht="15" customHeight="1">
      <c r="A29" s="545" t="s">
        <v>177</v>
      </c>
      <c r="B29" s="550" t="s">
        <v>166</v>
      </c>
      <c r="C29" s="687"/>
      <c r="D29" s="688"/>
      <c r="E29" s="688"/>
      <c r="F29" s="688"/>
      <c r="G29" s="688"/>
      <c r="H29" s="688"/>
      <c r="I29" s="688"/>
      <c r="J29" s="688"/>
      <c r="K29" s="688"/>
      <c r="L29" s="688"/>
      <c r="M29" s="688"/>
      <c r="N29" s="688"/>
      <c r="O29" s="689"/>
      <c r="P29" s="556"/>
      <c r="Q29" s="556"/>
      <c r="R29" s="556"/>
      <c r="S29" s="556"/>
    </row>
    <row r="30" spans="1:19" ht="15" customHeight="1">
      <c r="A30" s="549"/>
      <c r="B30" s="549"/>
      <c r="C30" s="687"/>
      <c r="D30" s="688"/>
      <c r="E30" s="688"/>
      <c r="F30" s="688"/>
      <c r="G30" s="688"/>
      <c r="H30" s="688"/>
      <c r="I30" s="688"/>
      <c r="J30" s="688"/>
      <c r="K30" s="688"/>
      <c r="L30" s="688"/>
      <c r="M30" s="688"/>
      <c r="N30" s="688"/>
      <c r="O30" s="689"/>
      <c r="P30" s="556"/>
      <c r="Q30" s="556"/>
      <c r="R30" s="556"/>
      <c r="S30" s="556"/>
    </row>
    <row r="31" spans="1:19" ht="15" customHeight="1">
      <c r="A31" s="549" t="s">
        <v>178</v>
      </c>
      <c r="B31" s="549"/>
      <c r="C31" s="687"/>
      <c r="D31" s="688"/>
      <c r="E31" s="688"/>
      <c r="F31" s="688"/>
      <c r="G31" s="688"/>
      <c r="H31" s="688"/>
      <c r="I31" s="688"/>
      <c r="J31" s="688"/>
      <c r="K31" s="688"/>
      <c r="L31" s="688"/>
      <c r="M31" s="688"/>
      <c r="N31" s="688"/>
      <c r="O31" s="689"/>
      <c r="P31" s="556"/>
      <c r="Q31" s="556"/>
      <c r="R31" s="556"/>
      <c r="S31" s="556"/>
    </row>
    <row r="32" spans="1:19" ht="15" customHeight="1">
      <c r="A32" s="545"/>
      <c r="B32" s="550"/>
      <c r="C32" s="687"/>
      <c r="D32" s="688"/>
      <c r="E32" s="688"/>
      <c r="F32" s="688"/>
      <c r="G32" s="688"/>
      <c r="H32" s="688"/>
      <c r="I32" s="688"/>
      <c r="J32" s="688"/>
      <c r="K32" s="688"/>
      <c r="L32" s="688"/>
      <c r="M32" s="688"/>
      <c r="N32" s="688"/>
      <c r="O32" s="689"/>
      <c r="P32" s="556"/>
      <c r="Q32" s="556"/>
      <c r="R32" s="556"/>
      <c r="S32" s="556"/>
    </row>
    <row r="33" spans="1:19" ht="15" customHeight="1">
      <c r="A33" s="549" t="s">
        <v>183</v>
      </c>
      <c r="B33" s="550" t="s">
        <v>166</v>
      </c>
      <c r="C33" s="687"/>
      <c r="D33" s="688"/>
      <c r="E33" s="688"/>
      <c r="F33" s="688"/>
      <c r="G33" s="688"/>
      <c r="H33" s="688"/>
      <c r="I33" s="688"/>
      <c r="J33" s="688"/>
      <c r="K33" s="688"/>
      <c r="L33" s="688"/>
      <c r="M33" s="688"/>
      <c r="N33" s="688"/>
      <c r="O33" s="689"/>
      <c r="P33" s="556"/>
      <c r="Q33" s="556"/>
      <c r="R33" s="556"/>
      <c r="S33" s="556"/>
    </row>
    <row r="34" spans="1:19" ht="15" customHeight="1">
      <c r="A34" s="549" t="s">
        <v>179</v>
      </c>
      <c r="B34" s="550" t="s">
        <v>180</v>
      </c>
      <c r="C34" s="687"/>
      <c r="D34" s="688"/>
      <c r="E34" s="688"/>
      <c r="F34" s="688"/>
      <c r="G34" s="688"/>
      <c r="H34" s="688"/>
      <c r="I34" s="688"/>
      <c r="J34" s="688"/>
      <c r="K34" s="688"/>
      <c r="L34" s="688"/>
      <c r="M34" s="688"/>
      <c r="N34" s="688"/>
      <c r="O34" s="689"/>
      <c r="P34" s="556"/>
      <c r="Q34" s="556"/>
      <c r="R34" s="556"/>
      <c r="S34" s="556"/>
    </row>
    <row r="35" spans="1:19" ht="15" customHeight="1">
      <c r="A35" s="554" t="s">
        <v>181</v>
      </c>
      <c r="B35" s="555" t="s">
        <v>182</v>
      </c>
      <c r="C35" s="690"/>
      <c r="D35" s="691"/>
      <c r="E35" s="691"/>
      <c r="F35" s="691"/>
      <c r="G35" s="691"/>
      <c r="H35" s="691"/>
      <c r="I35" s="691"/>
      <c r="J35" s="691"/>
      <c r="K35" s="691"/>
      <c r="L35" s="691"/>
      <c r="M35" s="691"/>
      <c r="N35" s="691"/>
      <c r="O35" s="692"/>
      <c r="P35" s="556"/>
      <c r="Q35" s="556"/>
      <c r="R35" s="556"/>
      <c r="S35" s="556"/>
    </row>
    <row r="36" ht="12.75">
      <c r="C36" s="556"/>
    </row>
    <row r="37" ht="12.75">
      <c r="C37" s="557"/>
    </row>
  </sheetData>
  <mergeCells count="5">
    <mergeCell ref="C16:O35"/>
    <mergeCell ref="A3:O3"/>
    <mergeCell ref="A15:O15"/>
    <mergeCell ref="A1:O1"/>
    <mergeCell ref="C5:O12"/>
  </mergeCells>
  <printOptions/>
  <pageMargins left="1" right="1" top="1.25" bottom="0.75" header="0.5" footer="0.5"/>
  <pageSetup fitToHeight="1" fitToWidth="1" orientation="portrait" paperSize="9"/>
  <headerFooter scaleWithDoc="0" alignWithMargins="0">
    <oddHeader>&amp;C
&amp;"Times New Roman,Bold"&amp;12CONFIDENTIAL&amp;R&amp;"Times New Roman,Bold"&amp;8Utah Association of Energy Users 
UAE Exhibit RR 1.10
Docket No. 10-035-124
Witness:  Kevin C. Higgins
Page 3 of 3</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273</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36">
      <c r="D7" s="15" t="s">
        <v>495</v>
      </c>
      <c r="E7" s="16"/>
      <c r="F7" s="16"/>
      <c r="G7" s="17" t="s">
        <v>274</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45186583.70464556</v>
      </c>
    </row>
    <row r="14" spans="4:7" ht="12.75">
      <c r="D14" s="20">
        <v>6</v>
      </c>
      <c r="E14" s="21" t="s">
        <v>503</v>
      </c>
      <c r="F14" s="21"/>
      <c r="G14" s="23">
        <v>45186583.70464563</v>
      </c>
    </row>
    <row r="15" spans="4:7" ht="12.75">
      <c r="D15" s="20">
        <v>7</v>
      </c>
      <c r="E15" s="21"/>
      <c r="F15" s="21"/>
      <c r="G15" s="22"/>
    </row>
    <row r="16" spans="4:7" ht="12.75">
      <c r="D16" s="20">
        <v>8</v>
      </c>
      <c r="E16" s="21" t="s">
        <v>504</v>
      </c>
      <c r="F16" s="21"/>
      <c r="G16" s="22"/>
    </row>
    <row r="17" spans="4:7" ht="12.75">
      <c r="D17" s="20">
        <v>9</v>
      </c>
      <c r="E17" s="21" t="s">
        <v>505</v>
      </c>
      <c r="F17" s="21"/>
      <c r="G17" s="22">
        <v>0</v>
      </c>
    </row>
    <row r="18" spans="4:7" ht="12.75">
      <c r="D18" s="20">
        <v>10</v>
      </c>
      <c r="E18" s="21" t="s">
        <v>506</v>
      </c>
      <c r="F18" s="21"/>
      <c r="G18" s="22">
        <v>0</v>
      </c>
    </row>
    <row r="19" spans="4:7" ht="12.75">
      <c r="D19" s="20">
        <v>11</v>
      </c>
      <c r="E19" s="21" t="s">
        <v>507</v>
      </c>
      <c r="F19" s="21"/>
      <c r="G19" s="22">
        <v>0</v>
      </c>
    </row>
    <row r="20" spans="4:7" ht="12.75">
      <c r="D20" s="20">
        <v>12</v>
      </c>
      <c r="E20" s="21" t="s">
        <v>508</v>
      </c>
      <c r="F20" s="21"/>
      <c r="G20" s="22">
        <v>0</v>
      </c>
    </row>
    <row r="21" spans="4:7" ht="12.75">
      <c r="D21" s="20">
        <v>13</v>
      </c>
      <c r="E21" s="21" t="s">
        <v>509</v>
      </c>
      <c r="F21" s="21"/>
      <c r="G21" s="22">
        <v>0</v>
      </c>
    </row>
    <row r="22" spans="4:7" ht="12.75">
      <c r="D22" s="20">
        <v>14</v>
      </c>
      <c r="E22" s="21" t="s">
        <v>510</v>
      </c>
      <c r="F22" s="21"/>
      <c r="G22" s="22">
        <v>0</v>
      </c>
    </row>
    <row r="23" spans="4:7" ht="12.75">
      <c r="D23" s="20">
        <v>15</v>
      </c>
      <c r="E23" s="21" t="s">
        <v>511</v>
      </c>
      <c r="F23" s="21"/>
      <c r="G23" s="22">
        <v>0</v>
      </c>
    </row>
    <row r="24" spans="4:7" ht="12.75">
      <c r="D24" s="20">
        <v>16</v>
      </c>
      <c r="E24" s="21" t="s">
        <v>512</v>
      </c>
      <c r="F24" s="21"/>
      <c r="G24" s="22">
        <v>0</v>
      </c>
    </row>
    <row r="25" spans="4:7" ht="12.75">
      <c r="D25" s="20">
        <v>17</v>
      </c>
      <c r="E25" s="21" t="s">
        <v>513</v>
      </c>
      <c r="F25" s="21"/>
      <c r="G25" s="22">
        <v>0</v>
      </c>
    </row>
    <row r="26" spans="4:7" ht="12.75">
      <c r="D26" s="20">
        <v>18</v>
      </c>
      <c r="E26" s="21" t="s">
        <v>514</v>
      </c>
      <c r="F26" s="21"/>
      <c r="G26" s="24">
        <v>0</v>
      </c>
    </row>
    <row r="27" spans="4:7" ht="12.75">
      <c r="D27" s="20">
        <v>19</v>
      </c>
      <c r="E27" s="21" t="s">
        <v>515</v>
      </c>
      <c r="F27" s="21"/>
      <c r="G27" s="22">
        <v>0</v>
      </c>
    </row>
    <row r="28" spans="4:7" ht="12.75">
      <c r="D28" s="20">
        <v>20</v>
      </c>
      <c r="E28" s="21" t="s">
        <v>516</v>
      </c>
      <c r="F28" s="21"/>
      <c r="G28" s="22">
        <v>0</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15397973.42326571</v>
      </c>
    </row>
    <row r="32" spans="4:7" ht="12.75">
      <c r="D32" s="20">
        <v>24</v>
      </c>
      <c r="E32" s="21" t="s">
        <v>520</v>
      </c>
      <c r="F32" s="21"/>
      <c r="G32" s="22">
        <v>1185302.977926212</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16583276.401192188</v>
      </c>
    </row>
    <row r="37" spans="4:7" ht="12.75">
      <c r="D37" s="20">
        <v>29</v>
      </c>
      <c r="E37" s="21"/>
      <c r="F37" s="21"/>
      <c r="G37" s="22"/>
    </row>
    <row r="38" spans="4:7" ht="13" thickBot="1">
      <c r="D38" s="20">
        <v>30</v>
      </c>
      <c r="E38" s="21" t="s">
        <v>525</v>
      </c>
      <c r="F38" s="21"/>
      <c r="G38" s="26">
        <v>28603307.303453207</v>
      </c>
    </row>
    <row r="39" spans="4:7" ht="13.5" thickTop="1">
      <c r="D39" s="20">
        <v>31</v>
      </c>
      <c r="E39" s="21"/>
      <c r="F39" s="21"/>
      <c r="G39" s="22"/>
    </row>
    <row r="40" spans="4:7" ht="12.75">
      <c r="D40" s="20">
        <v>32</v>
      </c>
      <c r="E40" s="21" t="s">
        <v>526</v>
      </c>
      <c r="F40" s="21"/>
      <c r="G40" s="22"/>
    </row>
    <row r="41" spans="4:7" ht="12.75">
      <c r="D41" s="20">
        <v>33</v>
      </c>
      <c r="E41" s="21" t="s">
        <v>527</v>
      </c>
      <c r="F41" s="21"/>
      <c r="G41" s="22">
        <v>0</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254608.84638130665</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254608.84638023376</v>
      </c>
    </row>
    <row r="53" spans="4:7" ht="12.75">
      <c r="D53" s="20">
        <v>45</v>
      </c>
      <c r="E53" s="21"/>
      <c r="F53" s="21"/>
      <c r="G53" s="22"/>
    </row>
    <row r="54" spans="4:7" ht="12.75">
      <c r="D54" s="20">
        <v>46</v>
      </c>
      <c r="E54" s="21" t="s">
        <v>539</v>
      </c>
      <c r="F54" s="21"/>
      <c r="G54" s="22"/>
    </row>
    <row r="55" spans="4:7" ht="12.75">
      <c r="D55" s="20">
        <v>47</v>
      </c>
      <c r="E55" s="21" t="s">
        <v>540</v>
      </c>
      <c r="F55" s="21"/>
      <c r="G55" s="22">
        <v>0</v>
      </c>
    </row>
    <row r="56" spans="4:7" ht="12.75">
      <c r="D56" s="20">
        <v>48</v>
      </c>
      <c r="E56" s="21" t="s">
        <v>541</v>
      </c>
      <c r="F56" s="21"/>
      <c r="G56" s="22">
        <v>0</v>
      </c>
    </row>
    <row r="57" spans="4:7" ht="12.75">
      <c r="D57" s="20">
        <v>49</v>
      </c>
      <c r="E57" s="21" t="s">
        <v>542</v>
      </c>
      <c r="F57" s="21"/>
      <c r="G57" s="22">
        <v>0</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0</v>
      </c>
    </row>
    <row r="63" spans="4:7" ht="12.75">
      <c r="D63" s="20">
        <v>55</v>
      </c>
      <c r="E63" s="21"/>
      <c r="F63" s="21"/>
      <c r="G63" s="22"/>
    </row>
    <row r="64" spans="4:7" ht="13" thickBot="1">
      <c r="D64" s="20">
        <v>56</v>
      </c>
      <c r="E64" s="21" t="s">
        <v>548</v>
      </c>
      <c r="F64" s="21"/>
      <c r="G64" s="26">
        <v>254608.84638023376</v>
      </c>
    </row>
    <row r="65" spans="4:7" ht="13.5" thickTop="1">
      <c r="D65" s="108"/>
      <c r="E65" s="28"/>
      <c r="F65" s="28"/>
      <c r="G65" s="29"/>
    </row>
    <row r="66" spans="4:7" ht="12.75">
      <c r="D66" s="30"/>
      <c r="E66" s="28" t="s">
        <v>419</v>
      </c>
      <c r="F66" s="31"/>
      <c r="G66" s="32">
        <v>-46209510.97047481</v>
      </c>
    </row>
    <row r="68" s="34" customFormat="1" ht="13" thickBot="1">
      <c r="B68" s="33" t="s">
        <v>420</v>
      </c>
    </row>
    <row r="69" spans="2:10" s="34" customFormat="1" ht="145.5" customHeight="1" thickBot="1">
      <c r="B69" s="648" t="s">
        <v>0</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1.12
Docket No. 10-035-124
Witness:  Kevin C. Higgins
Page 1 of 5</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I387"/>
  <sheetViews>
    <sheetView zoomScaleSheetLayoutView="85" workbookViewId="0" topLeftCell="A1"/>
  </sheetViews>
  <sheetFormatPr defaultColWidth="11.66015625" defaultRowHeight="12.75"/>
  <cols>
    <col min="1" max="2" width="2" style="503" customWidth="1"/>
    <col min="3" max="3" width="45.16015625" style="503" customWidth="1"/>
    <col min="4" max="4" width="11.33203125" style="503" customWidth="1"/>
    <col min="5" max="5" width="14.83203125" style="503" customWidth="1"/>
    <col min="6" max="6" width="11.33203125" style="113" customWidth="1"/>
    <col min="7" max="7" width="12.5" style="503" customWidth="1"/>
    <col min="8" max="8" width="14.83203125" style="503" customWidth="1"/>
    <col min="9" max="9" width="9.66015625" style="503" customWidth="1"/>
    <col min="10" max="16384" width="11.66015625" style="503" customWidth="1"/>
  </cols>
  <sheetData>
    <row r="1" spans="1:9" ht="12" customHeight="1">
      <c r="A1" s="502" t="s">
        <v>422</v>
      </c>
      <c r="D1" s="113"/>
      <c r="E1" s="113"/>
      <c r="G1" s="113"/>
      <c r="H1" s="113"/>
      <c r="I1" s="114"/>
    </row>
    <row r="2" spans="1:9" ht="12" customHeight="1">
      <c r="A2" s="502" t="s">
        <v>423</v>
      </c>
      <c r="D2" s="113"/>
      <c r="E2" s="113"/>
      <c r="G2" s="113"/>
      <c r="H2" s="113"/>
      <c r="I2" s="114"/>
    </row>
    <row r="3" spans="1:9" ht="12" customHeight="1">
      <c r="A3" s="502" t="s">
        <v>129</v>
      </c>
      <c r="D3" s="113"/>
      <c r="E3" s="113"/>
      <c r="G3" s="113"/>
      <c r="H3" s="113"/>
      <c r="I3" s="114"/>
    </row>
    <row r="4" spans="4:9" ht="12" customHeight="1">
      <c r="D4" s="113"/>
      <c r="E4" s="113"/>
      <c r="G4" s="113"/>
      <c r="H4" s="113"/>
      <c r="I4" s="114"/>
    </row>
    <row r="5" spans="4:9" ht="12" customHeight="1">
      <c r="D5" s="113"/>
      <c r="E5" s="113"/>
      <c r="G5" s="113"/>
      <c r="H5" s="113"/>
      <c r="I5" s="114"/>
    </row>
    <row r="6" spans="4:9" ht="12" customHeight="1">
      <c r="D6" s="113"/>
      <c r="E6" s="113" t="s">
        <v>425</v>
      </c>
      <c r="G6" s="113"/>
      <c r="H6" s="114" t="s">
        <v>317</v>
      </c>
      <c r="I6" s="114"/>
    </row>
    <row r="7" spans="4:9" ht="12" customHeight="1">
      <c r="D7" s="115" t="s">
        <v>426</v>
      </c>
      <c r="E7" s="115" t="s">
        <v>427</v>
      </c>
      <c r="F7" s="115" t="s">
        <v>428</v>
      </c>
      <c r="G7" s="115" t="s">
        <v>429</v>
      </c>
      <c r="H7" s="115" t="s">
        <v>430</v>
      </c>
      <c r="I7" s="504"/>
    </row>
    <row r="8" spans="1:9" ht="12" customHeight="1">
      <c r="A8" s="505" t="s">
        <v>352</v>
      </c>
      <c r="C8" s="506"/>
      <c r="D8" s="507"/>
      <c r="E8" s="507"/>
      <c r="F8" s="507"/>
      <c r="G8" s="507"/>
      <c r="H8" s="508"/>
      <c r="I8" s="114"/>
    </row>
    <row r="9" spans="1:9" ht="12" customHeight="1">
      <c r="A9" s="506"/>
      <c r="B9" s="505"/>
      <c r="C9" s="506"/>
      <c r="D9" s="507"/>
      <c r="E9" s="507"/>
      <c r="F9" s="507"/>
      <c r="G9" s="507"/>
      <c r="H9" s="508"/>
      <c r="I9" s="114"/>
    </row>
    <row r="10" spans="1:8" ht="12" customHeight="1">
      <c r="A10" s="506"/>
      <c r="B10" s="509" t="s">
        <v>130</v>
      </c>
      <c r="C10" s="506"/>
      <c r="D10" s="507">
        <v>456</v>
      </c>
      <c r="E10" s="510">
        <f>+-'UAE Direct Exhibit RR 1.12, p.5'!E14*12</f>
        <v>45186583.70464556</v>
      </c>
      <c r="F10" s="507" t="s">
        <v>391</v>
      </c>
      <c r="G10" s="295">
        <v>1</v>
      </c>
      <c r="H10" s="510">
        <f>+E10*G10</f>
        <v>45186583.70464556</v>
      </c>
    </row>
    <row r="11" spans="1:9" ht="12" customHeight="1">
      <c r="A11" s="506"/>
      <c r="B11" s="505"/>
      <c r="C11" s="506"/>
      <c r="D11" s="507"/>
      <c r="E11" s="511">
        <f>SUM(E10:E10)</f>
        <v>45186583.70464556</v>
      </c>
      <c r="F11" s="507"/>
      <c r="G11" s="507"/>
      <c r="H11" s="508"/>
      <c r="I11" s="114"/>
    </row>
    <row r="12" spans="1:9" ht="12" customHeight="1">
      <c r="A12" s="506"/>
      <c r="B12" s="505"/>
      <c r="C12" s="506"/>
      <c r="D12" s="507"/>
      <c r="E12" s="512"/>
      <c r="F12" s="507"/>
      <c r="G12" s="507"/>
      <c r="H12" s="508"/>
      <c r="I12" s="114"/>
    </row>
    <row r="13" spans="1:9" ht="12" customHeight="1">
      <c r="A13" s="505"/>
      <c r="B13" s="505"/>
      <c r="C13" s="506"/>
      <c r="D13" s="507"/>
      <c r="E13" s="507"/>
      <c r="F13" s="507"/>
      <c r="G13" s="507"/>
      <c r="H13" s="508"/>
      <c r="I13" s="114"/>
    </row>
    <row r="14" spans="1:8" ht="12" customHeight="1">
      <c r="A14" s="506"/>
      <c r="B14" s="506"/>
      <c r="C14" s="506"/>
      <c r="D14" s="507"/>
      <c r="E14" s="513"/>
      <c r="F14" s="507"/>
      <c r="G14" s="514"/>
      <c r="H14" s="508"/>
    </row>
    <row r="15" spans="1:9" ht="12" customHeight="1">
      <c r="A15" s="506"/>
      <c r="B15" s="506"/>
      <c r="C15" s="506"/>
      <c r="D15" s="507"/>
      <c r="E15" s="512"/>
      <c r="F15" s="507"/>
      <c r="G15" s="264"/>
      <c r="H15" s="513"/>
      <c r="I15" s="506"/>
    </row>
    <row r="16" spans="1:9" ht="12.75">
      <c r="A16" s="506"/>
      <c r="B16" s="506"/>
      <c r="C16" s="506"/>
      <c r="D16" s="507"/>
      <c r="E16" s="513"/>
      <c r="F16" s="507"/>
      <c r="G16" s="264"/>
      <c r="H16" s="513"/>
      <c r="I16" s="506"/>
    </row>
    <row r="17" spans="1:9" ht="12.75">
      <c r="A17" s="506"/>
      <c r="B17" s="506"/>
      <c r="C17" s="506"/>
      <c r="D17" s="507"/>
      <c r="E17" s="513"/>
      <c r="F17" s="507"/>
      <c r="G17" s="264"/>
      <c r="H17" s="513"/>
      <c r="I17" s="506"/>
    </row>
    <row r="18" spans="1:9" ht="12.75">
      <c r="A18" s="506"/>
      <c r="B18" s="509"/>
      <c r="C18" s="506"/>
      <c r="D18" s="507"/>
      <c r="E18" s="513"/>
      <c r="F18" s="507"/>
      <c r="G18" s="264"/>
      <c r="H18" s="513"/>
      <c r="I18" s="506"/>
    </row>
    <row r="19" spans="1:9" ht="12.75">
      <c r="A19" s="506"/>
      <c r="B19" s="506"/>
      <c r="C19" s="506"/>
      <c r="D19" s="506"/>
      <c r="E19" s="506"/>
      <c r="F19" s="507"/>
      <c r="G19" s="506"/>
      <c r="H19" s="506"/>
      <c r="I19" s="506"/>
    </row>
    <row r="20" spans="1:9" ht="12.75">
      <c r="A20" s="515"/>
      <c r="B20" s="505"/>
      <c r="C20" s="506"/>
      <c r="D20" s="507"/>
      <c r="E20" s="507"/>
      <c r="F20" s="507"/>
      <c r="G20" s="506"/>
      <c r="H20" s="506"/>
      <c r="I20" s="506"/>
    </row>
    <row r="21" spans="1:9" ht="12.75">
      <c r="A21" s="506"/>
      <c r="B21" s="506"/>
      <c r="C21" s="506"/>
      <c r="D21" s="507"/>
      <c r="E21" s="513"/>
      <c r="F21" s="507"/>
      <c r="G21" s="506"/>
      <c r="H21" s="506"/>
      <c r="I21" s="506"/>
    </row>
    <row r="22" spans="1:9" ht="12.75">
      <c r="A22" s="506"/>
      <c r="B22" s="506"/>
      <c r="C22" s="506"/>
      <c r="D22" s="507"/>
      <c r="E22" s="513"/>
      <c r="F22" s="507"/>
      <c r="G22" s="507"/>
      <c r="H22" s="508"/>
      <c r="I22" s="506"/>
    </row>
    <row r="23" spans="1:9" ht="12.75">
      <c r="A23" s="506"/>
      <c r="B23" s="506"/>
      <c r="C23" s="506"/>
      <c r="D23" s="507"/>
      <c r="E23" s="513"/>
      <c r="F23" s="507"/>
      <c r="G23" s="507"/>
      <c r="H23" s="508"/>
      <c r="I23" s="506"/>
    </row>
    <row r="24" spans="1:9" ht="12.75">
      <c r="A24" s="506"/>
      <c r="B24" s="506"/>
      <c r="C24" s="506"/>
      <c r="D24" s="507"/>
      <c r="E24" s="513"/>
      <c r="F24" s="507"/>
      <c r="G24" s="507"/>
      <c r="H24" s="508"/>
      <c r="I24" s="506"/>
    </row>
    <row r="25" spans="1:9" ht="12.75">
      <c r="A25" s="506"/>
      <c r="B25" s="506"/>
      <c r="C25" s="506"/>
      <c r="D25" s="507"/>
      <c r="E25" s="513"/>
      <c r="F25" s="507"/>
      <c r="G25" s="507"/>
      <c r="H25" s="508"/>
      <c r="I25" s="506"/>
    </row>
    <row r="26" spans="1:9" ht="12.75">
      <c r="A26" s="506"/>
      <c r="B26" s="506"/>
      <c r="C26" s="506"/>
      <c r="D26" s="507"/>
      <c r="E26" s="513"/>
      <c r="F26" s="507"/>
      <c r="G26" s="507"/>
      <c r="H26" s="508"/>
      <c r="I26" s="506"/>
    </row>
    <row r="27" spans="1:9" ht="12.75">
      <c r="A27" s="515"/>
      <c r="B27" s="505"/>
      <c r="C27" s="506"/>
      <c r="D27" s="507"/>
      <c r="E27" s="507"/>
      <c r="F27" s="507"/>
      <c r="G27" s="507"/>
      <c r="H27" s="508"/>
      <c r="I27" s="516"/>
    </row>
    <row r="28" spans="1:9" ht="12.75">
      <c r="A28" s="506"/>
      <c r="B28" s="506"/>
      <c r="C28" s="506"/>
      <c r="D28" s="507"/>
      <c r="E28" s="513"/>
      <c r="F28" s="507"/>
      <c r="G28" s="507"/>
      <c r="H28" s="508"/>
      <c r="I28" s="506"/>
    </row>
    <row r="29" spans="1:9" ht="12.75">
      <c r="A29" s="506"/>
      <c r="B29" s="506"/>
      <c r="C29" s="506"/>
      <c r="D29" s="507"/>
      <c r="E29" s="513"/>
      <c r="F29" s="507"/>
      <c r="G29" s="507"/>
      <c r="H29" s="508"/>
      <c r="I29" s="506"/>
    </row>
    <row r="30" spans="1:9" ht="12.75">
      <c r="A30" s="506"/>
      <c r="B30" s="506"/>
      <c r="C30" s="506"/>
      <c r="D30" s="507"/>
      <c r="E30" s="513"/>
      <c r="F30" s="507"/>
      <c r="G30" s="507"/>
      <c r="H30" s="508"/>
      <c r="I30" s="506"/>
    </row>
    <row r="31" spans="1:9" ht="12.75">
      <c r="A31" s="506"/>
      <c r="B31" s="506"/>
      <c r="C31" s="506"/>
      <c r="D31" s="507"/>
      <c r="E31" s="513"/>
      <c r="F31" s="507"/>
      <c r="G31" s="507"/>
      <c r="H31" s="508"/>
      <c r="I31" s="506"/>
    </row>
    <row r="32" spans="1:9" ht="12.75">
      <c r="A32" s="506"/>
      <c r="B32" s="506"/>
      <c r="C32" s="506"/>
      <c r="D32" s="507"/>
      <c r="E32" s="508"/>
      <c r="F32" s="507"/>
      <c r="G32" s="264"/>
      <c r="H32" s="513"/>
      <c r="I32" s="516"/>
    </row>
    <row r="33" spans="1:8" ht="12.75">
      <c r="A33" s="506"/>
      <c r="D33" s="507"/>
      <c r="E33" s="513"/>
      <c r="F33" s="507"/>
      <c r="G33" s="507"/>
      <c r="H33" s="508"/>
    </row>
    <row r="34" spans="1:8" ht="12.75">
      <c r="A34" s="506"/>
      <c r="D34" s="507"/>
      <c r="E34" s="513"/>
      <c r="F34" s="507"/>
      <c r="G34" s="507"/>
      <c r="H34" s="508"/>
    </row>
    <row r="35" spans="1:8" ht="12.75">
      <c r="A35" s="506"/>
      <c r="B35" s="517"/>
      <c r="C35" s="506"/>
      <c r="D35" s="507"/>
      <c r="F35" s="507"/>
      <c r="G35" s="507"/>
      <c r="H35" s="508"/>
    </row>
    <row r="36" spans="1:8" ht="12.75">
      <c r="A36" s="506"/>
      <c r="B36" s="517"/>
      <c r="C36" s="506"/>
      <c r="D36" s="507"/>
      <c r="F36" s="507"/>
      <c r="G36" s="507"/>
      <c r="H36" s="508"/>
    </row>
    <row r="37" spans="1:8" ht="12.75">
      <c r="A37" s="506"/>
      <c r="B37" s="517"/>
      <c r="C37" s="506"/>
      <c r="D37" s="507"/>
      <c r="F37" s="507"/>
      <c r="G37" s="507"/>
      <c r="H37" s="508"/>
    </row>
    <row r="38" spans="1:8" ht="12.75">
      <c r="A38" s="506"/>
      <c r="B38" s="517"/>
      <c r="C38" s="506"/>
      <c r="D38" s="507"/>
      <c r="F38" s="507"/>
      <c r="G38" s="507"/>
      <c r="H38" s="508"/>
    </row>
    <row r="39" spans="1:8" ht="12.75">
      <c r="A39" s="506"/>
      <c r="B39" s="517"/>
      <c r="C39" s="506"/>
      <c r="D39" s="507"/>
      <c r="F39" s="507"/>
      <c r="G39" s="507"/>
      <c r="H39" s="508"/>
    </row>
    <row r="40" spans="1:8" ht="12.75">
      <c r="A40" s="506"/>
      <c r="B40" s="517"/>
      <c r="C40" s="506"/>
      <c r="D40" s="507"/>
      <c r="F40" s="507"/>
      <c r="G40" s="507"/>
      <c r="H40" s="508"/>
    </row>
    <row r="41" spans="1:8" ht="12.75">
      <c r="A41" s="506"/>
      <c r="B41" s="517"/>
      <c r="C41" s="506"/>
      <c r="D41" s="507"/>
      <c r="E41" s="513"/>
      <c r="F41" s="507"/>
      <c r="G41" s="507"/>
      <c r="H41" s="508"/>
    </row>
    <row r="42" spans="1:8" ht="12.75">
      <c r="A42" s="506"/>
      <c r="B42" s="517"/>
      <c r="C42" s="506"/>
      <c r="D42" s="507"/>
      <c r="E42" s="513"/>
      <c r="F42" s="507"/>
      <c r="G42" s="507"/>
      <c r="H42" s="508"/>
    </row>
    <row r="43" spans="1:8" ht="12.75">
      <c r="A43" s="506"/>
      <c r="B43" s="517"/>
      <c r="C43" s="506"/>
      <c r="D43" s="507"/>
      <c r="E43" s="513"/>
      <c r="F43" s="507"/>
      <c r="G43" s="507"/>
      <c r="H43" s="508"/>
    </row>
    <row r="44" spans="1:8" ht="12.75">
      <c r="A44" s="506"/>
      <c r="B44" s="517"/>
      <c r="C44" s="506"/>
      <c r="D44" s="507"/>
      <c r="E44" s="513"/>
      <c r="F44" s="507"/>
      <c r="G44" s="507"/>
      <c r="H44" s="508"/>
    </row>
    <row r="45" spans="1:8" ht="12.75">
      <c r="A45" s="506"/>
      <c r="B45" s="517"/>
      <c r="C45" s="506"/>
      <c r="D45" s="507"/>
      <c r="E45" s="513"/>
      <c r="F45" s="507"/>
      <c r="G45" s="507"/>
      <c r="H45" s="508"/>
    </row>
    <row r="46" spans="1:8" ht="12.75">
      <c r="A46" s="506"/>
      <c r="B46" s="517"/>
      <c r="C46" s="506"/>
      <c r="D46" s="507"/>
      <c r="E46" s="513"/>
      <c r="F46" s="507"/>
      <c r="G46" s="507"/>
      <c r="H46" s="508"/>
    </row>
    <row r="47" spans="1:8" ht="12.75">
      <c r="A47" s="506"/>
      <c r="B47" s="517"/>
      <c r="C47" s="506"/>
      <c r="D47" s="507"/>
      <c r="E47" s="513"/>
      <c r="F47" s="507"/>
      <c r="G47" s="507"/>
      <c r="H47" s="508"/>
    </row>
    <row r="48" spans="1:8" ht="12.75">
      <c r="A48" s="506"/>
      <c r="B48" s="517"/>
      <c r="C48" s="506"/>
      <c r="D48" s="507"/>
      <c r="E48" s="513"/>
      <c r="F48" s="507"/>
      <c r="G48" s="507"/>
      <c r="H48" s="508"/>
    </row>
    <row r="49" spans="1:8" ht="12.75">
      <c r="A49" s="506"/>
      <c r="B49" s="517"/>
      <c r="C49" s="506"/>
      <c r="D49" s="507"/>
      <c r="E49" s="513"/>
      <c r="F49" s="507"/>
      <c r="G49" s="507"/>
      <c r="H49" s="508"/>
    </row>
    <row r="50" spans="1:9" ht="12" customHeight="1">
      <c r="A50" s="506"/>
      <c r="B50" s="517"/>
      <c r="C50" s="506"/>
      <c r="D50" s="507"/>
      <c r="E50" s="513"/>
      <c r="F50" s="507"/>
      <c r="G50" s="518"/>
      <c r="H50" s="519"/>
      <c r="I50" s="114"/>
    </row>
    <row r="52" spans="4:8" ht="12.75">
      <c r="D52" s="115"/>
      <c r="F52" s="520"/>
      <c r="H52" s="520"/>
    </row>
    <row r="53" ht="12.75">
      <c r="D53" s="521"/>
    </row>
    <row r="54" ht="12.75">
      <c r="D54" s="521"/>
    </row>
    <row r="55" ht="12.75">
      <c r="D55" s="521"/>
    </row>
    <row r="56" ht="12.75">
      <c r="D56" s="521"/>
    </row>
    <row r="57" ht="12.75">
      <c r="D57" s="521"/>
    </row>
    <row r="58" ht="12.75">
      <c r="D58" s="521"/>
    </row>
    <row r="59" ht="12.75">
      <c r="D59" s="521"/>
    </row>
    <row r="60" ht="12.75">
      <c r="D60" s="521"/>
    </row>
    <row r="61" ht="12.75">
      <c r="D61" s="521"/>
    </row>
    <row r="62" ht="12.75">
      <c r="D62" s="521"/>
    </row>
    <row r="63" ht="12.75">
      <c r="D63" s="521"/>
    </row>
    <row r="64" ht="12.75">
      <c r="D64" s="521"/>
    </row>
    <row r="65" ht="12.75">
      <c r="D65" s="521"/>
    </row>
    <row r="66" ht="12.75">
      <c r="D66" s="521"/>
    </row>
    <row r="67" ht="12.75">
      <c r="D67" s="521"/>
    </row>
    <row r="68" ht="12.75">
      <c r="D68" s="521"/>
    </row>
    <row r="69" ht="12.75">
      <c r="D69" s="521"/>
    </row>
    <row r="70" ht="12.75">
      <c r="D70" s="521"/>
    </row>
    <row r="71" ht="12.75">
      <c r="D71" s="521"/>
    </row>
    <row r="72" ht="12.75">
      <c r="D72" s="521"/>
    </row>
    <row r="73" ht="12.75">
      <c r="D73" s="521"/>
    </row>
    <row r="74" ht="12.75">
      <c r="D74" s="521"/>
    </row>
    <row r="75" ht="12.75">
      <c r="D75" s="521"/>
    </row>
    <row r="76" ht="12.75">
      <c r="D76" s="521"/>
    </row>
    <row r="77" ht="12.75">
      <c r="D77" s="521"/>
    </row>
    <row r="78" ht="12.75">
      <c r="D78" s="521"/>
    </row>
    <row r="79" ht="12.75">
      <c r="D79" s="521"/>
    </row>
    <row r="80" ht="12.75">
      <c r="D80" s="521"/>
    </row>
    <row r="81" ht="12.75">
      <c r="D81" s="521"/>
    </row>
    <row r="82" ht="12.75">
      <c r="D82" s="521"/>
    </row>
    <row r="83" ht="12.75">
      <c r="D83" s="521"/>
    </row>
    <row r="84" ht="12.75">
      <c r="D84" s="521"/>
    </row>
    <row r="85" ht="12.75">
      <c r="D85" s="521"/>
    </row>
    <row r="86" ht="12.75">
      <c r="D86" s="521"/>
    </row>
    <row r="87" ht="12.75">
      <c r="D87" s="521"/>
    </row>
    <row r="88" ht="12.75">
      <c r="D88" s="521"/>
    </row>
    <row r="89" ht="12.75">
      <c r="D89" s="521"/>
    </row>
    <row r="90" ht="12.75">
      <c r="D90" s="521"/>
    </row>
    <row r="91" ht="12.75">
      <c r="D91" s="521"/>
    </row>
    <row r="92" ht="12.75">
      <c r="D92" s="521"/>
    </row>
    <row r="93" ht="12.75">
      <c r="D93" s="521"/>
    </row>
    <row r="94" ht="12.75">
      <c r="D94" s="521"/>
    </row>
    <row r="95" ht="12.75">
      <c r="D95" s="521"/>
    </row>
    <row r="96" ht="12.75">
      <c r="D96" s="521"/>
    </row>
    <row r="97" ht="12.75">
      <c r="D97" s="521"/>
    </row>
    <row r="98" ht="12.75">
      <c r="D98" s="521"/>
    </row>
    <row r="99" ht="12.75">
      <c r="D99" s="521"/>
    </row>
    <row r="100" ht="12.75">
      <c r="D100" s="521"/>
    </row>
    <row r="101" ht="12.75">
      <c r="D101" s="521"/>
    </row>
    <row r="102" ht="12.75">
      <c r="D102" s="521"/>
    </row>
    <row r="103" ht="12.75">
      <c r="D103" s="521"/>
    </row>
    <row r="104" ht="12.75">
      <c r="D104" s="521"/>
    </row>
    <row r="105" ht="12.75">
      <c r="D105" s="521"/>
    </row>
    <row r="106" ht="12.75">
      <c r="D106" s="521"/>
    </row>
    <row r="107" ht="12.75">
      <c r="D107" s="521"/>
    </row>
    <row r="108" ht="12.75">
      <c r="D108" s="521"/>
    </row>
    <row r="109" ht="12.75">
      <c r="D109" s="521"/>
    </row>
    <row r="110" ht="12.75">
      <c r="D110" s="521"/>
    </row>
    <row r="111" ht="12.75">
      <c r="D111" s="521"/>
    </row>
    <row r="112" ht="12.75">
      <c r="D112" s="521"/>
    </row>
    <row r="113" ht="12.75">
      <c r="D113" s="521"/>
    </row>
    <row r="114" ht="12.75">
      <c r="D114" s="521"/>
    </row>
    <row r="115" ht="12.75">
      <c r="D115" s="521"/>
    </row>
    <row r="116" ht="12.75">
      <c r="D116" s="521"/>
    </row>
    <row r="117" ht="12.75">
      <c r="D117" s="521"/>
    </row>
    <row r="118" ht="12.75">
      <c r="D118" s="521"/>
    </row>
    <row r="119" ht="12.75">
      <c r="D119" s="521"/>
    </row>
    <row r="120" ht="12.75">
      <c r="D120" s="521"/>
    </row>
    <row r="121" ht="12.75">
      <c r="D121" s="521"/>
    </row>
    <row r="122" ht="12.75">
      <c r="D122" s="521"/>
    </row>
    <row r="123" ht="12.75">
      <c r="D123" s="521"/>
    </row>
    <row r="124" ht="12.75">
      <c r="D124" s="521"/>
    </row>
    <row r="125" ht="12.75">
      <c r="D125" s="521"/>
    </row>
    <row r="126" ht="12.75">
      <c r="D126" s="521"/>
    </row>
    <row r="127" ht="12.75">
      <c r="D127" s="521"/>
    </row>
    <row r="128" ht="12.75">
      <c r="D128" s="521"/>
    </row>
    <row r="129" ht="12.75">
      <c r="D129" s="521"/>
    </row>
    <row r="130" ht="12.75">
      <c r="D130" s="521"/>
    </row>
    <row r="131" ht="12.75">
      <c r="D131" s="521"/>
    </row>
    <row r="132" ht="12.75">
      <c r="D132" s="521"/>
    </row>
    <row r="133" ht="12.75">
      <c r="D133" s="521"/>
    </row>
    <row r="134" ht="12.75">
      <c r="D134" s="521"/>
    </row>
    <row r="135" ht="12.75">
      <c r="D135" s="521"/>
    </row>
    <row r="136" ht="12.75">
      <c r="D136" s="521"/>
    </row>
    <row r="137" ht="12.75">
      <c r="D137" s="521"/>
    </row>
    <row r="138" ht="12.75">
      <c r="D138" s="521"/>
    </row>
    <row r="139" ht="12.75">
      <c r="D139" s="521"/>
    </row>
    <row r="140" ht="12.75">
      <c r="D140" s="521"/>
    </row>
    <row r="141" ht="12.75">
      <c r="D141" s="521"/>
    </row>
    <row r="142" ht="12.75">
      <c r="D142" s="521"/>
    </row>
    <row r="143" ht="12.75">
      <c r="D143" s="521"/>
    </row>
    <row r="144" ht="12.75">
      <c r="D144" s="521"/>
    </row>
    <row r="145" ht="12.75">
      <c r="D145" s="521"/>
    </row>
    <row r="146" ht="12.75">
      <c r="D146" s="521"/>
    </row>
    <row r="147" ht="12.75">
      <c r="D147" s="521"/>
    </row>
    <row r="148" ht="12.75">
      <c r="D148" s="521"/>
    </row>
    <row r="149" ht="12.75">
      <c r="D149" s="521"/>
    </row>
    <row r="150" ht="12.75">
      <c r="D150" s="521"/>
    </row>
    <row r="151" ht="12.75">
      <c r="D151" s="521"/>
    </row>
    <row r="152" ht="12.75">
      <c r="D152" s="521"/>
    </row>
    <row r="153" ht="12.75">
      <c r="D153" s="521"/>
    </row>
    <row r="154" ht="12.75">
      <c r="D154" s="521"/>
    </row>
    <row r="155" ht="12.75">
      <c r="D155" s="521"/>
    </row>
    <row r="156" ht="12.75">
      <c r="D156" s="521"/>
    </row>
    <row r="157" ht="12.75">
      <c r="D157" s="521"/>
    </row>
    <row r="158" ht="12.75">
      <c r="D158" s="521"/>
    </row>
    <row r="159" ht="12.75">
      <c r="D159" s="521"/>
    </row>
    <row r="160" ht="12.75">
      <c r="D160" s="521"/>
    </row>
    <row r="161" ht="12.75">
      <c r="D161" s="521"/>
    </row>
    <row r="162" ht="12.75">
      <c r="D162" s="521"/>
    </row>
    <row r="163" ht="12.75">
      <c r="D163" s="521"/>
    </row>
    <row r="164" ht="12.75">
      <c r="D164" s="521"/>
    </row>
    <row r="165" ht="12.75">
      <c r="D165" s="521"/>
    </row>
    <row r="166" ht="12.75">
      <c r="D166" s="521"/>
    </row>
    <row r="167" ht="12.75">
      <c r="D167" s="521"/>
    </row>
    <row r="168" ht="12.75">
      <c r="D168" s="521"/>
    </row>
    <row r="169" ht="12.75">
      <c r="D169" s="521"/>
    </row>
    <row r="170" ht="12.75">
      <c r="D170" s="521"/>
    </row>
    <row r="171" ht="12.75">
      <c r="D171" s="521"/>
    </row>
    <row r="172" ht="12.75">
      <c r="D172" s="521"/>
    </row>
    <row r="173" ht="12.75">
      <c r="D173" s="521"/>
    </row>
    <row r="174" ht="12.75">
      <c r="D174" s="521"/>
    </row>
    <row r="175" ht="12.75">
      <c r="D175" s="521"/>
    </row>
    <row r="176" ht="12.75">
      <c r="D176" s="521"/>
    </row>
    <row r="177" ht="12.75">
      <c r="D177" s="521"/>
    </row>
    <row r="178" ht="12.75">
      <c r="D178" s="521"/>
    </row>
    <row r="179" ht="12.75">
      <c r="D179" s="521"/>
    </row>
    <row r="180" ht="12.75">
      <c r="D180" s="521"/>
    </row>
    <row r="181" ht="12.75">
      <c r="D181" s="521"/>
    </row>
    <row r="182" ht="12.75">
      <c r="D182" s="521"/>
    </row>
    <row r="183" ht="12.75">
      <c r="D183" s="521"/>
    </row>
    <row r="184" ht="12.75">
      <c r="D184" s="521"/>
    </row>
    <row r="185" ht="12.75">
      <c r="D185" s="521"/>
    </row>
    <row r="186" ht="12.75">
      <c r="D186" s="521"/>
    </row>
    <row r="187" ht="12.75">
      <c r="D187" s="521"/>
    </row>
    <row r="188" ht="12.75">
      <c r="D188" s="521"/>
    </row>
    <row r="189" ht="12.75">
      <c r="D189" s="521"/>
    </row>
    <row r="190" ht="12.75">
      <c r="D190" s="521"/>
    </row>
    <row r="191" ht="12.75">
      <c r="D191" s="521"/>
    </row>
    <row r="192" ht="12.75">
      <c r="D192" s="521"/>
    </row>
    <row r="193" ht="12.75">
      <c r="D193" s="521"/>
    </row>
    <row r="194" ht="12.75">
      <c r="D194" s="521"/>
    </row>
    <row r="195" ht="12.75">
      <c r="D195" s="521"/>
    </row>
    <row r="196" ht="12.75">
      <c r="D196" s="521"/>
    </row>
    <row r="197" ht="12.75">
      <c r="D197" s="521"/>
    </row>
    <row r="198" ht="12.75">
      <c r="D198" s="521"/>
    </row>
    <row r="199" ht="12.75">
      <c r="D199" s="521"/>
    </row>
    <row r="200" ht="12.75">
      <c r="D200" s="521"/>
    </row>
    <row r="201" ht="12.75">
      <c r="D201" s="521"/>
    </row>
    <row r="202" ht="12.75">
      <c r="D202" s="521"/>
    </row>
    <row r="203" ht="12.75">
      <c r="D203" s="521"/>
    </row>
    <row r="204" ht="12.75">
      <c r="D204" s="521"/>
    </row>
    <row r="205" ht="12.75">
      <c r="D205" s="521"/>
    </row>
    <row r="206" ht="12.75">
      <c r="D206" s="521"/>
    </row>
    <row r="207" ht="12.75">
      <c r="D207" s="521"/>
    </row>
    <row r="208" ht="12.75">
      <c r="D208" s="521"/>
    </row>
    <row r="209" ht="12.75">
      <c r="D209" s="521"/>
    </row>
    <row r="210" ht="12.75">
      <c r="D210" s="521"/>
    </row>
    <row r="211" ht="12.75">
      <c r="D211" s="521"/>
    </row>
    <row r="212" ht="12.75">
      <c r="D212" s="521"/>
    </row>
    <row r="213" ht="12.75">
      <c r="D213" s="521"/>
    </row>
    <row r="214" ht="12.75">
      <c r="D214" s="521"/>
    </row>
    <row r="215" ht="12.75">
      <c r="D215" s="521"/>
    </row>
    <row r="216" ht="12.75">
      <c r="D216" s="521"/>
    </row>
    <row r="217" ht="12.75">
      <c r="D217" s="521"/>
    </row>
    <row r="218" ht="12.75">
      <c r="D218" s="521"/>
    </row>
    <row r="219" ht="12.75">
      <c r="D219" s="521"/>
    </row>
    <row r="220" ht="12.75">
      <c r="D220" s="521"/>
    </row>
    <row r="221" ht="12.75">
      <c r="D221" s="521"/>
    </row>
    <row r="222" ht="12.75">
      <c r="D222" s="521"/>
    </row>
    <row r="223" ht="12.75">
      <c r="D223" s="521"/>
    </row>
    <row r="224" ht="12.75">
      <c r="D224" s="521"/>
    </row>
    <row r="225" ht="12.75">
      <c r="D225" s="521"/>
    </row>
    <row r="226" ht="12.75">
      <c r="D226" s="521"/>
    </row>
    <row r="227" ht="12.75">
      <c r="D227" s="521"/>
    </row>
    <row r="228" ht="12.75">
      <c r="D228" s="521"/>
    </row>
    <row r="229" ht="12.75">
      <c r="D229" s="521"/>
    </row>
    <row r="230" ht="12.75">
      <c r="D230" s="521"/>
    </row>
    <row r="231" ht="12.75">
      <c r="D231" s="521"/>
    </row>
    <row r="232" ht="12.75">
      <c r="D232" s="521"/>
    </row>
    <row r="233" ht="12.75">
      <c r="D233" s="521"/>
    </row>
    <row r="234" ht="12.75">
      <c r="D234" s="521"/>
    </row>
    <row r="235" ht="12.75">
      <c r="D235" s="521"/>
    </row>
    <row r="236" ht="12.75">
      <c r="D236" s="521"/>
    </row>
    <row r="237" ht="12.75">
      <c r="D237" s="521"/>
    </row>
    <row r="238" ht="12.75">
      <c r="D238" s="521"/>
    </row>
    <row r="239" ht="12.75">
      <c r="D239" s="521"/>
    </row>
    <row r="240" ht="12.75">
      <c r="D240" s="521"/>
    </row>
    <row r="241" ht="12.75">
      <c r="D241" s="521"/>
    </row>
    <row r="242" ht="12.75">
      <c r="D242" s="521"/>
    </row>
    <row r="243" ht="12.75">
      <c r="D243" s="521"/>
    </row>
    <row r="244" ht="12.75">
      <c r="D244" s="521"/>
    </row>
    <row r="245" ht="12.75">
      <c r="D245" s="521"/>
    </row>
    <row r="246" ht="12.75">
      <c r="D246" s="521"/>
    </row>
    <row r="247" ht="12.75">
      <c r="D247" s="521"/>
    </row>
    <row r="248" ht="12.75">
      <c r="D248" s="521"/>
    </row>
    <row r="249" ht="12.75">
      <c r="D249" s="521"/>
    </row>
    <row r="250" ht="12.75">
      <c r="D250" s="521"/>
    </row>
    <row r="251" ht="12.75">
      <c r="D251" s="521"/>
    </row>
    <row r="252" ht="12.75">
      <c r="D252" s="521"/>
    </row>
    <row r="253" ht="12.75">
      <c r="D253" s="521"/>
    </row>
    <row r="254" ht="12.75">
      <c r="D254" s="521"/>
    </row>
    <row r="255" ht="12.75">
      <c r="D255" s="521"/>
    </row>
    <row r="256" ht="12.75">
      <c r="D256" s="521"/>
    </row>
    <row r="257" ht="12.75">
      <c r="D257" s="521"/>
    </row>
    <row r="258" ht="12.75">
      <c r="D258" s="521"/>
    </row>
    <row r="259" ht="12.75">
      <c r="D259" s="521"/>
    </row>
    <row r="260" ht="12.75">
      <c r="D260" s="521"/>
    </row>
    <row r="261" ht="12.75">
      <c r="D261" s="521"/>
    </row>
    <row r="262" ht="12.75">
      <c r="D262" s="521"/>
    </row>
    <row r="263" ht="12.75">
      <c r="D263" s="521"/>
    </row>
    <row r="264" ht="12.75">
      <c r="D264" s="521"/>
    </row>
    <row r="265" ht="12.75">
      <c r="D265" s="521"/>
    </row>
    <row r="266" ht="12.75">
      <c r="D266" s="521"/>
    </row>
    <row r="267" ht="12.75">
      <c r="D267" s="521"/>
    </row>
    <row r="268" ht="12.75">
      <c r="D268" s="521"/>
    </row>
    <row r="269" ht="12.75">
      <c r="D269" s="521"/>
    </row>
    <row r="270" ht="12.75">
      <c r="D270" s="521"/>
    </row>
    <row r="271" ht="12.75">
      <c r="D271" s="521"/>
    </row>
    <row r="272" ht="12.75">
      <c r="D272" s="521"/>
    </row>
    <row r="273" ht="12.75">
      <c r="D273" s="521"/>
    </row>
    <row r="274" ht="12.75">
      <c r="D274" s="521"/>
    </row>
    <row r="275" ht="12.75">
      <c r="D275" s="521"/>
    </row>
    <row r="276" ht="12.75">
      <c r="D276" s="521"/>
    </row>
    <row r="277" ht="12.75">
      <c r="D277" s="521"/>
    </row>
    <row r="278" ht="12.75">
      <c r="D278" s="521"/>
    </row>
    <row r="279" ht="12.75">
      <c r="D279" s="521"/>
    </row>
    <row r="280" ht="12.75">
      <c r="D280" s="521"/>
    </row>
    <row r="281" ht="12.75">
      <c r="D281" s="521"/>
    </row>
    <row r="282" ht="12.75">
      <c r="D282" s="521"/>
    </row>
    <row r="283" ht="12.75">
      <c r="D283" s="521"/>
    </row>
    <row r="284" ht="12.75">
      <c r="D284" s="521"/>
    </row>
    <row r="285" ht="12.75">
      <c r="D285" s="521"/>
    </row>
    <row r="286" ht="12.75">
      <c r="D286" s="521"/>
    </row>
    <row r="287" ht="12.75">
      <c r="D287" s="521"/>
    </row>
    <row r="288" ht="12.75">
      <c r="D288" s="521"/>
    </row>
    <row r="289" ht="12.75">
      <c r="D289" s="521"/>
    </row>
    <row r="290" ht="12.75">
      <c r="D290" s="521"/>
    </row>
    <row r="291" ht="12.75">
      <c r="D291" s="521"/>
    </row>
    <row r="292" ht="12.75">
      <c r="D292" s="521"/>
    </row>
    <row r="293" ht="12.75">
      <c r="D293" s="521"/>
    </row>
    <row r="294" ht="12.75">
      <c r="D294" s="521"/>
    </row>
    <row r="295" ht="12.75">
      <c r="D295" s="521"/>
    </row>
    <row r="296" ht="12.75">
      <c r="D296" s="521"/>
    </row>
    <row r="297" ht="12.75">
      <c r="D297" s="521"/>
    </row>
    <row r="298" ht="12.75">
      <c r="D298" s="521"/>
    </row>
    <row r="299" ht="12.75">
      <c r="D299" s="521"/>
    </row>
    <row r="300" ht="12.75">
      <c r="D300" s="521"/>
    </row>
    <row r="301" ht="12.75">
      <c r="D301" s="521"/>
    </row>
    <row r="302" ht="12.75">
      <c r="D302" s="521"/>
    </row>
    <row r="303" ht="12.75">
      <c r="D303" s="521"/>
    </row>
    <row r="304" ht="12.75">
      <c r="D304" s="521"/>
    </row>
    <row r="305" ht="12.75">
      <c r="D305" s="521"/>
    </row>
    <row r="306" ht="12.75">
      <c r="D306" s="521"/>
    </row>
    <row r="307" ht="12.75">
      <c r="D307" s="521"/>
    </row>
    <row r="308" ht="12.75">
      <c r="D308" s="521"/>
    </row>
    <row r="309" ht="12.75">
      <c r="D309" s="521"/>
    </row>
    <row r="310" ht="12.75">
      <c r="D310" s="521"/>
    </row>
    <row r="311" ht="12.75">
      <c r="D311" s="521"/>
    </row>
    <row r="312" ht="12.75">
      <c r="D312" s="521"/>
    </row>
    <row r="313" ht="12.75">
      <c r="D313" s="521"/>
    </row>
    <row r="314" ht="12.75">
      <c r="D314" s="521"/>
    </row>
    <row r="315" ht="12.75">
      <c r="D315" s="521"/>
    </row>
    <row r="316" ht="12.75">
      <c r="D316" s="521"/>
    </row>
    <row r="317" ht="12.75">
      <c r="D317" s="521"/>
    </row>
    <row r="318" ht="12.75">
      <c r="D318" s="521"/>
    </row>
    <row r="319" ht="12.75">
      <c r="D319" s="521"/>
    </row>
    <row r="320" ht="12.75">
      <c r="D320" s="521"/>
    </row>
    <row r="321" ht="12.75">
      <c r="D321" s="521"/>
    </row>
    <row r="322" ht="12.75">
      <c r="D322" s="521"/>
    </row>
    <row r="323" ht="12.75">
      <c r="D323" s="521"/>
    </row>
    <row r="324" ht="12.75">
      <c r="D324" s="521"/>
    </row>
    <row r="325" ht="12.75">
      <c r="D325" s="521"/>
    </row>
    <row r="326" ht="12.75">
      <c r="D326" s="521"/>
    </row>
    <row r="327" ht="12.75">
      <c r="D327" s="521"/>
    </row>
    <row r="328" ht="12.75">
      <c r="D328" s="521"/>
    </row>
    <row r="329" ht="12.75">
      <c r="D329" s="521"/>
    </row>
    <row r="330" ht="12.75">
      <c r="D330" s="521"/>
    </row>
    <row r="331" ht="12.75">
      <c r="D331" s="521"/>
    </row>
    <row r="332" ht="12.75">
      <c r="D332" s="521"/>
    </row>
    <row r="333" ht="12.75">
      <c r="D333" s="521"/>
    </row>
    <row r="334" ht="12.75">
      <c r="D334" s="521"/>
    </row>
    <row r="335" ht="12.75">
      <c r="D335" s="521"/>
    </row>
    <row r="336" ht="12.75">
      <c r="D336" s="521"/>
    </row>
    <row r="337" ht="12.75">
      <c r="D337" s="521"/>
    </row>
    <row r="338" ht="12.75">
      <c r="D338" s="521"/>
    </row>
    <row r="339" ht="12.75">
      <c r="D339" s="521"/>
    </row>
    <row r="340" ht="12.75">
      <c r="D340" s="521"/>
    </row>
    <row r="341" ht="12.75">
      <c r="D341" s="521"/>
    </row>
    <row r="342" ht="12.75">
      <c r="D342" s="521"/>
    </row>
    <row r="343" ht="12.75">
      <c r="D343" s="521"/>
    </row>
    <row r="344" ht="12.75">
      <c r="D344" s="521"/>
    </row>
    <row r="345" ht="12.75">
      <c r="D345" s="521"/>
    </row>
    <row r="346" ht="12.75">
      <c r="D346" s="521"/>
    </row>
    <row r="347" ht="12.75">
      <c r="D347" s="521"/>
    </row>
    <row r="348" ht="12.75">
      <c r="D348" s="521"/>
    </row>
    <row r="349" ht="12.75">
      <c r="D349" s="521"/>
    </row>
    <row r="350" ht="12.75">
      <c r="D350" s="521"/>
    </row>
    <row r="351" ht="12.75">
      <c r="D351" s="521"/>
    </row>
    <row r="352" ht="12.75">
      <c r="D352" s="521"/>
    </row>
    <row r="353" ht="12.75">
      <c r="D353" s="521"/>
    </row>
    <row r="354" ht="12.75">
      <c r="D354" s="521"/>
    </row>
    <row r="355" ht="12.75">
      <c r="D355" s="521"/>
    </row>
    <row r="356" ht="12.75">
      <c r="D356" s="521"/>
    </row>
    <row r="357" ht="12.75">
      <c r="D357" s="521"/>
    </row>
    <row r="358" ht="12.75">
      <c r="D358" s="521"/>
    </row>
    <row r="359" ht="12.75">
      <c r="D359" s="521"/>
    </row>
    <row r="360" ht="12.75">
      <c r="D360" s="521"/>
    </row>
    <row r="361" ht="12.75">
      <c r="D361" s="521"/>
    </row>
    <row r="362" ht="12.75">
      <c r="D362" s="521"/>
    </row>
    <row r="363" ht="12.75">
      <c r="D363" s="521"/>
    </row>
    <row r="364" ht="12.75">
      <c r="D364" s="521"/>
    </row>
    <row r="365" ht="12.75">
      <c r="D365" s="521"/>
    </row>
    <row r="366" ht="12.75">
      <c r="D366" s="521"/>
    </row>
    <row r="367" ht="12.75">
      <c r="D367" s="521"/>
    </row>
    <row r="368" ht="12.75">
      <c r="D368" s="521"/>
    </row>
    <row r="369" ht="12.75">
      <c r="D369" s="521"/>
    </row>
    <row r="370" ht="12.75">
      <c r="D370" s="521"/>
    </row>
    <row r="371" ht="12.75">
      <c r="D371" s="521"/>
    </row>
    <row r="372" ht="12.75">
      <c r="D372" s="521"/>
    </row>
    <row r="373" ht="12.75">
      <c r="D373" s="521"/>
    </row>
    <row r="374" ht="12.75">
      <c r="D374" s="521"/>
    </row>
    <row r="375" ht="12.75">
      <c r="D375" s="521"/>
    </row>
    <row r="376" ht="12.75">
      <c r="D376" s="521"/>
    </row>
    <row r="377" ht="12.75">
      <c r="D377" s="521"/>
    </row>
    <row r="378" ht="12.75">
      <c r="D378" s="521"/>
    </row>
    <row r="379" ht="12.75">
      <c r="D379" s="521"/>
    </row>
    <row r="380" ht="12.75">
      <c r="D380" s="521"/>
    </row>
    <row r="381" ht="12.75">
      <c r="D381" s="521"/>
    </row>
    <row r="382" ht="12.75">
      <c r="D382" s="521"/>
    </row>
    <row r="383" ht="12.75">
      <c r="D383" s="521"/>
    </row>
    <row r="384" ht="12.75">
      <c r="D384" s="521"/>
    </row>
    <row r="385" ht="12.75">
      <c r="D385" s="521"/>
    </row>
    <row r="386" ht="12.75">
      <c r="D386" s="521"/>
    </row>
    <row r="387" ht="12.75">
      <c r="D387" s="521"/>
    </row>
  </sheetData>
  <conditionalFormatting sqref="I1">
    <cfRule type="cellIs" priority="3" dxfId="0" operator="equal" stopIfTrue="1">
      <formula>"x.x"</formula>
    </cfRule>
  </conditionalFormatting>
  <conditionalFormatting sqref="B20:B49 A8 B9:B14 A13">
    <cfRule type="cellIs" priority="2" dxfId="0" operator="equal" stopIfTrue="1">
      <formula>"Adjustment to Income/Expense/Rate Base:"</formula>
    </cfRule>
  </conditionalFormatting>
  <conditionalFormatting sqref="A35:B49 A20 A18:B18 A15:A17 B17:C17 B14:B16 A22:A34 B21:B34">
    <cfRule type="cellIs" priority="1" dxfId="0" operator="equal" stopIfTrue="1">
      <formula>"Title"</formula>
    </cfRule>
  </conditionalFormatting>
  <dataValidations count="7">
    <dataValidation errorStyle="warning" type="list" allowBlank="1" showInputMessage="1" showErrorMessage="1" errorTitle="FERC ACCOUNT" error="This FERC Account is not included in the drop-down list. Is this the account you want to use?" sqref="D50">
      <formula1>$D$68:$D$402</formula1>
    </dataValidation>
    <dataValidation errorStyle="warning" type="list" allowBlank="1" showInputMessage="1" showErrorMessage="1" errorTitle="FERC ACCOUNT" error="This FERC Account is not included in the drop-down list. Is this the account you want to use?" sqref="D35:D49 D18">
      <formula1>$D$52:$D$386</formula1>
    </dataValidation>
    <dataValidation errorStyle="warning" type="list" allowBlank="1" showInputMessage="1" showErrorMessage="1" errorTitle="FERC ACCOUNT" error="This FERC Account is not included in the drop-down list. Is this the account you want to use?" sqref="D30:D31 D22:D26 D33:D34 D28 D15:D17">
      <formula1>$D$73:$D$407</formula1>
    </dataValidation>
    <dataValidation errorStyle="warning" type="list" allowBlank="1" showInputMessage="1" showErrorMessage="1" errorTitle="FERC ACCOUNT" error="This FERC Account is not included in the drop-down list. Is this the account you want to use?" sqref="D29 D32">
      <formula1>$D$67:$D$401</formula1>
    </dataValidation>
    <dataValidation errorStyle="warning" type="list" allowBlank="1" showInputMessage="1" showErrorMessage="1" errorTitle="Factor" error="This factor is not included in the drop-down list. Is this the factor you want to use?" sqref="F50">
      <formula1>$F$68:$F$159</formula1>
    </dataValidation>
    <dataValidation errorStyle="warning" type="list" allowBlank="1" showInputMessage="1" showErrorMessage="1" errorTitle="Factor" error="This factor is not included in the drop-down list. Is this the factor you want to use?" sqref="F30 F33:F49 F22:F26 F15:F18">
      <formula1>$F$52:$F$143</formula1>
    </dataValidation>
    <dataValidation errorStyle="warning" type="list" allowBlank="1" showInputMessage="1" showErrorMessage="1" errorTitle="Factor" error="This factor is not included in the drop-down list. Is this the factor you want to use?" sqref="F29 F31:F32">
      <formula1>$F$51:$F$137</formula1>
    </dataValidation>
  </dataValidations>
  <printOptions horizontalCentered="1"/>
  <pageMargins left="1" right="1" top="1.75" bottom="0.75" header="0.75" footer="0.5"/>
  <pageSetup fitToHeight="1" fitToWidth="1" orientation="portrait" paperSize="9"/>
  <headerFooter scaleWithDoc="0" alignWithMargins="0">
    <oddHeader>&amp;R&amp;"Times New Roman,Bold"&amp;8Utah Association of Energy Users 
UAE Exhibit RR 1.12
Docket No. 10-035-124
Witness:  Kevin C. Higgins
Page 2 of 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AD57"/>
  <sheetViews>
    <sheetView zoomScale="80" zoomScaleNormal="80" zoomScalePageLayoutView="80" workbookViewId="0" topLeftCell="A1">
      <selection activeCell="E4" sqref="E4"/>
    </sheetView>
  </sheetViews>
  <sheetFormatPr defaultColWidth="8.83203125" defaultRowHeight="12.75"/>
  <cols>
    <col min="1" max="1" width="23.5" style="40" customWidth="1"/>
    <col min="2" max="2" width="20.5" style="40" customWidth="1"/>
    <col min="3" max="3" width="18" style="40" bestFit="1" customWidth="1"/>
    <col min="4" max="4" width="14.33203125" style="40" bestFit="1" customWidth="1"/>
    <col min="5" max="5" width="12.33203125" style="40" bestFit="1" customWidth="1"/>
    <col min="6" max="6" width="25.83203125" style="40" customWidth="1"/>
    <col min="7" max="7" width="19" style="40" bestFit="1" customWidth="1"/>
    <col min="8" max="8" width="26.66015625" style="40" customWidth="1"/>
    <col min="9" max="9" width="14.33203125" style="40" bestFit="1" customWidth="1"/>
    <col min="10" max="10" width="14.83203125" style="40" bestFit="1" customWidth="1"/>
    <col min="11" max="11" width="16.16015625" style="40" bestFit="1" customWidth="1"/>
    <col min="12" max="12" width="14.33203125" style="40" bestFit="1" customWidth="1"/>
    <col min="13" max="20" width="13.83203125" style="40" bestFit="1" customWidth="1"/>
    <col min="21" max="26" width="13.83203125" style="40" customWidth="1"/>
    <col min="27" max="27" width="2.83203125" style="40" customWidth="1"/>
    <col min="28" max="28" width="15.5" style="40" bestFit="1" customWidth="1"/>
    <col min="29" max="29" width="12.66015625" style="40" bestFit="1" customWidth="1"/>
    <col min="30" max="30" width="10.16015625" style="40" bestFit="1" customWidth="1"/>
    <col min="31" max="31" width="12.33203125" style="40" bestFit="1" customWidth="1"/>
    <col min="32" max="16384" width="8.83203125" style="40" customWidth="1"/>
  </cols>
  <sheetData>
    <row r="1" spans="1:9" ht="13">
      <c r="A1" s="618" t="s">
        <v>494</v>
      </c>
      <c r="I1" s="82"/>
    </row>
    <row r="2" ht="13">
      <c r="A2" s="618" t="s">
        <v>423</v>
      </c>
    </row>
    <row r="3" ht="13">
      <c r="A3" s="618" t="s">
        <v>465</v>
      </c>
    </row>
    <row r="4" ht="12.75">
      <c r="A4" s="43"/>
    </row>
    <row r="6" spans="1:3" ht="12.75">
      <c r="A6" s="83" t="s">
        <v>437</v>
      </c>
      <c r="B6" s="84" t="s">
        <v>438</v>
      </c>
      <c r="C6" s="84" t="s">
        <v>439</v>
      </c>
    </row>
    <row r="7" spans="1:27" ht="12.75">
      <c r="A7" s="40" t="s">
        <v>440</v>
      </c>
      <c r="B7" s="85">
        <v>82161387.19</v>
      </c>
      <c r="C7" s="86">
        <v>81920163.25999999</v>
      </c>
      <c r="AA7" s="87"/>
    </row>
    <row r="8" spans="1:11" ht="12.75">
      <c r="A8" s="88" t="s">
        <v>441</v>
      </c>
      <c r="B8" s="85">
        <v>-28011664.069999997</v>
      </c>
      <c r="C8" s="86">
        <v>-27405896.544999998</v>
      </c>
      <c r="K8" s="87"/>
    </row>
    <row r="9" spans="1:2" ht="12.75">
      <c r="A9" s="40" t="s">
        <v>442</v>
      </c>
      <c r="B9" s="86">
        <v>1513806.8300000003</v>
      </c>
    </row>
    <row r="10" spans="28:29" ht="12.75">
      <c r="AB10" s="85"/>
      <c r="AC10" s="85"/>
    </row>
    <row r="12" spans="1:29" ht="12.75">
      <c r="A12" s="89"/>
      <c r="B12" s="90" t="s">
        <v>443</v>
      </c>
      <c r="C12" s="90" t="s">
        <v>444</v>
      </c>
      <c r="E12" s="651" t="s">
        <v>445</v>
      </c>
      <c r="F12" s="651"/>
      <c r="H12" s="90" t="s">
        <v>441</v>
      </c>
      <c r="I12" s="91"/>
      <c r="K12" s="91"/>
      <c r="L12" s="91"/>
      <c r="M12" s="91"/>
      <c r="N12" s="91"/>
      <c r="O12" s="91"/>
      <c r="P12" s="91"/>
      <c r="Q12" s="91"/>
      <c r="R12" s="91"/>
      <c r="S12" s="91"/>
      <c r="T12" s="91"/>
      <c r="U12" s="91"/>
      <c r="V12" s="91"/>
      <c r="W12" s="91"/>
      <c r="X12" s="91"/>
      <c r="Y12" s="91"/>
      <c r="Z12" s="91"/>
      <c r="AB12" s="87"/>
      <c r="AC12" s="92"/>
    </row>
    <row r="13" spans="1:29" ht="12.75">
      <c r="A13" s="89"/>
      <c r="E13" s="93">
        <v>0.018397970067874192</v>
      </c>
      <c r="F13" s="93">
        <f>+E13</f>
        <v>0.018397970067874192</v>
      </c>
      <c r="H13" s="91"/>
      <c r="I13" s="91"/>
      <c r="K13" s="91"/>
      <c r="L13" s="91"/>
      <c r="M13" s="91"/>
      <c r="N13" s="91"/>
      <c r="O13" s="91"/>
      <c r="P13" s="91"/>
      <c r="Q13" s="91"/>
      <c r="R13" s="91"/>
      <c r="S13" s="91"/>
      <c r="T13" s="91"/>
      <c r="U13" s="91"/>
      <c r="V13" s="91"/>
      <c r="W13" s="91"/>
      <c r="X13" s="91"/>
      <c r="Y13" s="91"/>
      <c r="Z13" s="91"/>
      <c r="AB13" s="87"/>
      <c r="AC13" s="92"/>
    </row>
    <row r="14" spans="1:29" ht="12.75">
      <c r="A14" s="94">
        <v>40330</v>
      </c>
      <c r="B14" s="91"/>
      <c r="C14" s="91">
        <f>B7</f>
        <v>82161387.19</v>
      </c>
      <c r="E14" s="91"/>
      <c r="F14" s="91"/>
      <c r="H14" s="91">
        <f>B8</f>
        <v>-28011664.069999997</v>
      </c>
      <c r="I14" s="91"/>
      <c r="K14" s="91"/>
      <c r="L14" s="91"/>
      <c r="M14" s="91"/>
      <c r="N14" s="91"/>
      <c r="O14" s="91"/>
      <c r="P14" s="91"/>
      <c r="Q14" s="91"/>
      <c r="R14" s="91"/>
      <c r="S14" s="91"/>
      <c r="T14" s="91"/>
      <c r="U14" s="91"/>
      <c r="V14" s="91"/>
      <c r="W14" s="91"/>
      <c r="X14" s="91"/>
      <c r="Y14" s="91"/>
      <c r="Z14" s="91"/>
      <c r="AB14" s="87"/>
      <c r="AC14" s="92"/>
    </row>
    <row r="15" spans="1:29" ht="12.75">
      <c r="A15" s="94">
        <v>40360</v>
      </c>
      <c r="B15" s="91">
        <v>261662.7</v>
      </c>
      <c r="C15" s="91">
        <f>C14+B15</f>
        <v>82423049.89</v>
      </c>
      <c r="E15" s="91">
        <f aca="true" t="shared" si="0" ref="E15:E20">(C14+C15)/2*$E$13*(1/12)</f>
        <v>126167.48112649012</v>
      </c>
      <c r="F15" s="91">
        <v>0</v>
      </c>
      <c r="H15" s="91">
        <f aca="true" t="shared" si="1" ref="H15:H38">H14-E15-F15</f>
        <v>-28137831.551126488</v>
      </c>
      <c r="I15" s="91"/>
      <c r="K15" s="91"/>
      <c r="L15" s="91"/>
      <c r="M15" s="91"/>
      <c r="N15" s="91"/>
      <c r="O15" s="91"/>
      <c r="P15" s="91"/>
      <c r="Q15" s="91"/>
      <c r="R15" s="91"/>
      <c r="S15" s="91"/>
      <c r="T15" s="91"/>
      <c r="U15" s="91"/>
      <c r="V15" s="91"/>
      <c r="W15" s="91"/>
      <c r="X15" s="91"/>
      <c r="Y15" s="91"/>
      <c r="Z15" s="91"/>
      <c r="AB15" s="87"/>
      <c r="AC15" s="92"/>
    </row>
    <row r="16" spans="1:29" ht="12.75">
      <c r="A16" s="94">
        <v>40391</v>
      </c>
      <c r="B16" s="91">
        <v>177.27999999999975</v>
      </c>
      <c r="C16" s="91">
        <f aca="true" t="shared" si="2" ref="C16:C38">C15+B16</f>
        <v>82423227.17</v>
      </c>
      <c r="E16" s="91">
        <f t="shared" si="0"/>
        <v>126368.20296459901</v>
      </c>
      <c r="F16" s="91">
        <v>0</v>
      </c>
      <c r="H16" s="91">
        <f t="shared" si="1"/>
        <v>-28264199.754091088</v>
      </c>
      <c r="I16" s="91"/>
      <c r="K16" s="91"/>
      <c r="L16" s="91"/>
      <c r="M16" s="91"/>
      <c r="N16" s="91"/>
      <c r="O16" s="91"/>
      <c r="P16" s="91"/>
      <c r="Q16" s="91"/>
      <c r="R16" s="91"/>
      <c r="S16" s="91"/>
      <c r="T16" s="91"/>
      <c r="U16" s="91"/>
      <c r="V16" s="91"/>
      <c r="W16" s="91"/>
      <c r="X16" s="91"/>
      <c r="Y16" s="91"/>
      <c r="Z16" s="91"/>
      <c r="AB16" s="87"/>
      <c r="AC16" s="92"/>
    </row>
    <row r="17" spans="1:29" ht="12.75">
      <c r="A17" s="94">
        <v>40422</v>
      </c>
      <c r="B17" s="91">
        <v>-8802.23</v>
      </c>
      <c r="C17" s="91">
        <f t="shared" si="2"/>
        <v>82414424.94</v>
      </c>
      <c r="E17" s="91">
        <f t="shared" si="0"/>
        <v>126361.59123243498</v>
      </c>
      <c r="F17" s="91">
        <v>0</v>
      </c>
      <c r="H17" s="91">
        <f t="shared" si="1"/>
        <v>-28390561.34532352</v>
      </c>
      <c r="I17" s="91"/>
      <c r="K17" s="91"/>
      <c r="L17" s="91"/>
      <c r="M17" s="91"/>
      <c r="N17" s="91"/>
      <c r="O17" s="91"/>
      <c r="P17" s="91"/>
      <c r="Q17" s="91"/>
      <c r="R17" s="91"/>
      <c r="S17" s="91"/>
      <c r="T17" s="91"/>
      <c r="U17" s="91"/>
      <c r="V17" s="91"/>
      <c r="W17" s="91"/>
      <c r="X17" s="91"/>
      <c r="Y17" s="91"/>
      <c r="Z17" s="91"/>
      <c r="AB17" s="87"/>
      <c r="AC17" s="92"/>
    </row>
    <row r="18" spans="1:29" ht="12.75">
      <c r="A18" s="94">
        <v>40452</v>
      </c>
      <c r="B18" s="91">
        <v>0</v>
      </c>
      <c r="C18" s="91">
        <f t="shared" si="2"/>
        <v>82414424.94</v>
      </c>
      <c r="E18" s="91">
        <f t="shared" si="0"/>
        <v>126354.84360059869</v>
      </c>
      <c r="F18" s="91">
        <v>0</v>
      </c>
      <c r="H18" s="91">
        <f t="shared" si="1"/>
        <v>-28516916.18892412</v>
      </c>
      <c r="I18" s="91"/>
      <c r="K18" s="91"/>
      <c r="L18" s="91"/>
      <c r="M18" s="91"/>
      <c r="N18" s="91"/>
      <c r="O18" s="91"/>
      <c r="P18" s="91"/>
      <c r="Q18" s="91"/>
      <c r="R18" s="91"/>
      <c r="S18" s="91"/>
      <c r="T18" s="91"/>
      <c r="U18" s="91"/>
      <c r="V18" s="91"/>
      <c r="W18" s="91"/>
      <c r="X18" s="91"/>
      <c r="Y18" s="91"/>
      <c r="Z18" s="91"/>
      <c r="AB18" s="87"/>
      <c r="AC18" s="92"/>
    </row>
    <row r="19" spans="1:29" ht="12.75">
      <c r="A19" s="94">
        <v>40483</v>
      </c>
      <c r="B19" s="91">
        <v>0</v>
      </c>
      <c r="C19" s="91">
        <f t="shared" si="2"/>
        <v>82414424.94</v>
      </c>
      <c r="E19" s="91">
        <f t="shared" si="0"/>
        <v>126354.84360059869</v>
      </c>
      <c r="F19" s="91">
        <v>0</v>
      </c>
      <c r="H19" s="91">
        <f t="shared" si="1"/>
        <v>-28643271.032524716</v>
      </c>
      <c r="I19" s="91"/>
      <c r="K19" s="91"/>
      <c r="L19" s="91"/>
      <c r="M19" s="91"/>
      <c r="N19" s="91"/>
      <c r="O19" s="91"/>
      <c r="P19" s="91"/>
      <c r="Q19" s="91"/>
      <c r="R19" s="91"/>
      <c r="S19" s="91"/>
      <c r="T19" s="91"/>
      <c r="U19" s="91"/>
      <c r="V19" s="91"/>
      <c r="W19" s="91"/>
      <c r="X19" s="91"/>
      <c r="Y19" s="91"/>
      <c r="Z19" s="91"/>
      <c r="AB19" s="87"/>
      <c r="AC19" s="92"/>
    </row>
    <row r="20" spans="1:29" ht="12.75">
      <c r="A20" s="94">
        <v>40513</v>
      </c>
      <c r="B20" s="91">
        <f>F47+F52</f>
        <v>128366.34</v>
      </c>
      <c r="C20" s="91">
        <f t="shared" si="2"/>
        <v>82542791.28</v>
      </c>
      <c r="E20" s="91">
        <f t="shared" si="0"/>
        <v>126453.24693730878</v>
      </c>
      <c r="F20" s="91">
        <v>0</v>
      </c>
      <c r="H20" s="91">
        <f t="shared" si="1"/>
        <v>-28769724.279462025</v>
      </c>
      <c r="I20" s="91"/>
      <c r="K20" s="91"/>
      <c r="L20" s="91"/>
      <c r="M20" s="91"/>
      <c r="N20" s="91"/>
      <c r="O20" s="91"/>
      <c r="P20" s="91"/>
      <c r="Q20" s="91"/>
      <c r="R20" s="91"/>
      <c r="S20" s="91"/>
      <c r="T20" s="91"/>
      <c r="U20" s="91"/>
      <c r="V20" s="91"/>
      <c r="W20" s="91"/>
      <c r="X20" s="91"/>
      <c r="Y20" s="91"/>
      <c r="Z20" s="91"/>
      <c r="AB20" s="87"/>
      <c r="AC20" s="92"/>
    </row>
    <row r="21" spans="1:29" ht="12.75">
      <c r="A21" s="94">
        <v>40544</v>
      </c>
      <c r="B21" s="91">
        <v>0</v>
      </c>
      <c r="C21" s="91">
        <f t="shared" si="2"/>
        <v>82542791.28</v>
      </c>
      <c r="E21" s="91">
        <v>0</v>
      </c>
      <c r="F21" s="91">
        <f aca="true" t="shared" si="3" ref="F21:F38">(C20+C21)/2*$F$13*(1/12)</f>
        <v>126551.6502740189</v>
      </c>
      <c r="H21" s="91">
        <f t="shared" si="1"/>
        <v>-28896275.929736044</v>
      </c>
      <c r="I21" s="91"/>
      <c r="K21" s="91"/>
      <c r="L21" s="91"/>
      <c r="M21" s="91"/>
      <c r="N21" s="91"/>
      <c r="O21" s="91"/>
      <c r="P21" s="91"/>
      <c r="Q21" s="91"/>
      <c r="R21" s="91"/>
      <c r="S21" s="91"/>
      <c r="T21" s="91"/>
      <c r="U21" s="91"/>
      <c r="V21" s="91"/>
      <c r="W21" s="91"/>
      <c r="X21" s="91"/>
      <c r="Y21" s="91"/>
      <c r="Z21" s="91"/>
      <c r="AB21" s="87"/>
      <c r="AC21" s="92"/>
    </row>
    <row r="22" spans="1:29" ht="12.75">
      <c r="A22" s="94">
        <v>40575</v>
      </c>
      <c r="B22" s="91">
        <v>0</v>
      </c>
      <c r="C22" s="91">
        <f t="shared" si="2"/>
        <v>82542791.28</v>
      </c>
      <c r="E22" s="91">
        <v>0</v>
      </c>
      <c r="F22" s="91">
        <f t="shared" si="3"/>
        <v>126551.6502740189</v>
      </c>
      <c r="H22" s="91">
        <f t="shared" si="1"/>
        <v>-29022827.580010064</v>
      </c>
      <c r="I22" s="91"/>
      <c r="K22" s="91"/>
      <c r="L22" s="91"/>
      <c r="M22" s="91"/>
      <c r="N22" s="91"/>
      <c r="O22" s="91"/>
      <c r="P22" s="91"/>
      <c r="Q22" s="91"/>
      <c r="R22" s="91"/>
      <c r="S22" s="91"/>
      <c r="T22" s="91"/>
      <c r="U22" s="91"/>
      <c r="V22" s="91"/>
      <c r="W22" s="91"/>
      <c r="X22" s="91"/>
      <c r="Y22" s="91"/>
      <c r="Z22" s="91"/>
      <c r="AB22" s="87"/>
      <c r="AC22" s="92"/>
    </row>
    <row r="23" spans="1:29" ht="12.75">
      <c r="A23" s="94">
        <v>40603</v>
      </c>
      <c r="B23" s="91">
        <v>0</v>
      </c>
      <c r="C23" s="91">
        <f t="shared" si="2"/>
        <v>82542791.28</v>
      </c>
      <c r="E23" s="91">
        <v>0</v>
      </c>
      <c r="F23" s="91">
        <f t="shared" si="3"/>
        <v>126551.6502740189</v>
      </c>
      <c r="H23" s="91">
        <f t="shared" si="1"/>
        <v>-29149379.230284084</v>
      </c>
      <c r="I23" s="91"/>
      <c r="K23" s="91"/>
      <c r="L23" s="91"/>
      <c r="M23" s="91"/>
      <c r="N23" s="91"/>
      <c r="O23" s="91"/>
      <c r="P23" s="91"/>
      <c r="Q23" s="91"/>
      <c r="R23" s="91"/>
      <c r="S23" s="91"/>
      <c r="T23" s="91"/>
      <c r="U23" s="91"/>
      <c r="V23" s="91"/>
      <c r="W23" s="91"/>
      <c r="X23" s="91"/>
      <c r="Y23" s="91"/>
      <c r="Z23" s="91"/>
      <c r="AB23" s="87"/>
      <c r="AC23" s="92"/>
    </row>
    <row r="24" spans="1:29" ht="12.75">
      <c r="A24" s="94">
        <v>40634</v>
      </c>
      <c r="B24" s="91">
        <v>0</v>
      </c>
      <c r="C24" s="91">
        <f t="shared" si="2"/>
        <v>82542791.28</v>
      </c>
      <c r="E24" s="91">
        <v>0</v>
      </c>
      <c r="F24" s="91">
        <f t="shared" si="3"/>
        <v>126551.6502740189</v>
      </c>
      <c r="H24" s="91">
        <f t="shared" si="1"/>
        <v>-29275930.880558103</v>
      </c>
      <c r="I24" s="91"/>
      <c r="K24" s="91"/>
      <c r="L24" s="91"/>
      <c r="M24" s="91"/>
      <c r="N24" s="91"/>
      <c r="O24" s="91"/>
      <c r="P24" s="91"/>
      <c r="Q24" s="91"/>
      <c r="R24" s="91"/>
      <c r="S24" s="91"/>
      <c r="T24" s="91"/>
      <c r="U24" s="91"/>
      <c r="V24" s="91"/>
      <c r="W24" s="91"/>
      <c r="X24" s="91"/>
      <c r="Y24" s="91"/>
      <c r="Z24" s="91"/>
      <c r="AB24" s="87"/>
      <c r="AC24" s="92"/>
    </row>
    <row r="25" spans="1:29" ht="12.75">
      <c r="A25" s="94">
        <v>40664</v>
      </c>
      <c r="B25" s="91">
        <f>F51</f>
        <v>1648340.9700000002</v>
      </c>
      <c r="C25" s="91">
        <f t="shared" si="2"/>
        <v>84191132.25</v>
      </c>
      <c r="E25" s="91">
        <v>0</v>
      </c>
      <c r="F25" s="91">
        <f t="shared" si="3"/>
        <v>127815.23893350684</v>
      </c>
      <c r="H25" s="91">
        <f t="shared" si="1"/>
        <v>-29403746.11949161</v>
      </c>
      <c r="I25" s="91"/>
      <c r="K25" s="91"/>
      <c r="L25" s="91"/>
      <c r="M25" s="91"/>
      <c r="N25" s="91"/>
      <c r="O25" s="91"/>
      <c r="P25" s="91"/>
      <c r="Q25" s="91"/>
      <c r="R25" s="91"/>
      <c r="S25" s="91"/>
      <c r="T25" s="91"/>
      <c r="U25" s="91"/>
      <c r="V25" s="91"/>
      <c r="W25" s="91"/>
      <c r="X25" s="91"/>
      <c r="Y25" s="91"/>
      <c r="Z25" s="91"/>
      <c r="AB25" s="87"/>
      <c r="AC25" s="92"/>
    </row>
    <row r="26" spans="1:29" ht="12.75">
      <c r="A26" s="94">
        <v>40695</v>
      </c>
      <c r="B26" s="91">
        <v>0</v>
      </c>
      <c r="C26" s="91">
        <f t="shared" si="2"/>
        <v>84191132.25</v>
      </c>
      <c r="E26" s="91">
        <v>0</v>
      </c>
      <c r="F26" s="91">
        <f t="shared" si="3"/>
        <v>129078.8275929948</v>
      </c>
      <c r="H26" s="91">
        <f t="shared" si="1"/>
        <v>-29532824.947084606</v>
      </c>
      <c r="I26" s="91"/>
      <c r="K26" s="91"/>
      <c r="L26" s="91"/>
      <c r="M26" s="91"/>
      <c r="N26" s="91"/>
      <c r="O26" s="91"/>
      <c r="P26" s="91"/>
      <c r="Q26" s="91"/>
      <c r="R26" s="91"/>
      <c r="S26" s="91"/>
      <c r="T26" s="91"/>
      <c r="U26" s="91"/>
      <c r="V26" s="91"/>
      <c r="W26" s="91"/>
      <c r="X26" s="91"/>
      <c r="Y26" s="91"/>
      <c r="Z26" s="91"/>
      <c r="AB26" s="87"/>
      <c r="AC26" s="92"/>
    </row>
    <row r="27" spans="1:29" ht="12.75">
      <c r="A27" s="94">
        <v>40725</v>
      </c>
      <c r="B27" s="91">
        <v>0</v>
      </c>
      <c r="C27" s="91">
        <f t="shared" si="2"/>
        <v>84191132.25</v>
      </c>
      <c r="E27" s="91">
        <v>0</v>
      </c>
      <c r="F27" s="91">
        <f t="shared" si="3"/>
        <v>129078.8275929948</v>
      </c>
      <c r="H27" s="91">
        <f t="shared" si="1"/>
        <v>-29661903.7746776</v>
      </c>
      <c r="I27" s="91"/>
      <c r="K27" s="91"/>
      <c r="L27" s="91"/>
      <c r="M27" s="91"/>
      <c r="N27" s="91"/>
      <c r="O27" s="91"/>
      <c r="P27" s="91"/>
      <c r="Q27" s="91"/>
      <c r="R27" s="91"/>
      <c r="S27" s="91"/>
      <c r="T27" s="91"/>
      <c r="U27" s="91"/>
      <c r="V27" s="91"/>
      <c r="W27" s="91"/>
      <c r="X27" s="91"/>
      <c r="Y27" s="91"/>
      <c r="Z27" s="91"/>
      <c r="AB27" s="87"/>
      <c r="AC27" s="92"/>
    </row>
    <row r="28" spans="1:29" ht="12.75">
      <c r="A28" s="94">
        <v>40756</v>
      </c>
      <c r="B28" s="91">
        <v>0</v>
      </c>
      <c r="C28" s="91">
        <f t="shared" si="2"/>
        <v>84191132.25</v>
      </c>
      <c r="E28" s="91">
        <v>0</v>
      </c>
      <c r="F28" s="91">
        <f t="shared" si="3"/>
        <v>129078.8275929948</v>
      </c>
      <c r="H28" s="91">
        <f t="shared" si="1"/>
        <v>-29790982.602270596</v>
      </c>
      <c r="I28" s="91"/>
      <c r="K28" s="91"/>
      <c r="L28" s="91"/>
      <c r="M28" s="91"/>
      <c r="N28" s="91"/>
      <c r="O28" s="91"/>
      <c r="P28" s="91"/>
      <c r="Q28" s="91"/>
      <c r="R28" s="91"/>
      <c r="S28" s="91"/>
      <c r="T28" s="91"/>
      <c r="U28" s="91"/>
      <c r="V28" s="91"/>
      <c r="W28" s="91"/>
      <c r="X28" s="91"/>
      <c r="Y28" s="91"/>
      <c r="Z28" s="91"/>
      <c r="AB28" s="87"/>
      <c r="AC28" s="92"/>
    </row>
    <row r="29" spans="1:29" ht="12.75">
      <c r="A29" s="94">
        <v>40787</v>
      </c>
      <c r="B29" s="91">
        <v>0</v>
      </c>
      <c r="C29" s="91">
        <f t="shared" si="2"/>
        <v>84191132.25</v>
      </c>
      <c r="E29" s="91">
        <v>0</v>
      </c>
      <c r="F29" s="91">
        <f t="shared" si="3"/>
        <v>129078.8275929948</v>
      </c>
      <c r="H29" s="91">
        <f t="shared" si="1"/>
        <v>-29920061.42986359</v>
      </c>
      <c r="I29" s="91"/>
      <c r="K29" s="91"/>
      <c r="L29" s="91"/>
      <c r="M29" s="91"/>
      <c r="N29" s="91"/>
      <c r="O29" s="91"/>
      <c r="P29" s="91"/>
      <c r="Q29" s="91"/>
      <c r="R29" s="91"/>
      <c r="S29" s="91"/>
      <c r="T29" s="91"/>
      <c r="U29" s="91"/>
      <c r="V29" s="91"/>
      <c r="W29" s="91"/>
      <c r="X29" s="91"/>
      <c r="Y29" s="91"/>
      <c r="Z29" s="91"/>
      <c r="AB29" s="87"/>
      <c r="AC29" s="92"/>
    </row>
    <row r="30" spans="1:29" ht="12.75">
      <c r="A30" s="94">
        <v>40817</v>
      </c>
      <c r="B30" s="91">
        <v>0</v>
      </c>
      <c r="C30" s="91">
        <f t="shared" si="2"/>
        <v>84191132.25</v>
      </c>
      <c r="E30" s="91">
        <v>0</v>
      </c>
      <c r="F30" s="91">
        <f t="shared" si="3"/>
        <v>129078.8275929948</v>
      </c>
      <c r="H30" s="91">
        <f t="shared" si="1"/>
        <v>-30049140.257456586</v>
      </c>
      <c r="I30" s="91"/>
      <c r="K30" s="91"/>
      <c r="L30" s="91"/>
      <c r="M30" s="91"/>
      <c r="N30" s="91"/>
      <c r="O30" s="91"/>
      <c r="P30" s="91"/>
      <c r="Q30" s="91"/>
      <c r="R30" s="91"/>
      <c r="S30" s="91"/>
      <c r="T30" s="91"/>
      <c r="U30" s="91"/>
      <c r="V30" s="91"/>
      <c r="W30" s="91"/>
      <c r="X30" s="91"/>
      <c r="Y30" s="91"/>
      <c r="Z30" s="91"/>
      <c r="AB30" s="87"/>
      <c r="AC30" s="92"/>
    </row>
    <row r="31" spans="1:29" ht="12.75">
      <c r="A31" s="94">
        <v>40848</v>
      </c>
      <c r="B31" s="91">
        <v>0</v>
      </c>
      <c r="C31" s="91">
        <f t="shared" si="2"/>
        <v>84191132.25</v>
      </c>
      <c r="E31" s="91">
        <v>0</v>
      </c>
      <c r="F31" s="91">
        <f t="shared" si="3"/>
        <v>129078.8275929948</v>
      </c>
      <c r="H31" s="91">
        <f t="shared" si="1"/>
        <v>-30178219.08504958</v>
      </c>
      <c r="I31" s="91"/>
      <c r="K31" s="91"/>
      <c r="L31" s="91"/>
      <c r="M31" s="91"/>
      <c r="N31" s="91"/>
      <c r="O31" s="91"/>
      <c r="P31" s="91"/>
      <c r="Q31" s="91"/>
      <c r="R31" s="91"/>
      <c r="S31" s="91"/>
      <c r="T31" s="91"/>
      <c r="U31" s="91"/>
      <c r="V31" s="91"/>
      <c r="W31" s="91"/>
      <c r="X31" s="91"/>
      <c r="Y31" s="91"/>
      <c r="Z31" s="91"/>
      <c r="AB31" s="87"/>
      <c r="AC31" s="92"/>
    </row>
    <row r="32" spans="1:29" ht="12.75">
      <c r="A32" s="94">
        <v>40878</v>
      </c>
      <c r="B32" s="91">
        <f>F45+F46+F48</f>
        <v>357863</v>
      </c>
      <c r="C32" s="91">
        <f t="shared" si="2"/>
        <v>84548995.25</v>
      </c>
      <c r="E32" s="91">
        <v>0</v>
      </c>
      <c r="F32" s="91">
        <f t="shared" si="3"/>
        <v>129353.15895809478</v>
      </c>
      <c r="H32" s="91">
        <f t="shared" si="1"/>
        <v>-30307572.244007677</v>
      </c>
      <c r="I32" s="91"/>
      <c r="K32" s="91"/>
      <c r="L32" s="91"/>
      <c r="M32" s="91"/>
      <c r="N32" s="91"/>
      <c r="O32" s="91"/>
      <c r="P32" s="91"/>
      <c r="Q32" s="91"/>
      <c r="R32" s="91"/>
      <c r="S32" s="91"/>
      <c r="T32" s="91"/>
      <c r="U32" s="91"/>
      <c r="V32" s="91"/>
      <c r="W32" s="91"/>
      <c r="X32" s="91"/>
      <c r="Y32" s="91"/>
      <c r="Z32" s="91"/>
      <c r="AB32" s="87"/>
      <c r="AC32" s="92"/>
    </row>
    <row r="33" spans="1:29" ht="12.75">
      <c r="A33" s="94">
        <v>40909</v>
      </c>
      <c r="B33" s="91">
        <v>0</v>
      </c>
      <c r="C33" s="91">
        <f t="shared" si="2"/>
        <v>84548995.25</v>
      </c>
      <c r="E33" s="91">
        <v>0</v>
      </c>
      <c r="F33" s="91">
        <f t="shared" si="3"/>
        <v>129627.49032319477</v>
      </c>
      <c r="H33" s="91">
        <f t="shared" si="1"/>
        <v>-30437199.73433087</v>
      </c>
      <c r="I33" s="91"/>
      <c r="K33" s="91"/>
      <c r="L33" s="91"/>
      <c r="M33" s="91"/>
      <c r="N33" s="91"/>
      <c r="O33" s="91"/>
      <c r="P33" s="91"/>
      <c r="Q33" s="91"/>
      <c r="R33" s="91"/>
      <c r="S33" s="91"/>
      <c r="T33" s="91"/>
      <c r="U33" s="91"/>
      <c r="V33" s="91"/>
      <c r="W33" s="91"/>
      <c r="X33" s="91"/>
      <c r="Y33" s="91"/>
      <c r="Z33" s="91"/>
      <c r="AB33" s="87"/>
      <c r="AC33" s="92"/>
    </row>
    <row r="34" spans="1:29" ht="12.75">
      <c r="A34" s="94">
        <v>40940</v>
      </c>
      <c r="B34" s="91">
        <v>0</v>
      </c>
      <c r="C34" s="91">
        <f t="shared" si="2"/>
        <v>84548995.25</v>
      </c>
      <c r="E34" s="91">
        <v>0</v>
      </c>
      <c r="F34" s="91">
        <f t="shared" si="3"/>
        <v>129627.49032319477</v>
      </c>
      <c r="H34" s="91">
        <f t="shared" si="1"/>
        <v>-30566827.224654064</v>
      </c>
      <c r="I34" s="91"/>
      <c r="K34" s="91"/>
      <c r="L34" s="91"/>
      <c r="M34" s="91"/>
      <c r="N34" s="91"/>
      <c r="O34" s="91"/>
      <c r="P34" s="91"/>
      <c r="Q34" s="91"/>
      <c r="R34" s="91"/>
      <c r="S34" s="91"/>
      <c r="T34" s="91"/>
      <c r="U34" s="91"/>
      <c r="V34" s="91"/>
      <c r="W34" s="91"/>
      <c r="X34" s="91"/>
      <c r="Y34" s="91"/>
      <c r="Z34" s="91"/>
      <c r="AB34" s="87"/>
      <c r="AC34" s="92"/>
    </row>
    <row r="35" spans="1:29" ht="12.75">
      <c r="A35" s="94">
        <v>40969</v>
      </c>
      <c r="B35" s="91">
        <v>0</v>
      </c>
      <c r="C35" s="91">
        <f t="shared" si="2"/>
        <v>84548995.25</v>
      </c>
      <c r="E35" s="91">
        <v>0</v>
      </c>
      <c r="F35" s="91">
        <f t="shared" si="3"/>
        <v>129627.49032319477</v>
      </c>
      <c r="H35" s="91">
        <f t="shared" si="1"/>
        <v>-30696454.714977257</v>
      </c>
      <c r="I35" s="91"/>
      <c r="K35" s="91"/>
      <c r="L35" s="91"/>
      <c r="M35" s="91"/>
      <c r="N35" s="91"/>
      <c r="O35" s="91"/>
      <c r="P35" s="91"/>
      <c r="Q35" s="91"/>
      <c r="R35" s="91"/>
      <c r="S35" s="91"/>
      <c r="T35" s="91"/>
      <c r="U35" s="91"/>
      <c r="V35" s="91"/>
      <c r="W35" s="91"/>
      <c r="X35" s="91"/>
      <c r="Y35" s="91"/>
      <c r="Z35" s="91"/>
      <c r="AB35" s="87"/>
      <c r="AC35" s="92"/>
    </row>
    <row r="36" spans="1:29" ht="12.75">
      <c r="A36" s="94">
        <v>41000</v>
      </c>
      <c r="B36" s="91">
        <v>0</v>
      </c>
      <c r="C36" s="91">
        <f t="shared" si="2"/>
        <v>84548995.25</v>
      </c>
      <c r="E36" s="91">
        <v>0</v>
      </c>
      <c r="F36" s="91">
        <f t="shared" si="3"/>
        <v>129627.49032319477</v>
      </c>
      <c r="H36" s="91">
        <f t="shared" si="1"/>
        <v>-30826082.20530045</v>
      </c>
      <c r="I36" s="91"/>
      <c r="K36" s="91"/>
      <c r="L36" s="91"/>
      <c r="M36" s="91"/>
      <c r="N36" s="91"/>
      <c r="O36" s="91"/>
      <c r="P36" s="91"/>
      <c r="Q36" s="91"/>
      <c r="R36" s="91"/>
      <c r="S36" s="91"/>
      <c r="T36" s="91"/>
      <c r="U36" s="91"/>
      <c r="V36" s="91"/>
      <c r="W36" s="91"/>
      <c r="X36" s="91"/>
      <c r="Y36" s="91"/>
      <c r="Z36" s="91"/>
      <c r="AB36" s="87"/>
      <c r="AC36" s="92"/>
    </row>
    <row r="37" spans="1:29" ht="12.75">
      <c r="A37" s="94">
        <v>41030</v>
      </c>
      <c r="B37" s="91">
        <v>0</v>
      </c>
      <c r="C37" s="91">
        <f t="shared" si="2"/>
        <v>84548995.25</v>
      </c>
      <c r="E37" s="91">
        <v>0</v>
      </c>
      <c r="F37" s="91">
        <f t="shared" si="3"/>
        <v>129627.49032319477</v>
      </c>
      <c r="H37" s="91">
        <f t="shared" si="1"/>
        <v>-30955709.695623644</v>
      </c>
      <c r="I37" s="91"/>
      <c r="K37" s="91"/>
      <c r="L37" s="91"/>
      <c r="M37" s="91"/>
      <c r="N37" s="91"/>
      <c r="O37" s="91"/>
      <c r="P37" s="91"/>
      <c r="Q37" s="91"/>
      <c r="R37" s="91"/>
      <c r="S37" s="91"/>
      <c r="T37" s="91"/>
      <c r="U37" s="91"/>
      <c r="V37" s="91"/>
      <c r="W37" s="91"/>
      <c r="X37" s="91"/>
      <c r="Y37" s="91"/>
      <c r="Z37" s="91"/>
      <c r="AB37" s="87"/>
      <c r="AC37" s="92"/>
    </row>
    <row r="38" spans="1:29" ht="12.75">
      <c r="A38" s="94">
        <v>41061</v>
      </c>
      <c r="B38" s="91">
        <v>0</v>
      </c>
      <c r="C38" s="91">
        <f t="shared" si="2"/>
        <v>84548995.25</v>
      </c>
      <c r="E38" s="91">
        <v>0</v>
      </c>
      <c r="F38" s="91">
        <f t="shared" si="3"/>
        <v>129627.49032319477</v>
      </c>
      <c r="H38" s="91">
        <f t="shared" si="1"/>
        <v>-31085337.185946837</v>
      </c>
      <c r="I38" s="91"/>
      <c r="K38" s="91"/>
      <c r="L38" s="91"/>
      <c r="M38" s="91"/>
      <c r="N38" s="91"/>
      <c r="O38" s="91"/>
      <c r="P38" s="91"/>
      <c r="Q38" s="91"/>
      <c r="R38" s="91"/>
      <c r="S38" s="91"/>
      <c r="T38" s="91"/>
      <c r="U38" s="91"/>
      <c r="V38" s="91"/>
      <c r="W38" s="91"/>
      <c r="X38" s="91"/>
      <c r="Y38" s="91"/>
      <c r="Z38" s="91"/>
      <c r="AB38" s="87"/>
      <c r="AC38" s="92"/>
    </row>
    <row r="39" spans="3:29" ht="12.75">
      <c r="C39" s="95">
        <f>AVERAGE(C26:C38)</f>
        <v>84383827.71153846</v>
      </c>
      <c r="D39" s="96" t="s">
        <v>446</v>
      </c>
      <c r="F39" s="95">
        <f>SUM(F27:F38)</f>
        <v>1552512.2388622374</v>
      </c>
      <c r="G39" s="97" t="s">
        <v>447</v>
      </c>
      <c r="H39" s="95">
        <f>AVERAGE(H26:H38)</f>
        <v>-30308331.93086487</v>
      </c>
      <c r="I39" s="96" t="s">
        <v>446</v>
      </c>
      <c r="K39" s="91"/>
      <c r="L39" s="91"/>
      <c r="M39" s="91"/>
      <c r="N39" s="91"/>
      <c r="O39" s="91"/>
      <c r="P39" s="91"/>
      <c r="Q39" s="91"/>
      <c r="R39" s="91"/>
      <c r="S39" s="91"/>
      <c r="T39" s="91"/>
      <c r="U39" s="91"/>
      <c r="V39" s="91"/>
      <c r="W39" s="91"/>
      <c r="X39" s="91"/>
      <c r="Y39" s="91"/>
      <c r="Z39" s="91"/>
      <c r="AB39" s="87"/>
      <c r="AC39" s="92"/>
    </row>
    <row r="40" spans="2:29" ht="12.75">
      <c r="B40" s="91"/>
      <c r="C40" s="98"/>
      <c r="F40" s="91"/>
      <c r="H40" s="91"/>
      <c r="I40" s="91"/>
      <c r="K40" s="91"/>
      <c r="L40" s="91"/>
      <c r="M40" s="91"/>
      <c r="N40" s="91"/>
      <c r="O40" s="91"/>
      <c r="P40" s="91"/>
      <c r="Q40" s="91"/>
      <c r="R40" s="91"/>
      <c r="S40" s="91"/>
      <c r="T40" s="91"/>
      <c r="U40" s="91"/>
      <c r="V40" s="91"/>
      <c r="W40" s="91"/>
      <c r="X40" s="91"/>
      <c r="Y40" s="91"/>
      <c r="Z40" s="91"/>
      <c r="AB40" s="87"/>
      <c r="AC40" s="92"/>
    </row>
    <row r="41" spans="1:29" ht="12.75">
      <c r="A41" s="99"/>
      <c r="B41" s="100" t="s">
        <v>448</v>
      </c>
      <c r="C41" s="98">
        <f>C39-C7</f>
        <v>2463664.4515384734</v>
      </c>
      <c r="D41" s="43"/>
      <c r="E41" s="91"/>
      <c r="F41" s="100">
        <f>F39-B9</f>
        <v>38705.40886223712</v>
      </c>
      <c r="G41" s="43"/>
      <c r="H41" s="100">
        <f>H39-C8</f>
        <v>-2902435.3858648725</v>
      </c>
      <c r="I41" s="43"/>
      <c r="K41" s="91"/>
      <c r="L41" s="91"/>
      <c r="M41" s="91"/>
      <c r="N41" s="91"/>
      <c r="O41" s="91"/>
      <c r="P41" s="91"/>
      <c r="Q41" s="91"/>
      <c r="R41" s="91"/>
      <c r="S41" s="91"/>
      <c r="T41" s="91"/>
      <c r="U41" s="91"/>
      <c r="V41" s="91"/>
      <c r="W41" s="91"/>
      <c r="X41" s="91"/>
      <c r="Y41" s="91"/>
      <c r="Z41" s="91"/>
      <c r="AB41" s="87"/>
      <c r="AC41" s="92"/>
    </row>
    <row r="42" spans="1:29" ht="12.75">
      <c r="A42" s="99"/>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B42" s="87"/>
      <c r="AC42" s="92"/>
    </row>
    <row r="43" spans="1:3" ht="12.75">
      <c r="A43" s="70" t="s">
        <v>450</v>
      </c>
      <c r="B43" s="54"/>
      <c r="C43" s="54"/>
    </row>
    <row r="44" spans="1:29" s="43" customFormat="1" ht="12.75">
      <c r="A44" s="43" t="s">
        <v>451</v>
      </c>
      <c r="D44" s="101" t="s">
        <v>452</v>
      </c>
      <c r="E44" s="101" t="s">
        <v>453</v>
      </c>
      <c r="F44" s="101" t="s">
        <v>487</v>
      </c>
      <c r="I44" s="102"/>
      <c r="J44" s="102"/>
      <c r="K44" s="102"/>
      <c r="L44" s="102"/>
      <c r="M44" s="102"/>
      <c r="N44" s="102"/>
      <c r="O44" s="102"/>
      <c r="P44" s="102"/>
      <c r="Q44" s="102"/>
      <c r="R44" s="102"/>
      <c r="S44" s="102"/>
      <c r="T44" s="102"/>
      <c r="U44" s="102"/>
      <c r="V44" s="102"/>
      <c r="W44" s="102"/>
      <c r="X44" s="102"/>
      <c r="Y44" s="102"/>
      <c r="Z44" s="102"/>
      <c r="AA44" s="102"/>
      <c r="AB44" s="102"/>
      <c r="AC44" s="102"/>
    </row>
    <row r="45" spans="1:30" ht="12.75">
      <c r="A45" s="103" t="s">
        <v>454</v>
      </c>
      <c r="D45" s="40" t="s">
        <v>434</v>
      </c>
      <c r="E45" s="104">
        <v>40884</v>
      </c>
      <c r="F45" s="85">
        <v>165435</v>
      </c>
      <c r="I45" s="87"/>
      <c r="J45" s="87"/>
      <c r="K45" s="87"/>
      <c r="M45" s="87"/>
      <c r="N45" s="87"/>
      <c r="O45" s="87"/>
      <c r="P45" s="87"/>
      <c r="Q45" s="87"/>
      <c r="R45" s="87"/>
      <c r="S45" s="87"/>
      <c r="T45" s="87"/>
      <c r="U45" s="87"/>
      <c r="V45" s="87"/>
      <c r="W45" s="87"/>
      <c r="X45" s="87"/>
      <c r="Y45" s="87"/>
      <c r="Z45" s="87"/>
      <c r="AA45" s="87"/>
      <c r="AB45" s="87"/>
      <c r="AC45" s="87"/>
      <c r="AD45" s="85"/>
    </row>
    <row r="46" spans="1:30" ht="12.75">
      <c r="A46" s="103" t="s">
        <v>455</v>
      </c>
      <c r="D46" s="40" t="s">
        <v>434</v>
      </c>
      <c r="E46" s="104">
        <v>40884</v>
      </c>
      <c r="F46" s="85">
        <v>82469</v>
      </c>
      <c r="I46" s="87"/>
      <c r="J46" s="87"/>
      <c r="K46" s="87"/>
      <c r="L46" s="87"/>
      <c r="M46" s="87"/>
      <c r="AA46" s="87"/>
      <c r="AB46" s="87"/>
      <c r="AC46" s="87"/>
      <c r="AD46" s="85"/>
    </row>
    <row r="47" spans="1:30" ht="12.75">
      <c r="A47" s="103" t="s">
        <v>456</v>
      </c>
      <c r="D47" s="40" t="s">
        <v>434</v>
      </c>
      <c r="E47" s="104">
        <v>40519</v>
      </c>
      <c r="F47" s="105">
        <v>53382.34</v>
      </c>
      <c r="I47" s="87"/>
      <c r="J47" s="87"/>
      <c r="K47" s="87"/>
      <c r="L47" s="87"/>
      <c r="M47" s="87"/>
      <c r="N47" s="87"/>
      <c r="O47" s="87"/>
      <c r="P47" s="87"/>
      <c r="Q47" s="87"/>
      <c r="R47" s="87"/>
      <c r="S47" s="87"/>
      <c r="T47" s="87"/>
      <c r="U47" s="87"/>
      <c r="V47" s="87"/>
      <c r="W47" s="87"/>
      <c r="X47" s="87"/>
      <c r="Y47" s="87"/>
      <c r="Z47" s="87"/>
      <c r="AA47" s="87"/>
      <c r="AB47" s="87"/>
      <c r="AC47" s="87"/>
      <c r="AD47" s="85"/>
    </row>
    <row r="48" spans="1:30" ht="12.75">
      <c r="A48" s="106" t="s">
        <v>457</v>
      </c>
      <c r="D48" s="40" t="s">
        <v>434</v>
      </c>
      <c r="E48" s="107">
        <v>40884</v>
      </c>
      <c r="F48" s="105">
        <v>109959</v>
      </c>
      <c r="I48" s="87"/>
      <c r="J48" s="87"/>
      <c r="K48" s="87"/>
      <c r="L48" s="87"/>
      <c r="M48" s="87"/>
      <c r="N48" s="87"/>
      <c r="O48" s="87"/>
      <c r="P48" s="87"/>
      <c r="Q48" s="87"/>
      <c r="R48" s="87"/>
      <c r="S48" s="87"/>
      <c r="T48" s="87"/>
      <c r="U48" s="87"/>
      <c r="V48" s="87"/>
      <c r="W48" s="87"/>
      <c r="X48" s="87"/>
      <c r="Y48" s="87"/>
      <c r="Z48" s="87"/>
      <c r="AA48" s="87"/>
      <c r="AB48" s="87"/>
      <c r="AC48" s="87"/>
      <c r="AD48" s="85"/>
    </row>
    <row r="49" spans="1:30" ht="12.75">
      <c r="A49" s="106" t="s">
        <v>458</v>
      </c>
      <c r="D49" s="40" t="s">
        <v>434</v>
      </c>
      <c r="E49" s="107">
        <v>40390</v>
      </c>
      <c r="F49" s="105">
        <v>178316.47000000003</v>
      </c>
      <c r="I49" s="87"/>
      <c r="J49" s="87"/>
      <c r="K49" s="87"/>
      <c r="L49" s="87"/>
      <c r="M49" s="87"/>
      <c r="N49" s="87"/>
      <c r="O49" s="87"/>
      <c r="P49" s="87"/>
      <c r="Q49" s="87"/>
      <c r="R49" s="87"/>
      <c r="S49" s="87"/>
      <c r="T49" s="87"/>
      <c r="U49" s="87"/>
      <c r="V49" s="87"/>
      <c r="W49" s="87"/>
      <c r="X49" s="87"/>
      <c r="Y49" s="87"/>
      <c r="Z49" s="87"/>
      <c r="AA49" s="87"/>
      <c r="AB49" s="87"/>
      <c r="AC49" s="87"/>
      <c r="AD49" s="85"/>
    </row>
    <row r="50" spans="1:30" ht="12.75">
      <c r="A50" s="106" t="s">
        <v>459</v>
      </c>
      <c r="D50" s="40" t="s">
        <v>434</v>
      </c>
      <c r="E50" s="107">
        <v>40390</v>
      </c>
      <c r="F50" s="105">
        <v>74721.28</v>
      </c>
      <c r="I50" s="87"/>
      <c r="J50" s="87"/>
      <c r="K50" s="87"/>
      <c r="L50" s="87"/>
      <c r="M50" s="87"/>
      <c r="N50" s="87"/>
      <c r="O50" s="87"/>
      <c r="P50" s="87"/>
      <c r="Q50" s="87"/>
      <c r="R50" s="87"/>
      <c r="S50" s="87"/>
      <c r="T50" s="87"/>
      <c r="U50" s="87"/>
      <c r="V50" s="87"/>
      <c r="W50" s="87"/>
      <c r="X50" s="87"/>
      <c r="Y50" s="87"/>
      <c r="Z50" s="87"/>
      <c r="AA50" s="87"/>
      <c r="AB50" s="87"/>
      <c r="AC50" s="87"/>
      <c r="AD50" s="85"/>
    </row>
    <row r="51" spans="1:30" ht="12.75">
      <c r="A51" s="106" t="s">
        <v>460</v>
      </c>
      <c r="D51" s="40" t="s">
        <v>434</v>
      </c>
      <c r="E51" s="107">
        <v>40664</v>
      </c>
      <c r="F51" s="105">
        <v>1648340.9700000002</v>
      </c>
      <c r="I51" s="87"/>
      <c r="J51" s="87"/>
      <c r="K51" s="87"/>
      <c r="L51" s="87"/>
      <c r="M51" s="87"/>
      <c r="N51" s="87"/>
      <c r="O51" s="87"/>
      <c r="P51" s="87"/>
      <c r="Q51" s="87"/>
      <c r="R51" s="87"/>
      <c r="S51" s="87"/>
      <c r="T51" s="87"/>
      <c r="U51" s="87"/>
      <c r="V51" s="87"/>
      <c r="W51" s="87"/>
      <c r="X51" s="87"/>
      <c r="Y51" s="87"/>
      <c r="Z51" s="87"/>
      <c r="AA51" s="87"/>
      <c r="AB51" s="87"/>
      <c r="AC51" s="87"/>
      <c r="AD51" s="85"/>
    </row>
    <row r="52" spans="1:30" ht="12.75">
      <c r="A52" s="106" t="s">
        <v>461</v>
      </c>
      <c r="D52" s="40" t="s">
        <v>434</v>
      </c>
      <c r="E52" s="107">
        <v>40519</v>
      </c>
      <c r="F52" s="105">
        <v>74984</v>
      </c>
      <c r="I52" s="87"/>
      <c r="J52" s="87"/>
      <c r="K52" s="87"/>
      <c r="L52" s="87"/>
      <c r="M52" s="87"/>
      <c r="N52" s="87"/>
      <c r="O52" s="87"/>
      <c r="P52" s="87"/>
      <c r="Q52" s="87"/>
      <c r="R52" s="87"/>
      <c r="S52" s="87"/>
      <c r="T52" s="87"/>
      <c r="U52" s="87"/>
      <c r="V52" s="87"/>
      <c r="W52" s="87"/>
      <c r="X52" s="87"/>
      <c r="Y52" s="87"/>
      <c r="Z52" s="87"/>
      <c r="AA52" s="87"/>
      <c r="AB52" s="87"/>
      <c r="AC52" s="87"/>
      <c r="AD52" s="85"/>
    </row>
    <row r="53" spans="1:30" ht="12.75">
      <c r="A53" s="106"/>
      <c r="E53" s="107"/>
      <c r="F53" s="95">
        <f>SUM(F45:F52)</f>
        <v>2387608.0600000005</v>
      </c>
      <c r="I53" s="87"/>
      <c r="J53" s="87"/>
      <c r="K53" s="87"/>
      <c r="L53" s="87"/>
      <c r="M53" s="87"/>
      <c r="N53" s="87"/>
      <c r="O53" s="87"/>
      <c r="P53" s="87"/>
      <c r="Q53" s="87"/>
      <c r="R53" s="87"/>
      <c r="S53" s="87"/>
      <c r="T53" s="87"/>
      <c r="U53" s="87"/>
      <c r="V53" s="87"/>
      <c r="W53" s="87"/>
      <c r="X53" s="87"/>
      <c r="Y53" s="87"/>
      <c r="Z53" s="87"/>
      <c r="AA53" s="87"/>
      <c r="AB53" s="87"/>
      <c r="AC53" s="87"/>
      <c r="AD53" s="85"/>
    </row>
    <row r="55" ht="12.75">
      <c r="A55" s="40" t="s">
        <v>466</v>
      </c>
    </row>
    <row r="57" ht="12.75">
      <c r="A57" s="43" t="s">
        <v>464</v>
      </c>
    </row>
  </sheetData>
  <mergeCells count="1">
    <mergeCell ref="E12:F12"/>
  </mergeCells>
  <printOptions/>
  <pageMargins left="1" right="1" top="1.5" bottom="0.75" header="0.75" footer="0.5"/>
  <pageSetup fitToHeight="1" fitToWidth="1" orientation="portrait" paperSize="9"/>
  <headerFooter scaleWithDoc="0" alignWithMargins="0">
    <oddHeader>&amp;R&amp;"Times New Roman,Bold"&amp;8Utah Association of Energy Users 
UAE Exhibit RR 1.2
Docket No. 10-035-124
Witness:  Kevin C. Higgins
Page 3 of 4</oddHeader>
  </headerFooter>
  <colBreaks count="2" manualBreakCount="2">
    <brk id="10" max="16383" man="1"/>
    <brk id="17" max="16383"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tabColor rgb="FFFFFF00"/>
    <pageSetUpPr fitToPage="1"/>
  </sheetPr>
  <dimension ref="A1:Q44"/>
  <sheetViews>
    <sheetView workbookViewId="0" topLeftCell="A1">
      <selection activeCell="H17" sqref="H17"/>
    </sheetView>
  </sheetViews>
  <sheetFormatPr defaultColWidth="8.83203125" defaultRowHeight="12.75"/>
  <cols>
    <col min="1" max="1" width="5.33203125" style="40" customWidth="1"/>
    <col min="2" max="2" width="25.5" style="40" customWidth="1"/>
    <col min="3" max="14" width="12.83203125" style="40" customWidth="1"/>
    <col min="15" max="15" width="13.66015625" style="40" bestFit="1" customWidth="1"/>
    <col min="16" max="16" width="1.0078125" style="40" customWidth="1"/>
    <col min="17" max="17" width="27.16015625" style="40" customWidth="1"/>
    <col min="18" max="16384" width="8.83203125" style="40" customWidth="1"/>
  </cols>
  <sheetData>
    <row r="1" ht="16">
      <c r="A1" s="522" t="s">
        <v>131</v>
      </c>
    </row>
    <row r="2" ht="16">
      <c r="A2" s="522" t="s">
        <v>132</v>
      </c>
    </row>
    <row r="4" spans="2:15" ht="12.75">
      <c r="B4" s="41" t="s">
        <v>66</v>
      </c>
      <c r="C4" s="41" t="s">
        <v>67</v>
      </c>
      <c r="D4" s="41" t="s">
        <v>68</v>
      </c>
      <c r="E4" s="41" t="s">
        <v>69</v>
      </c>
      <c r="F4" s="41" t="s">
        <v>70</v>
      </c>
      <c r="G4" s="41" t="s">
        <v>71</v>
      </c>
      <c r="H4" s="41" t="s">
        <v>72</v>
      </c>
      <c r="I4" s="41" t="s">
        <v>73</v>
      </c>
      <c r="J4" s="41" t="s">
        <v>74</v>
      </c>
      <c r="K4" s="41" t="s">
        <v>75</v>
      </c>
      <c r="L4" s="41" t="s">
        <v>76</v>
      </c>
      <c r="M4" s="41" t="s">
        <v>77</v>
      </c>
      <c r="N4" s="41" t="s">
        <v>78</v>
      </c>
      <c r="O4" s="41" t="s">
        <v>79</v>
      </c>
    </row>
    <row r="5" spans="2:15" ht="12.75">
      <c r="B5" s="41"/>
      <c r="C5" s="41"/>
      <c r="D5" s="41"/>
      <c r="E5" s="41"/>
      <c r="F5" s="41"/>
      <c r="G5" s="41"/>
      <c r="H5" s="41"/>
      <c r="I5" s="41"/>
      <c r="J5" s="41"/>
      <c r="K5" s="41"/>
      <c r="L5" s="41"/>
      <c r="M5" s="41"/>
      <c r="N5" s="41"/>
      <c r="O5" s="41"/>
    </row>
    <row r="6" spans="2:15" ht="12.75">
      <c r="B6" s="630" t="s">
        <v>7</v>
      </c>
      <c r="C6" s="41"/>
      <c r="D6" s="41"/>
      <c r="E6" s="41"/>
      <c r="F6" s="41"/>
      <c r="G6" s="41"/>
      <c r="H6" s="41"/>
      <c r="I6" s="41"/>
      <c r="J6" s="41"/>
      <c r="K6" s="41"/>
      <c r="L6" s="41"/>
      <c r="M6" s="41"/>
      <c r="N6" s="41"/>
      <c r="O6" s="41"/>
    </row>
    <row r="7" ht="13" thickBot="1">
      <c r="A7" s="41" t="s">
        <v>485</v>
      </c>
    </row>
    <row r="8" spans="1:17" ht="12.75">
      <c r="A8" s="46" t="s">
        <v>486</v>
      </c>
      <c r="B8" s="622"/>
      <c r="C8" s="623">
        <v>39814</v>
      </c>
      <c r="D8" s="623">
        <v>39845</v>
      </c>
      <c r="E8" s="623">
        <v>39873</v>
      </c>
      <c r="F8" s="623">
        <v>39904</v>
      </c>
      <c r="G8" s="623">
        <v>39934</v>
      </c>
      <c r="H8" s="623">
        <v>39965</v>
      </c>
      <c r="I8" s="623">
        <v>39995</v>
      </c>
      <c r="J8" s="623">
        <v>40026</v>
      </c>
      <c r="K8" s="623">
        <v>40057</v>
      </c>
      <c r="L8" s="623">
        <v>40087</v>
      </c>
      <c r="M8" s="623">
        <v>40118</v>
      </c>
      <c r="N8" s="623">
        <v>40148</v>
      </c>
      <c r="O8" s="624" t="s">
        <v>380</v>
      </c>
      <c r="Q8" s="611" t="s">
        <v>483</v>
      </c>
    </row>
    <row r="9" spans="1:17" ht="12.75">
      <c r="A9" s="41">
        <v>1</v>
      </c>
      <c r="B9" s="625" t="s">
        <v>80</v>
      </c>
      <c r="C9" s="695" t="s">
        <v>11</v>
      </c>
      <c r="D9" s="695"/>
      <c r="E9" s="695"/>
      <c r="F9" s="695"/>
      <c r="G9" s="695"/>
      <c r="H9" s="695"/>
      <c r="I9" s="695"/>
      <c r="J9" s="695"/>
      <c r="K9" s="695"/>
      <c r="L9" s="695"/>
      <c r="M9" s="695"/>
      <c r="N9" s="695"/>
      <c r="O9" s="696"/>
      <c r="Q9" s="40" t="s">
        <v>81</v>
      </c>
    </row>
    <row r="10" spans="1:15" ht="12.75">
      <c r="A10" s="41"/>
      <c r="B10" s="625"/>
      <c r="C10" s="54"/>
      <c r="D10" s="54"/>
      <c r="E10" s="54"/>
      <c r="F10" s="54"/>
      <c r="G10" s="54"/>
      <c r="H10" s="54"/>
      <c r="I10" s="54"/>
      <c r="J10" s="54"/>
      <c r="K10" s="54"/>
      <c r="L10" s="54"/>
      <c r="M10" s="54"/>
      <c r="N10" s="54"/>
      <c r="O10" s="626"/>
    </row>
    <row r="11" spans="1:15" ht="12.75">
      <c r="A11" s="41"/>
      <c r="B11" s="625"/>
      <c r="C11" s="54"/>
      <c r="D11" s="54"/>
      <c r="E11" s="54"/>
      <c r="F11" s="54"/>
      <c r="G11" s="54"/>
      <c r="H11" s="54"/>
      <c r="I11" s="54"/>
      <c r="J11" s="54"/>
      <c r="K11" s="54"/>
      <c r="L11" s="54"/>
      <c r="M11" s="54"/>
      <c r="N11" s="54"/>
      <c r="O11" s="626"/>
    </row>
    <row r="12" spans="1:15" ht="12.75">
      <c r="A12" s="41" t="s">
        <v>485</v>
      </c>
      <c r="B12" s="625"/>
      <c r="C12" s="54"/>
      <c r="D12" s="54"/>
      <c r="E12" s="54"/>
      <c r="F12" s="54"/>
      <c r="G12" s="54"/>
      <c r="H12" s="54"/>
      <c r="I12" s="54"/>
      <c r="J12" s="54"/>
      <c r="K12" s="54"/>
      <c r="L12" s="54"/>
      <c r="M12" s="54"/>
      <c r="N12" s="54"/>
      <c r="O12" s="626"/>
    </row>
    <row r="13" spans="1:15" ht="12.75">
      <c r="A13" s="46" t="s">
        <v>486</v>
      </c>
      <c r="B13" s="625"/>
      <c r="C13" s="627">
        <v>40179</v>
      </c>
      <c r="D13" s="627">
        <v>40210</v>
      </c>
      <c r="E13" s="627">
        <v>40238</v>
      </c>
      <c r="F13" s="627">
        <v>40269</v>
      </c>
      <c r="G13" s="627">
        <v>40299</v>
      </c>
      <c r="H13" s="627">
        <v>40330</v>
      </c>
      <c r="I13" s="627">
        <v>40360</v>
      </c>
      <c r="J13" s="627">
        <v>40391</v>
      </c>
      <c r="K13" s="627">
        <v>40422</v>
      </c>
      <c r="L13" s="627">
        <v>40452</v>
      </c>
      <c r="M13" s="627">
        <v>40483</v>
      </c>
      <c r="N13" s="627">
        <v>40513</v>
      </c>
      <c r="O13" s="628" t="s">
        <v>380</v>
      </c>
    </row>
    <row r="14" spans="1:17" ht="13" thickBot="1">
      <c r="A14" s="41">
        <v>2</v>
      </c>
      <c r="B14" s="629" t="s">
        <v>80</v>
      </c>
      <c r="C14" s="697" t="s">
        <v>11</v>
      </c>
      <c r="D14" s="697"/>
      <c r="E14" s="697"/>
      <c r="F14" s="697"/>
      <c r="G14" s="697"/>
      <c r="H14" s="697"/>
      <c r="I14" s="697"/>
      <c r="J14" s="697"/>
      <c r="K14" s="697"/>
      <c r="L14" s="697"/>
      <c r="M14" s="697"/>
      <c r="N14" s="697"/>
      <c r="O14" s="698"/>
      <c r="Q14" s="40" t="s">
        <v>81</v>
      </c>
    </row>
    <row r="20" ht="12.75">
      <c r="B20" s="43" t="s">
        <v>25</v>
      </c>
    </row>
    <row r="21" spans="1:2" ht="12.75">
      <c r="A21" s="41" t="s">
        <v>485</v>
      </c>
      <c r="B21" s="43"/>
    </row>
    <row r="22" spans="1:2" ht="12.75">
      <c r="A22" s="46" t="s">
        <v>486</v>
      </c>
      <c r="B22" s="43"/>
    </row>
    <row r="23" spans="3:15" ht="12.75">
      <c r="C23" s="524">
        <v>40179</v>
      </c>
      <c r="D23" s="524">
        <v>40210</v>
      </c>
      <c r="E23" s="524">
        <v>40238</v>
      </c>
      <c r="F23" s="524">
        <v>40269</v>
      </c>
      <c r="G23" s="524">
        <v>40299</v>
      </c>
      <c r="H23" s="524">
        <v>40330</v>
      </c>
      <c r="I23" s="524">
        <v>40360</v>
      </c>
      <c r="J23" s="524">
        <v>40391</v>
      </c>
      <c r="K23" s="524">
        <v>40422</v>
      </c>
      <c r="L23" s="524">
        <v>40452</v>
      </c>
      <c r="M23" s="524">
        <v>40483</v>
      </c>
      <c r="N23" s="524">
        <v>40513</v>
      </c>
      <c r="O23" s="46" t="s">
        <v>380</v>
      </c>
    </row>
    <row r="24" spans="1:17" ht="24">
      <c r="A24" s="41">
        <v>3</v>
      </c>
      <c r="B24" s="621" t="s">
        <v>82</v>
      </c>
      <c r="C24" s="699" t="s">
        <v>11</v>
      </c>
      <c r="D24" s="699"/>
      <c r="E24" s="699"/>
      <c r="F24" s="699"/>
      <c r="G24" s="699"/>
      <c r="H24" s="699"/>
      <c r="I24" s="699"/>
      <c r="J24" s="699"/>
      <c r="K24" s="699"/>
      <c r="L24" s="699"/>
      <c r="M24" s="699"/>
      <c r="N24" s="699"/>
      <c r="O24" s="699"/>
      <c r="Q24" s="613" t="s">
        <v>83</v>
      </c>
    </row>
    <row r="25" spans="1:17" ht="12.75">
      <c r="A25" s="41"/>
      <c r="B25" s="621"/>
      <c r="C25" s="612"/>
      <c r="D25" s="612"/>
      <c r="E25" s="612"/>
      <c r="F25" s="612"/>
      <c r="G25" s="612"/>
      <c r="H25" s="612"/>
      <c r="I25" s="612"/>
      <c r="J25" s="612"/>
      <c r="K25" s="612"/>
      <c r="L25" s="612"/>
      <c r="M25" s="612"/>
      <c r="N25" s="612"/>
      <c r="O25" s="612"/>
      <c r="Q25" s="40" t="s">
        <v>84</v>
      </c>
    </row>
    <row r="26" ht="12.75">
      <c r="B26" s="621"/>
    </row>
    <row r="27" spans="1:17" ht="24">
      <c r="A27" s="41">
        <v>4</v>
      </c>
      <c r="B27" s="621" t="s">
        <v>85</v>
      </c>
      <c r="O27" s="527">
        <v>18574890</v>
      </c>
      <c r="Q27" s="40" t="s">
        <v>86</v>
      </c>
    </row>
    <row r="28" ht="12.75">
      <c r="B28" s="621"/>
    </row>
    <row r="29" spans="1:17" ht="24">
      <c r="A29" s="41">
        <v>5</v>
      </c>
      <c r="B29" s="621" t="s">
        <v>87</v>
      </c>
      <c r="C29" s="614">
        <v>1935276.9064718722</v>
      </c>
      <c r="D29" s="614">
        <v>1799053.5129335497</v>
      </c>
      <c r="E29" s="614">
        <v>1853161.0880175529</v>
      </c>
      <c r="F29" s="614">
        <v>1780698.7663741165</v>
      </c>
      <c r="G29" s="614">
        <v>1904345.6055000003</v>
      </c>
      <c r="H29" s="614">
        <v>2010985.6526476745</v>
      </c>
      <c r="I29" s="614">
        <v>2284536.96422721</v>
      </c>
      <c r="J29" s="614">
        <v>2243743.0253767334</v>
      </c>
      <c r="K29" s="614">
        <v>1906800.8851899998</v>
      </c>
      <c r="L29" s="614">
        <v>1829369.6302684275</v>
      </c>
      <c r="M29" s="614">
        <v>1798105.4053043476</v>
      </c>
      <c r="N29" s="614">
        <v>1929255.0344381942</v>
      </c>
      <c r="O29" s="614">
        <f>SUM(C29:N29)</f>
        <v>23275332.476749677</v>
      </c>
      <c r="Q29" s="40" t="s">
        <v>88</v>
      </c>
    </row>
    <row r="30" ht="12.75">
      <c r="B30" s="621"/>
    </row>
    <row r="31" spans="1:17" ht="24">
      <c r="A31" s="41">
        <v>6</v>
      </c>
      <c r="B31" s="621" t="s">
        <v>89</v>
      </c>
      <c r="C31" s="527">
        <f>+$O$27*(C29/$O$29)</f>
        <v>1544448.6429211802</v>
      </c>
      <c r="D31" s="527">
        <f aca="true" t="shared" si="0" ref="D31:N31">+$O$27*(D29/$O$29)</f>
        <v>1435735.4998144743</v>
      </c>
      <c r="E31" s="527">
        <f t="shared" si="0"/>
        <v>1478916.0754885732</v>
      </c>
      <c r="F31" s="527">
        <f t="shared" si="0"/>
        <v>1421087.4857137122</v>
      </c>
      <c r="G31" s="527">
        <f t="shared" si="0"/>
        <v>1519763.9036727361</v>
      </c>
      <c r="H31" s="527">
        <f t="shared" si="0"/>
        <v>1604868.0433167804</v>
      </c>
      <c r="I31" s="527">
        <f t="shared" si="0"/>
        <v>1823175.795827784</v>
      </c>
      <c r="J31" s="527">
        <f t="shared" si="0"/>
        <v>1790620.1737944037</v>
      </c>
      <c r="K31" s="527">
        <f t="shared" si="0"/>
        <v>1521723.3407809506</v>
      </c>
      <c r="L31" s="527">
        <f t="shared" si="0"/>
        <v>1459929.2914728732</v>
      </c>
      <c r="M31" s="527">
        <f t="shared" si="0"/>
        <v>1434978.8620762946</v>
      </c>
      <c r="N31" s="527">
        <f t="shared" si="0"/>
        <v>1539642.8851202389</v>
      </c>
      <c r="O31" s="527">
        <f>SUM(C31:N31)</f>
        <v>18574890</v>
      </c>
      <c r="Q31" s="613" t="s">
        <v>9</v>
      </c>
    </row>
    <row r="32" ht="12.75">
      <c r="B32" s="621"/>
    </row>
    <row r="33" spans="1:17" ht="24">
      <c r="A33" s="41">
        <v>7</v>
      </c>
      <c r="B33" s="621" t="s">
        <v>90</v>
      </c>
      <c r="C33" s="526">
        <v>0.5780162971402057</v>
      </c>
      <c r="D33" s="526">
        <f>+C33</f>
        <v>0.5780162971402057</v>
      </c>
      <c r="E33" s="526">
        <f aca="true" t="shared" si="1" ref="E33:N33">+D33</f>
        <v>0.5780162971402057</v>
      </c>
      <c r="F33" s="526">
        <f t="shared" si="1"/>
        <v>0.5780162971402057</v>
      </c>
      <c r="G33" s="526">
        <f t="shared" si="1"/>
        <v>0.5780162971402057</v>
      </c>
      <c r="H33" s="526">
        <f t="shared" si="1"/>
        <v>0.5780162971402057</v>
      </c>
      <c r="I33" s="526">
        <f t="shared" si="1"/>
        <v>0.5780162971402057</v>
      </c>
      <c r="J33" s="526">
        <f t="shared" si="1"/>
        <v>0.5780162971402057</v>
      </c>
      <c r="K33" s="526">
        <f t="shared" si="1"/>
        <v>0.5780162971402057</v>
      </c>
      <c r="L33" s="526">
        <f t="shared" si="1"/>
        <v>0.5780162971402057</v>
      </c>
      <c r="M33" s="526">
        <f t="shared" si="1"/>
        <v>0.5780162971402057</v>
      </c>
      <c r="N33" s="526">
        <f t="shared" si="1"/>
        <v>0.5780162971402057</v>
      </c>
      <c r="Q33" s="40" t="s">
        <v>91</v>
      </c>
    </row>
    <row r="34" ht="12.75">
      <c r="B34" s="621"/>
    </row>
    <row r="35" spans="1:17" ht="24">
      <c r="A35" s="41">
        <v>8</v>
      </c>
      <c r="B35" s="621" t="s">
        <v>92</v>
      </c>
      <c r="C35" s="699" t="s">
        <v>11</v>
      </c>
      <c r="D35" s="699"/>
      <c r="E35" s="699"/>
      <c r="F35" s="699"/>
      <c r="G35" s="699"/>
      <c r="H35" s="699"/>
      <c r="I35" s="699"/>
      <c r="J35" s="699"/>
      <c r="K35" s="699"/>
      <c r="L35" s="699"/>
      <c r="M35" s="699"/>
      <c r="N35" s="699"/>
      <c r="O35" s="699"/>
      <c r="Q35" s="613" t="s">
        <v>93</v>
      </c>
    </row>
    <row r="36" ht="12.75">
      <c r="Q36" s="40" t="s">
        <v>10</v>
      </c>
    </row>
    <row r="38" ht="12.75">
      <c r="B38" s="43" t="s">
        <v>8</v>
      </c>
    </row>
    <row r="40" ht="12.75">
      <c r="B40" s="43" t="s">
        <v>23</v>
      </c>
    </row>
    <row r="42" ht="12.75">
      <c r="B42" s="43" t="s">
        <v>24</v>
      </c>
    </row>
    <row r="44" ht="12.75">
      <c r="B44" s="43" t="s">
        <v>26</v>
      </c>
    </row>
  </sheetData>
  <mergeCells count="4">
    <mergeCell ref="C9:O9"/>
    <mergeCell ref="C14:O14"/>
    <mergeCell ref="C24:O24"/>
    <mergeCell ref="C35:O35"/>
  </mergeCells>
  <printOptions/>
  <pageMargins left="1" right="1" top="1.25" bottom="0.75" header="0.5" footer="0.5"/>
  <pageSetup fitToHeight="1" fitToWidth="1" orientation="portrait" paperSize="9"/>
  <headerFooter scaleWithDoc="0" alignWithMargins="0">
    <oddHeader>&amp;C
&amp;"Times New Roman,Bold"&amp;12CONFIDENTIAL&amp;R&amp;"Times New Roman,Bold"&amp;8Utah Association of Energy Users 
UAE Exhibit RR 1.12
Docket No. 10-035-124
Witness:  Kevin C. Higgins
Page 3 of 5</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tabColor rgb="FFFFFF00"/>
    <pageSetUpPr fitToPage="1"/>
  </sheetPr>
  <dimension ref="A1:O29"/>
  <sheetViews>
    <sheetView workbookViewId="0" topLeftCell="A1">
      <selection activeCell="N19" sqref="N19"/>
    </sheetView>
  </sheetViews>
  <sheetFormatPr defaultColWidth="8.83203125" defaultRowHeight="12.75"/>
  <cols>
    <col min="1" max="1" width="20" style="40" customWidth="1"/>
    <col min="2" max="2" width="6.5" style="40" bestFit="1" customWidth="1"/>
    <col min="3" max="3" width="4.16015625" style="40" customWidth="1"/>
    <col min="4" max="15" width="12.83203125" style="40" customWidth="1"/>
    <col min="16" max="16384" width="8.83203125" style="40" customWidth="1"/>
  </cols>
  <sheetData>
    <row r="1" ht="16">
      <c r="A1" s="522" t="s">
        <v>131</v>
      </c>
    </row>
    <row r="2" ht="16">
      <c r="A2" s="522" t="s">
        <v>132</v>
      </c>
    </row>
    <row r="5" ht="12.75">
      <c r="A5" s="523" t="s">
        <v>133</v>
      </c>
    </row>
    <row r="7" spans="4:15" ht="12.75">
      <c r="D7" s="524">
        <v>40179</v>
      </c>
      <c r="E7" s="524">
        <v>40210</v>
      </c>
      <c r="F7" s="524">
        <v>40238</v>
      </c>
      <c r="G7" s="524">
        <v>40269</v>
      </c>
      <c r="H7" s="524">
        <v>40299</v>
      </c>
      <c r="I7" s="524">
        <v>40330</v>
      </c>
      <c r="J7" s="524">
        <v>40360</v>
      </c>
      <c r="K7" s="524">
        <v>40391</v>
      </c>
      <c r="L7" s="524">
        <v>40422</v>
      </c>
      <c r="M7" s="524">
        <v>40452</v>
      </c>
      <c r="N7" s="524">
        <v>40483</v>
      </c>
      <c r="O7" s="524">
        <v>40513</v>
      </c>
    </row>
    <row r="8" spans="5:15" ht="12.75">
      <c r="E8" s="525"/>
      <c r="F8" s="526"/>
      <c r="G8" s="526"/>
      <c r="H8" s="526"/>
      <c r="I8" s="526"/>
      <c r="J8" s="526"/>
      <c r="K8" s="526"/>
      <c r="L8" s="526"/>
      <c r="M8" s="526"/>
      <c r="N8" s="526"/>
      <c r="O8" s="526"/>
    </row>
    <row r="9" spans="1:15" ht="12.75">
      <c r="A9" s="40" t="s">
        <v>134</v>
      </c>
      <c r="D9" s="700" t="s">
        <v>11</v>
      </c>
      <c r="E9" s="700"/>
      <c r="F9" s="700"/>
      <c r="G9" s="700"/>
      <c r="H9" s="700"/>
      <c r="I9" s="700"/>
      <c r="J9" s="700"/>
      <c r="K9" s="700"/>
      <c r="L9" s="700"/>
      <c r="M9" s="700"/>
      <c r="N9" s="700"/>
      <c r="O9" s="700"/>
    </row>
    <row r="10" spans="4:15" ht="12.75">
      <c r="D10" s="700"/>
      <c r="E10" s="700"/>
      <c r="F10" s="700"/>
      <c r="G10" s="700"/>
      <c r="H10" s="700"/>
      <c r="I10" s="700"/>
      <c r="J10" s="700"/>
      <c r="K10" s="700"/>
      <c r="L10" s="700"/>
      <c r="M10" s="700"/>
      <c r="N10" s="700"/>
      <c r="O10" s="700"/>
    </row>
    <row r="11" spans="1:15" ht="12.75">
      <c r="A11" s="40" t="s">
        <v>135</v>
      </c>
      <c r="D11" s="700"/>
      <c r="E11" s="700"/>
      <c r="F11" s="700"/>
      <c r="G11" s="700"/>
      <c r="H11" s="700"/>
      <c r="I11" s="700"/>
      <c r="J11" s="700"/>
      <c r="K11" s="700"/>
      <c r="L11" s="700"/>
      <c r="M11" s="700"/>
      <c r="N11" s="700"/>
      <c r="O11" s="700"/>
    </row>
    <row r="12" spans="4:15" ht="12.75">
      <c r="D12" s="700"/>
      <c r="E12" s="700"/>
      <c r="F12" s="700"/>
      <c r="G12" s="700"/>
      <c r="H12" s="700"/>
      <c r="I12" s="700"/>
      <c r="J12" s="700"/>
      <c r="K12" s="700"/>
      <c r="L12" s="700"/>
      <c r="M12" s="700"/>
      <c r="N12" s="700"/>
      <c r="O12" s="700"/>
    </row>
    <row r="13" spans="1:15" ht="12.75">
      <c r="A13" s="40" t="s">
        <v>136</v>
      </c>
      <c r="B13" s="528">
        <v>0.0598</v>
      </c>
      <c r="C13" s="529" t="s">
        <v>137</v>
      </c>
      <c r="D13" s="700"/>
      <c r="E13" s="700"/>
      <c r="F13" s="700"/>
      <c r="G13" s="700"/>
      <c r="H13" s="700"/>
      <c r="I13" s="700"/>
      <c r="J13" s="700"/>
      <c r="K13" s="700"/>
      <c r="L13" s="700"/>
      <c r="M13" s="700"/>
      <c r="N13" s="700"/>
      <c r="O13" s="700"/>
    </row>
    <row r="14" spans="4:15" ht="12.75">
      <c r="D14" s="700"/>
      <c r="E14" s="700"/>
      <c r="F14" s="700"/>
      <c r="G14" s="700"/>
      <c r="H14" s="700"/>
      <c r="I14" s="700"/>
      <c r="J14" s="700"/>
      <c r="K14" s="700"/>
      <c r="L14" s="700"/>
      <c r="M14" s="700"/>
      <c r="N14" s="700"/>
      <c r="O14" s="700"/>
    </row>
    <row r="15" spans="1:15" ht="12.75">
      <c r="A15" s="40" t="s">
        <v>138</v>
      </c>
      <c r="D15" s="700"/>
      <c r="E15" s="700"/>
      <c r="F15" s="700"/>
      <c r="G15" s="700"/>
      <c r="H15" s="700"/>
      <c r="I15" s="700"/>
      <c r="J15" s="700"/>
      <c r="K15" s="700"/>
      <c r="L15" s="700"/>
      <c r="M15" s="700"/>
      <c r="N15" s="700"/>
      <c r="O15" s="700"/>
    </row>
    <row r="19" spans="4:12" ht="12.75">
      <c r="D19" s="524">
        <v>40544</v>
      </c>
      <c r="E19" s="524">
        <v>40575</v>
      </c>
      <c r="F19" s="524">
        <v>40603</v>
      </c>
      <c r="G19" s="524">
        <v>40634</v>
      </c>
      <c r="H19" s="524">
        <v>40664</v>
      </c>
      <c r="I19" s="524">
        <v>40695</v>
      </c>
      <c r="J19" s="524">
        <v>40725</v>
      </c>
      <c r="K19" s="524">
        <v>40756</v>
      </c>
      <c r="L19" s="524">
        <v>40787</v>
      </c>
    </row>
    <row r="20" spans="4:12" ht="12.75">
      <c r="D20" s="104"/>
      <c r="L20" s="41" t="s">
        <v>139</v>
      </c>
    </row>
    <row r="21" spans="4:12" ht="12.75">
      <c r="D21" s="104"/>
      <c r="L21" s="530">
        <v>40806</v>
      </c>
    </row>
    <row r="22" spans="5:15" ht="12.75">
      <c r="E22" s="525"/>
      <c r="F22" s="526"/>
      <c r="G22" s="526"/>
      <c r="H22" s="526"/>
      <c r="I22" s="526"/>
      <c r="J22" s="526"/>
      <c r="K22" s="526"/>
      <c r="L22" s="526"/>
      <c r="M22" s="526"/>
      <c r="N22" s="526"/>
      <c r="O22" s="526"/>
    </row>
    <row r="23" spans="1:12" ht="12.75" customHeight="1">
      <c r="A23" s="40" t="s">
        <v>134</v>
      </c>
      <c r="D23" s="701" t="s">
        <v>11</v>
      </c>
      <c r="E23" s="701"/>
      <c r="F23" s="701"/>
      <c r="G23" s="701"/>
      <c r="H23" s="701"/>
      <c r="I23" s="701"/>
      <c r="J23" s="701"/>
      <c r="K23" s="701"/>
      <c r="L23" s="701"/>
    </row>
    <row r="24" spans="4:12" ht="12.75" customHeight="1">
      <c r="D24" s="701"/>
      <c r="E24" s="701"/>
      <c r="F24" s="701"/>
      <c r="G24" s="701"/>
      <c r="H24" s="701"/>
      <c r="I24" s="701"/>
      <c r="J24" s="701"/>
      <c r="K24" s="701"/>
      <c r="L24" s="701"/>
    </row>
    <row r="25" spans="1:12" ht="12.75" customHeight="1">
      <c r="A25" s="40" t="s">
        <v>135</v>
      </c>
      <c r="D25" s="701"/>
      <c r="E25" s="701"/>
      <c r="F25" s="701"/>
      <c r="G25" s="701"/>
      <c r="H25" s="701"/>
      <c r="I25" s="701"/>
      <c r="J25" s="701"/>
      <c r="K25" s="701"/>
      <c r="L25" s="701"/>
    </row>
    <row r="26" spans="4:12" ht="12.75" customHeight="1">
      <c r="D26" s="701"/>
      <c r="E26" s="701"/>
      <c r="F26" s="701"/>
      <c r="G26" s="701"/>
      <c r="H26" s="701"/>
      <c r="I26" s="701"/>
      <c r="J26" s="701"/>
      <c r="K26" s="701"/>
      <c r="L26" s="701"/>
    </row>
    <row r="27" spans="1:12" ht="12.75" customHeight="1">
      <c r="A27" s="40" t="s">
        <v>136</v>
      </c>
      <c r="B27" s="531">
        <f>+B13</f>
        <v>0.0598</v>
      </c>
      <c r="C27" s="529" t="s">
        <v>137</v>
      </c>
      <c r="D27" s="701"/>
      <c r="E27" s="701"/>
      <c r="F27" s="701"/>
      <c r="G27" s="701"/>
      <c r="H27" s="701"/>
      <c r="I27" s="701"/>
      <c r="J27" s="701"/>
      <c r="K27" s="701"/>
      <c r="L27" s="701"/>
    </row>
    <row r="28" spans="4:12" ht="12.75" customHeight="1">
      <c r="D28" s="701"/>
      <c r="E28" s="701"/>
      <c r="F28" s="701"/>
      <c r="G28" s="701"/>
      <c r="H28" s="701"/>
      <c r="I28" s="701"/>
      <c r="J28" s="701"/>
      <c r="K28" s="701"/>
      <c r="L28" s="701"/>
    </row>
    <row r="29" spans="1:12" ht="12.75">
      <c r="A29" s="40" t="s">
        <v>138</v>
      </c>
      <c r="D29" s="701"/>
      <c r="E29" s="701"/>
      <c r="F29" s="701"/>
      <c r="G29" s="701"/>
      <c r="H29" s="701"/>
      <c r="I29" s="701"/>
      <c r="J29" s="701"/>
      <c r="K29" s="701"/>
      <c r="L29" s="701"/>
    </row>
  </sheetData>
  <mergeCells count="2">
    <mergeCell ref="D9:O15"/>
    <mergeCell ref="D23:L29"/>
  </mergeCells>
  <printOptions/>
  <pageMargins left="1" right="1" top="1.25" bottom="0.75" header="0.5" footer="0.5"/>
  <pageSetup fitToHeight="1" fitToWidth="1" orientation="portrait" paperSize="9"/>
  <headerFooter scaleWithDoc="0" alignWithMargins="0">
    <oddHeader>&amp;C&amp;"Times New Roman,Bold"&amp;12
CONFIDENTIAL&amp;R&amp;"Times New Roman,Bold"&amp;8Utah Association of Energy Users 
UAE Exhibit RR 1.12
Docket No. 10-035-124
Witness:  Kevin C. Higgins
Page 4 of 5</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Q24"/>
  <sheetViews>
    <sheetView workbookViewId="0" topLeftCell="A1">
      <selection activeCell="D12" sqref="D12"/>
    </sheetView>
  </sheetViews>
  <sheetFormatPr defaultColWidth="8.83203125" defaultRowHeight="12.75"/>
  <cols>
    <col min="1" max="1" width="18.16015625" style="55" customWidth="1"/>
    <col min="2" max="2" width="6.5" style="55" bestFit="1" customWidth="1"/>
    <col min="3" max="3" width="3.66015625" style="55" bestFit="1" customWidth="1"/>
    <col min="4" max="15" width="12.83203125" style="55" customWidth="1"/>
    <col min="16" max="16" width="2" style="55" customWidth="1"/>
    <col min="17" max="17" width="13.33203125" style="55" bestFit="1" customWidth="1"/>
    <col min="18" max="16384" width="8.83203125" style="55" customWidth="1"/>
  </cols>
  <sheetData>
    <row r="1" ht="16">
      <c r="A1" s="532" t="s">
        <v>131</v>
      </c>
    </row>
    <row r="2" ht="16">
      <c r="A2" s="532" t="s">
        <v>132</v>
      </c>
    </row>
    <row r="5" ht="12.75">
      <c r="A5" s="533" t="s">
        <v>140</v>
      </c>
    </row>
    <row r="6" ht="12.75">
      <c r="Q6" s="59" t="s">
        <v>141</v>
      </c>
    </row>
    <row r="7" spans="4:17" ht="12.75">
      <c r="D7" s="534" t="s">
        <v>142</v>
      </c>
      <c r="E7" s="534" t="s">
        <v>143</v>
      </c>
      <c r="F7" s="534" t="s">
        <v>144</v>
      </c>
      <c r="G7" s="534" t="s">
        <v>145</v>
      </c>
      <c r="H7" s="534" t="s">
        <v>146</v>
      </c>
      <c r="I7" s="534" t="s">
        <v>147</v>
      </c>
      <c r="J7" s="534" t="s">
        <v>148</v>
      </c>
      <c r="K7" s="534" t="s">
        <v>149</v>
      </c>
      <c r="L7" s="534" t="s">
        <v>150</v>
      </c>
      <c r="M7" s="534" t="s">
        <v>151</v>
      </c>
      <c r="N7" s="534" t="s">
        <v>152</v>
      </c>
      <c r="O7" s="534" t="s">
        <v>153</v>
      </c>
      <c r="Q7" s="534" t="s">
        <v>154</v>
      </c>
    </row>
    <row r="8" ht="12.75">
      <c r="D8" s="59" t="s">
        <v>155</v>
      </c>
    </row>
    <row r="9" ht="12.75">
      <c r="D9" s="535">
        <v>40807</v>
      </c>
    </row>
    <row r="12" spans="1:15" ht="12.75">
      <c r="A12" s="55" t="s">
        <v>134</v>
      </c>
      <c r="D12" s="536">
        <v>43974379.650883324</v>
      </c>
      <c r="E12" s="536">
        <f>+D18</f>
        <v>40409205.016690195</v>
      </c>
      <c r="F12" s="536">
        <f aca="true" t="shared" si="0" ref="F12:O12">+E18</f>
        <v>36826263.928903334</v>
      </c>
      <c r="G12" s="536">
        <f t="shared" si="0"/>
        <v>33225467.851362336</v>
      </c>
      <c r="H12" s="536">
        <f t="shared" si="0"/>
        <v>29606727.806701593</v>
      </c>
      <c r="I12" s="536">
        <f t="shared" si="0"/>
        <v>25969954.374151625</v>
      </c>
      <c r="J12" s="536">
        <f t="shared" si="0"/>
        <v>22315057.68732945</v>
      </c>
      <c r="K12" s="536">
        <f t="shared" si="0"/>
        <v>18641947.43201794</v>
      </c>
      <c r="L12" s="536">
        <f t="shared" si="0"/>
        <v>14950532.843934134</v>
      </c>
      <c r="M12" s="536">
        <f t="shared" si="0"/>
        <v>11240722.706486374</v>
      </c>
      <c r="N12" s="536">
        <f t="shared" si="0"/>
        <v>7512425.348520334</v>
      </c>
      <c r="O12" s="536">
        <f t="shared" si="0"/>
        <v>3765548.6420537625</v>
      </c>
    </row>
    <row r="14" spans="1:17" ht="12.75">
      <c r="A14" s="55" t="s">
        <v>156</v>
      </c>
      <c r="B14" s="537"/>
      <c r="C14" s="538"/>
      <c r="D14" s="536">
        <v>-3765548.6420537964</v>
      </c>
      <c r="E14" s="536">
        <f>+D14</f>
        <v>-3765548.6420537964</v>
      </c>
      <c r="F14" s="536">
        <f>+E14</f>
        <v>-3765548.6420537964</v>
      </c>
      <c r="G14" s="536">
        <f aca="true" t="shared" si="1" ref="G14:O14">+F14</f>
        <v>-3765548.6420537964</v>
      </c>
      <c r="H14" s="536">
        <f t="shared" si="1"/>
        <v>-3765548.6420537964</v>
      </c>
      <c r="I14" s="536">
        <f t="shared" si="1"/>
        <v>-3765548.6420537964</v>
      </c>
      <c r="J14" s="536">
        <f t="shared" si="1"/>
        <v>-3765548.6420537964</v>
      </c>
      <c r="K14" s="536">
        <f t="shared" si="1"/>
        <v>-3765548.6420537964</v>
      </c>
      <c r="L14" s="536">
        <f t="shared" si="1"/>
        <v>-3765548.6420537964</v>
      </c>
      <c r="M14" s="536">
        <f t="shared" si="1"/>
        <v>-3765548.6420537964</v>
      </c>
      <c r="N14" s="536">
        <f t="shared" si="1"/>
        <v>-3765548.6420537964</v>
      </c>
      <c r="O14" s="536">
        <f t="shared" si="1"/>
        <v>-3765548.6420537964</v>
      </c>
      <c r="Q14" s="536">
        <f>SUM(D14:O14)</f>
        <v>-45186583.70464557</v>
      </c>
    </row>
    <row r="16" spans="1:15" ht="12.75">
      <c r="A16" s="55" t="s">
        <v>136</v>
      </c>
      <c r="B16" s="539">
        <f>+'UAE Direct Exhibit RR 1.12, p.4'!B13</f>
        <v>0.0598</v>
      </c>
      <c r="C16" s="538" t="s">
        <v>137</v>
      </c>
      <c r="D16" s="536">
        <f>+$B$16/12*(D12+D14)</f>
        <v>200374.00786066716</v>
      </c>
      <c r="E16" s="536">
        <f>+$B$16/12*(E12+E14)</f>
        <v>182607.55426693804</v>
      </c>
      <c r="F16" s="536">
        <f aca="true" t="shared" si="2" ref="F16:O16">+$B$16/12*(F12+F14)</f>
        <v>164752.5645128002</v>
      </c>
      <c r="G16" s="536">
        <f t="shared" si="2"/>
        <v>146808.59739305422</v>
      </c>
      <c r="H16" s="536">
        <f t="shared" si="2"/>
        <v>128775.20950382818</v>
      </c>
      <c r="I16" s="536">
        <f t="shared" si="2"/>
        <v>110651.95523162084</v>
      </c>
      <c r="J16" s="536">
        <f t="shared" si="2"/>
        <v>92438.38674229033</v>
      </c>
      <c r="K16" s="536">
        <f t="shared" si="2"/>
        <v>74134.05396998799</v>
      </c>
      <c r="L16" s="536">
        <f t="shared" si="2"/>
        <v>55738.504606037015</v>
      </c>
      <c r="M16" s="536">
        <f t="shared" si="2"/>
        <v>37251.28408775568</v>
      </c>
      <c r="N16" s="536">
        <f t="shared" si="2"/>
        <v>18671.93558722491</v>
      </c>
      <c r="O16" s="536">
        <f t="shared" si="2"/>
        <v>-1.6939981530110042E-10</v>
      </c>
    </row>
    <row r="18" spans="1:17" ht="12.75">
      <c r="A18" s="55" t="s">
        <v>138</v>
      </c>
      <c r="D18" s="536">
        <f>+D12+D14+D16</f>
        <v>40409205.016690195</v>
      </c>
      <c r="E18" s="536">
        <f>+E12+E14+E16</f>
        <v>36826263.928903334</v>
      </c>
      <c r="F18" s="536">
        <f>+F12+F14+F16</f>
        <v>33225467.851362336</v>
      </c>
      <c r="G18" s="536">
        <f aca="true" t="shared" si="3" ref="G18:O18">+G12+G14+G16</f>
        <v>29606727.806701593</v>
      </c>
      <c r="H18" s="536">
        <f t="shared" si="3"/>
        <v>25969954.374151625</v>
      </c>
      <c r="I18" s="536">
        <f t="shared" si="3"/>
        <v>22315057.68732945</v>
      </c>
      <c r="J18" s="536">
        <f t="shared" si="3"/>
        <v>18641947.43201794</v>
      </c>
      <c r="K18" s="536">
        <f t="shared" si="3"/>
        <v>14950532.843934134</v>
      </c>
      <c r="L18" s="536">
        <f t="shared" si="3"/>
        <v>11240722.706486374</v>
      </c>
      <c r="M18" s="536">
        <f t="shared" si="3"/>
        <v>7512425.348520334</v>
      </c>
      <c r="N18" s="536">
        <f t="shared" si="3"/>
        <v>3765548.6420537625</v>
      </c>
      <c r="O18" s="536">
        <f t="shared" si="3"/>
        <v>-3.4162673788766065E-08</v>
      </c>
      <c r="Q18" s="536"/>
    </row>
    <row r="24" ht="12.75">
      <c r="I24" s="536"/>
    </row>
  </sheetData>
  <printOptions/>
  <pageMargins left="1" right="1" top="1.25" bottom="0.75" header="0.5" footer="0.5"/>
  <pageSetup fitToHeight="1" fitToWidth="1" orientation="portrait" paperSize="9"/>
  <headerFooter scaleWithDoc="0" alignWithMargins="0">
    <oddHeader>&amp;R&amp;"Times New Roman,Bold"&amp;8Utah Association of Energy Users 
UAE Exhibit RR 1.12
Docket No. 10-035-124
Witness:  Kevin C. Higgins
Page 5 of 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AD57"/>
  <sheetViews>
    <sheetView zoomScale="80" zoomScaleNormal="80" zoomScalePageLayoutView="80" workbookViewId="0" topLeftCell="A1"/>
  </sheetViews>
  <sheetFormatPr defaultColWidth="8.83203125" defaultRowHeight="12.75"/>
  <cols>
    <col min="1" max="1" width="23.5" style="40" customWidth="1"/>
    <col min="2" max="2" width="20.5" style="40" customWidth="1"/>
    <col min="3" max="3" width="18" style="40" bestFit="1" customWidth="1"/>
    <col min="4" max="4" width="14.33203125" style="40" bestFit="1" customWidth="1"/>
    <col min="5" max="5" width="12.33203125" style="40" bestFit="1" customWidth="1"/>
    <col min="6" max="6" width="25.83203125" style="40" customWidth="1"/>
    <col min="7" max="7" width="19" style="40" bestFit="1" customWidth="1"/>
    <col min="8" max="8" width="26.66015625" style="40" customWidth="1"/>
    <col min="9" max="9" width="14.33203125" style="40" bestFit="1" customWidth="1"/>
    <col min="10" max="10" width="14.83203125" style="40" bestFit="1" customWidth="1"/>
    <col min="11" max="11" width="16.16015625" style="40" bestFit="1" customWidth="1"/>
    <col min="12" max="12" width="14.33203125" style="40" bestFit="1" customWidth="1"/>
    <col min="13" max="20" width="13.83203125" style="40" bestFit="1" customWidth="1"/>
    <col min="21" max="26" width="13.83203125" style="40" customWidth="1"/>
    <col min="27" max="27" width="2.83203125" style="40" customWidth="1"/>
    <col min="28" max="28" width="15.5" style="40" bestFit="1" customWidth="1"/>
    <col min="29" max="29" width="12.66015625" style="40" bestFit="1" customWidth="1"/>
    <col min="30" max="30" width="10.16015625" style="40" bestFit="1" customWidth="1"/>
    <col min="31" max="31" width="12.33203125" style="40" bestFit="1" customWidth="1"/>
    <col min="32" max="16384" width="8.83203125" style="40" customWidth="1"/>
  </cols>
  <sheetData>
    <row r="1" spans="1:9" ht="13">
      <c r="A1" s="618" t="s">
        <v>494</v>
      </c>
      <c r="I1" s="82"/>
    </row>
    <row r="2" ht="13">
      <c r="A2" s="618" t="s">
        <v>423</v>
      </c>
    </row>
    <row r="3" ht="13">
      <c r="A3" s="618" t="s">
        <v>463</v>
      </c>
    </row>
    <row r="4" ht="12.75">
      <c r="A4" s="43"/>
    </row>
    <row r="6" spans="1:3" ht="12.75">
      <c r="A6" s="83" t="s">
        <v>437</v>
      </c>
      <c r="B6" s="84" t="s">
        <v>438</v>
      </c>
      <c r="C6" s="84" t="s">
        <v>439</v>
      </c>
    </row>
    <row r="7" spans="1:27" ht="12.75">
      <c r="A7" s="40" t="s">
        <v>440</v>
      </c>
      <c r="B7" s="85">
        <v>82161387.19</v>
      </c>
      <c r="C7" s="86">
        <v>81920163.25999999</v>
      </c>
      <c r="AA7" s="87"/>
    </row>
    <row r="8" spans="1:11" ht="12.75">
      <c r="A8" s="88" t="s">
        <v>441</v>
      </c>
      <c r="B8" s="85">
        <v>-28011664.069999997</v>
      </c>
      <c r="C8" s="86">
        <v>-27405896.544999998</v>
      </c>
      <c r="K8" s="87"/>
    </row>
    <row r="9" spans="1:2" ht="12.75">
      <c r="A9" s="40" t="s">
        <v>442</v>
      </c>
      <c r="B9" s="86">
        <v>1513806.8300000003</v>
      </c>
    </row>
    <row r="10" spans="28:29" ht="12.75">
      <c r="AB10" s="85"/>
      <c r="AC10" s="85"/>
    </row>
    <row r="12" spans="1:29" ht="12.75">
      <c r="A12" s="89"/>
      <c r="B12" s="90" t="s">
        <v>443</v>
      </c>
      <c r="C12" s="90" t="s">
        <v>444</v>
      </c>
      <c r="E12" s="651" t="s">
        <v>445</v>
      </c>
      <c r="F12" s="651"/>
      <c r="H12" s="90" t="s">
        <v>441</v>
      </c>
      <c r="I12" s="91"/>
      <c r="K12" s="91"/>
      <c r="L12" s="91"/>
      <c r="M12" s="91"/>
      <c r="N12" s="91"/>
      <c r="O12" s="91"/>
      <c r="P12" s="91"/>
      <c r="Q12" s="91"/>
      <c r="R12" s="91"/>
      <c r="S12" s="91"/>
      <c r="T12" s="91"/>
      <c r="U12" s="91"/>
      <c r="V12" s="91"/>
      <c r="W12" s="91"/>
      <c r="X12" s="91"/>
      <c r="Y12" s="91"/>
      <c r="Z12" s="91"/>
      <c r="AB12" s="87"/>
      <c r="AC12" s="92"/>
    </row>
    <row r="13" spans="1:29" ht="12.75">
      <c r="A13" s="89"/>
      <c r="E13" s="93">
        <v>0.018397970067874192</v>
      </c>
      <c r="F13" s="93">
        <v>0.07177272304881602</v>
      </c>
      <c r="H13" s="91"/>
      <c r="I13" s="91"/>
      <c r="K13" s="91"/>
      <c r="L13" s="91"/>
      <c r="M13" s="91"/>
      <c r="N13" s="91"/>
      <c r="O13" s="91"/>
      <c r="P13" s="91"/>
      <c r="Q13" s="91"/>
      <c r="R13" s="91"/>
      <c r="S13" s="91"/>
      <c r="T13" s="91"/>
      <c r="U13" s="91"/>
      <c r="V13" s="91"/>
      <c r="W13" s="91"/>
      <c r="X13" s="91"/>
      <c r="Y13" s="91"/>
      <c r="Z13" s="91"/>
      <c r="AB13" s="87"/>
      <c r="AC13" s="92"/>
    </row>
    <row r="14" spans="1:29" ht="12.75">
      <c r="A14" s="94">
        <v>40330</v>
      </c>
      <c r="B14" s="91"/>
      <c r="C14" s="91">
        <f>B7</f>
        <v>82161387.19</v>
      </c>
      <c r="E14" s="91"/>
      <c r="F14" s="91"/>
      <c r="H14" s="91">
        <f>B8</f>
        <v>-28011664.069999997</v>
      </c>
      <c r="I14" s="91"/>
      <c r="K14" s="91"/>
      <c r="L14" s="91"/>
      <c r="M14" s="91"/>
      <c r="N14" s="91"/>
      <c r="O14" s="91"/>
      <c r="P14" s="91"/>
      <c r="Q14" s="91"/>
      <c r="R14" s="91"/>
      <c r="S14" s="91"/>
      <c r="T14" s="91"/>
      <c r="U14" s="91"/>
      <c r="V14" s="91"/>
      <c r="W14" s="91"/>
      <c r="X14" s="91"/>
      <c r="Y14" s="91"/>
      <c r="Z14" s="91"/>
      <c r="AB14" s="87"/>
      <c r="AC14" s="92"/>
    </row>
    <row r="15" spans="1:29" ht="12.75">
      <c r="A15" s="94">
        <v>40360</v>
      </c>
      <c r="B15" s="91">
        <v>261662.7</v>
      </c>
      <c r="C15" s="91">
        <f>C14+B15</f>
        <v>82423049.89</v>
      </c>
      <c r="E15" s="91">
        <f aca="true" t="shared" si="0" ref="E15:E20">(C14+C15)/2*$E$13*(1/12)</f>
        <v>126167.48112649012</v>
      </c>
      <c r="F15" s="91">
        <v>0</v>
      </c>
      <c r="H15" s="91">
        <f aca="true" t="shared" si="1" ref="H15:H38">H14-E15-F15</f>
        <v>-28137831.551126488</v>
      </c>
      <c r="I15" s="91"/>
      <c r="K15" s="91"/>
      <c r="L15" s="91"/>
      <c r="M15" s="91"/>
      <c r="N15" s="91"/>
      <c r="O15" s="91"/>
      <c r="P15" s="91"/>
      <c r="Q15" s="91"/>
      <c r="R15" s="91"/>
      <c r="S15" s="91"/>
      <c r="T15" s="91"/>
      <c r="U15" s="91"/>
      <c r="V15" s="91"/>
      <c r="W15" s="91"/>
      <c r="X15" s="91"/>
      <c r="Y15" s="91"/>
      <c r="Z15" s="91"/>
      <c r="AB15" s="87"/>
      <c r="AC15" s="92"/>
    </row>
    <row r="16" spans="1:29" ht="12.75">
      <c r="A16" s="94">
        <v>40391</v>
      </c>
      <c r="B16" s="91">
        <v>177.27999999999975</v>
      </c>
      <c r="C16" s="91">
        <f aca="true" t="shared" si="2" ref="C16:C38">C15+B16</f>
        <v>82423227.17</v>
      </c>
      <c r="E16" s="91">
        <f t="shared" si="0"/>
        <v>126368.20296459901</v>
      </c>
      <c r="F16" s="91">
        <v>0</v>
      </c>
      <c r="H16" s="91">
        <f t="shared" si="1"/>
        <v>-28264199.754091088</v>
      </c>
      <c r="I16" s="91"/>
      <c r="K16" s="91"/>
      <c r="L16" s="91"/>
      <c r="M16" s="91"/>
      <c r="N16" s="91"/>
      <c r="O16" s="91"/>
      <c r="P16" s="91"/>
      <c r="Q16" s="91"/>
      <c r="R16" s="91"/>
      <c r="S16" s="91"/>
      <c r="T16" s="91"/>
      <c r="U16" s="91"/>
      <c r="V16" s="91"/>
      <c r="W16" s="91"/>
      <c r="X16" s="91"/>
      <c r="Y16" s="91"/>
      <c r="Z16" s="91"/>
      <c r="AB16" s="87"/>
      <c r="AC16" s="92"/>
    </row>
    <row r="17" spans="1:29" ht="12.75">
      <c r="A17" s="94">
        <v>40422</v>
      </c>
      <c r="B17" s="91">
        <v>-8802.23</v>
      </c>
      <c r="C17" s="91">
        <f t="shared" si="2"/>
        <v>82414424.94</v>
      </c>
      <c r="E17" s="91">
        <f t="shared" si="0"/>
        <v>126361.59123243498</v>
      </c>
      <c r="F17" s="91">
        <v>0</v>
      </c>
      <c r="H17" s="91">
        <f t="shared" si="1"/>
        <v>-28390561.34532352</v>
      </c>
      <c r="I17" s="91"/>
      <c r="K17" s="91"/>
      <c r="L17" s="91"/>
      <c r="M17" s="91"/>
      <c r="N17" s="91"/>
      <c r="O17" s="91"/>
      <c r="P17" s="91"/>
      <c r="Q17" s="91"/>
      <c r="R17" s="91"/>
      <c r="S17" s="91"/>
      <c r="T17" s="91"/>
      <c r="U17" s="91"/>
      <c r="V17" s="91"/>
      <c r="W17" s="91"/>
      <c r="X17" s="91"/>
      <c r="Y17" s="91"/>
      <c r="Z17" s="91"/>
      <c r="AB17" s="87"/>
      <c r="AC17" s="92"/>
    </row>
    <row r="18" spans="1:29" ht="12.75">
      <c r="A18" s="94">
        <v>40452</v>
      </c>
      <c r="B18" s="91">
        <v>0</v>
      </c>
      <c r="C18" s="91">
        <f t="shared" si="2"/>
        <v>82414424.94</v>
      </c>
      <c r="E18" s="91">
        <f t="shared" si="0"/>
        <v>126354.84360059869</v>
      </c>
      <c r="F18" s="91">
        <v>0</v>
      </c>
      <c r="H18" s="91">
        <f t="shared" si="1"/>
        <v>-28516916.18892412</v>
      </c>
      <c r="I18" s="91"/>
      <c r="K18" s="91"/>
      <c r="L18" s="91"/>
      <c r="M18" s="91"/>
      <c r="N18" s="91"/>
      <c r="O18" s="91"/>
      <c r="P18" s="91"/>
      <c r="Q18" s="91"/>
      <c r="R18" s="91"/>
      <c r="S18" s="91"/>
      <c r="T18" s="91"/>
      <c r="U18" s="91"/>
      <c r="V18" s="91"/>
      <c r="W18" s="91"/>
      <c r="X18" s="91"/>
      <c r="Y18" s="91"/>
      <c r="Z18" s="91"/>
      <c r="AB18" s="87"/>
      <c r="AC18" s="92"/>
    </row>
    <row r="19" spans="1:29" ht="12.75">
      <c r="A19" s="94">
        <v>40483</v>
      </c>
      <c r="B19" s="91">
        <v>0</v>
      </c>
      <c r="C19" s="91">
        <f t="shared" si="2"/>
        <v>82414424.94</v>
      </c>
      <c r="E19" s="91">
        <f t="shared" si="0"/>
        <v>126354.84360059869</v>
      </c>
      <c r="F19" s="91">
        <v>0</v>
      </c>
      <c r="H19" s="91">
        <f t="shared" si="1"/>
        <v>-28643271.032524716</v>
      </c>
      <c r="I19" s="91"/>
      <c r="K19" s="91"/>
      <c r="L19" s="91"/>
      <c r="M19" s="91"/>
      <c r="N19" s="91"/>
      <c r="O19" s="91"/>
      <c r="P19" s="91"/>
      <c r="Q19" s="91"/>
      <c r="R19" s="91"/>
      <c r="S19" s="91"/>
      <c r="T19" s="91"/>
      <c r="U19" s="91"/>
      <c r="V19" s="91"/>
      <c r="W19" s="91"/>
      <c r="X19" s="91"/>
      <c r="Y19" s="91"/>
      <c r="Z19" s="91"/>
      <c r="AB19" s="87"/>
      <c r="AC19" s="92"/>
    </row>
    <row r="20" spans="1:29" ht="12.75">
      <c r="A20" s="94">
        <v>40513</v>
      </c>
      <c r="B20" s="91">
        <f>F47+F52</f>
        <v>128366.34</v>
      </c>
      <c r="C20" s="91">
        <f t="shared" si="2"/>
        <v>82542791.28</v>
      </c>
      <c r="E20" s="91">
        <f t="shared" si="0"/>
        <v>126453.24693730878</v>
      </c>
      <c r="F20" s="91">
        <v>0</v>
      </c>
      <c r="H20" s="91">
        <f t="shared" si="1"/>
        <v>-28769724.279462025</v>
      </c>
      <c r="I20" s="91"/>
      <c r="K20" s="91"/>
      <c r="L20" s="91"/>
      <c r="M20" s="91"/>
      <c r="N20" s="91"/>
      <c r="O20" s="91"/>
      <c r="P20" s="91"/>
      <c r="Q20" s="91"/>
      <c r="R20" s="91"/>
      <c r="S20" s="91"/>
      <c r="T20" s="91"/>
      <c r="U20" s="91"/>
      <c r="V20" s="91"/>
      <c r="W20" s="91"/>
      <c r="X20" s="91"/>
      <c r="Y20" s="91"/>
      <c r="Z20" s="91"/>
      <c r="AB20" s="87"/>
      <c r="AC20" s="92"/>
    </row>
    <row r="21" spans="1:29" ht="12.75">
      <c r="A21" s="94">
        <v>40544</v>
      </c>
      <c r="B21" s="91">
        <v>0</v>
      </c>
      <c r="C21" s="91">
        <f t="shared" si="2"/>
        <v>82542791.28</v>
      </c>
      <c r="E21" s="91">
        <v>0</v>
      </c>
      <c r="F21" s="91">
        <f aca="true" t="shared" si="3" ref="F21:F38">(C20+C21)/2*$F$13*(1/12)</f>
        <v>493693.40818463877</v>
      </c>
      <c r="H21" s="91">
        <f t="shared" si="1"/>
        <v>-29263417.687646665</v>
      </c>
      <c r="I21" s="91"/>
      <c r="K21" s="91"/>
      <c r="L21" s="91"/>
      <c r="M21" s="91"/>
      <c r="N21" s="91"/>
      <c r="O21" s="91"/>
      <c r="P21" s="91"/>
      <c r="Q21" s="91"/>
      <c r="R21" s="91"/>
      <c r="S21" s="91"/>
      <c r="T21" s="91"/>
      <c r="U21" s="91"/>
      <c r="V21" s="91"/>
      <c r="W21" s="91"/>
      <c r="X21" s="91"/>
      <c r="Y21" s="91"/>
      <c r="Z21" s="91"/>
      <c r="AB21" s="87"/>
      <c r="AC21" s="92"/>
    </row>
    <row r="22" spans="1:29" ht="12.75">
      <c r="A22" s="94">
        <v>40575</v>
      </c>
      <c r="B22" s="91">
        <v>0</v>
      </c>
      <c r="C22" s="91">
        <f t="shared" si="2"/>
        <v>82542791.28</v>
      </c>
      <c r="E22" s="91">
        <v>0</v>
      </c>
      <c r="F22" s="91">
        <f t="shared" si="3"/>
        <v>493693.40818463877</v>
      </c>
      <c r="H22" s="91">
        <f t="shared" si="1"/>
        <v>-29757111.095831305</v>
      </c>
      <c r="I22" s="91"/>
      <c r="K22" s="91"/>
      <c r="L22" s="91"/>
      <c r="M22" s="91"/>
      <c r="N22" s="91"/>
      <c r="O22" s="91"/>
      <c r="P22" s="91"/>
      <c r="Q22" s="91"/>
      <c r="R22" s="91"/>
      <c r="S22" s="91"/>
      <c r="T22" s="91"/>
      <c r="U22" s="91"/>
      <c r="V22" s="91"/>
      <c r="W22" s="91"/>
      <c r="X22" s="91"/>
      <c r="Y22" s="91"/>
      <c r="Z22" s="91"/>
      <c r="AB22" s="87"/>
      <c r="AC22" s="92"/>
    </row>
    <row r="23" spans="1:29" ht="12.75">
      <c r="A23" s="94">
        <v>40603</v>
      </c>
      <c r="B23" s="91">
        <v>0</v>
      </c>
      <c r="C23" s="91">
        <f t="shared" si="2"/>
        <v>82542791.28</v>
      </c>
      <c r="E23" s="91">
        <v>0</v>
      </c>
      <c r="F23" s="91">
        <f t="shared" si="3"/>
        <v>493693.40818463877</v>
      </c>
      <c r="H23" s="91">
        <f t="shared" si="1"/>
        <v>-30250804.504015945</v>
      </c>
      <c r="I23" s="91"/>
      <c r="K23" s="91"/>
      <c r="L23" s="91"/>
      <c r="M23" s="91"/>
      <c r="N23" s="91"/>
      <c r="O23" s="91"/>
      <c r="P23" s="91"/>
      <c r="Q23" s="91"/>
      <c r="R23" s="91"/>
      <c r="S23" s="91"/>
      <c r="T23" s="91"/>
      <c r="U23" s="91"/>
      <c r="V23" s="91"/>
      <c r="W23" s="91"/>
      <c r="X23" s="91"/>
      <c r="Y23" s="91"/>
      <c r="Z23" s="91"/>
      <c r="AB23" s="87"/>
      <c r="AC23" s="92"/>
    </row>
    <row r="24" spans="1:29" ht="12.75">
      <c r="A24" s="94">
        <v>40634</v>
      </c>
      <c r="B24" s="91">
        <v>0</v>
      </c>
      <c r="C24" s="91">
        <f t="shared" si="2"/>
        <v>82542791.28</v>
      </c>
      <c r="E24" s="91">
        <v>0</v>
      </c>
      <c r="F24" s="91">
        <f t="shared" si="3"/>
        <v>493693.40818463877</v>
      </c>
      <c r="H24" s="91">
        <f t="shared" si="1"/>
        <v>-30744497.912200585</v>
      </c>
      <c r="I24" s="91"/>
      <c r="K24" s="91"/>
      <c r="L24" s="91"/>
      <c r="M24" s="91"/>
      <c r="N24" s="91"/>
      <c r="O24" s="91"/>
      <c r="P24" s="91"/>
      <c r="Q24" s="91"/>
      <c r="R24" s="91"/>
      <c r="S24" s="91"/>
      <c r="T24" s="91"/>
      <c r="U24" s="91"/>
      <c r="V24" s="91"/>
      <c r="W24" s="91"/>
      <c r="X24" s="91"/>
      <c r="Y24" s="91"/>
      <c r="Z24" s="91"/>
      <c r="AB24" s="87"/>
      <c r="AC24" s="92"/>
    </row>
    <row r="25" spans="1:29" ht="12.75">
      <c r="A25" s="94">
        <v>40664</v>
      </c>
      <c r="B25" s="91">
        <f>F51</f>
        <v>1648340.9700000002</v>
      </c>
      <c r="C25" s="91">
        <f t="shared" si="2"/>
        <v>84191132.25</v>
      </c>
      <c r="E25" s="91">
        <v>0</v>
      </c>
      <c r="F25" s="91">
        <f t="shared" si="3"/>
        <v>498622.8215150482</v>
      </c>
      <c r="H25" s="91">
        <f t="shared" si="1"/>
        <v>-31243120.733715635</v>
      </c>
      <c r="I25" s="91"/>
      <c r="K25" s="91"/>
      <c r="L25" s="91"/>
      <c r="M25" s="91"/>
      <c r="N25" s="91"/>
      <c r="O25" s="91"/>
      <c r="P25" s="91"/>
      <c r="Q25" s="91"/>
      <c r="R25" s="91"/>
      <c r="S25" s="91"/>
      <c r="T25" s="91"/>
      <c r="U25" s="91"/>
      <c r="V25" s="91"/>
      <c r="W25" s="91"/>
      <c r="X25" s="91"/>
      <c r="Y25" s="91"/>
      <c r="Z25" s="91"/>
      <c r="AB25" s="87"/>
      <c r="AC25" s="92"/>
    </row>
    <row r="26" spans="1:29" ht="12.75">
      <c r="A26" s="94">
        <v>40695</v>
      </c>
      <c r="B26" s="91">
        <v>0</v>
      </c>
      <c r="C26" s="91">
        <f t="shared" si="2"/>
        <v>84191132.25</v>
      </c>
      <c r="E26" s="91">
        <v>0</v>
      </c>
      <c r="F26" s="91">
        <f t="shared" si="3"/>
        <v>503552.23484545766</v>
      </c>
      <c r="H26" s="91">
        <f t="shared" si="1"/>
        <v>-31746672.968561094</v>
      </c>
      <c r="I26" s="91"/>
      <c r="K26" s="91"/>
      <c r="L26" s="91"/>
      <c r="M26" s="91"/>
      <c r="N26" s="91"/>
      <c r="O26" s="91"/>
      <c r="P26" s="91"/>
      <c r="Q26" s="91"/>
      <c r="R26" s="91"/>
      <c r="S26" s="91"/>
      <c r="T26" s="91"/>
      <c r="U26" s="91"/>
      <c r="V26" s="91"/>
      <c r="W26" s="91"/>
      <c r="X26" s="91"/>
      <c r="Y26" s="91"/>
      <c r="Z26" s="91"/>
      <c r="AB26" s="87"/>
      <c r="AC26" s="92"/>
    </row>
    <row r="27" spans="1:29" ht="12.75">
      <c r="A27" s="94">
        <v>40725</v>
      </c>
      <c r="B27" s="91">
        <v>0</v>
      </c>
      <c r="C27" s="91">
        <f t="shared" si="2"/>
        <v>84191132.25</v>
      </c>
      <c r="E27" s="91">
        <v>0</v>
      </c>
      <c r="F27" s="91">
        <f t="shared" si="3"/>
        <v>503552.23484545766</v>
      </c>
      <c r="H27" s="91">
        <f t="shared" si="1"/>
        <v>-32250225.203406554</v>
      </c>
      <c r="I27" s="91"/>
      <c r="K27" s="91"/>
      <c r="L27" s="91"/>
      <c r="M27" s="91"/>
      <c r="N27" s="91"/>
      <c r="O27" s="91"/>
      <c r="P27" s="91"/>
      <c r="Q27" s="91"/>
      <c r="R27" s="91"/>
      <c r="S27" s="91"/>
      <c r="T27" s="91"/>
      <c r="U27" s="91"/>
      <c r="V27" s="91"/>
      <c r="W27" s="91"/>
      <c r="X27" s="91"/>
      <c r="Y27" s="91"/>
      <c r="Z27" s="91"/>
      <c r="AB27" s="87"/>
      <c r="AC27" s="92"/>
    </row>
    <row r="28" spans="1:29" ht="12.75">
      <c r="A28" s="94">
        <v>40756</v>
      </c>
      <c r="B28" s="91">
        <v>0</v>
      </c>
      <c r="C28" s="91">
        <f t="shared" si="2"/>
        <v>84191132.25</v>
      </c>
      <c r="E28" s="91">
        <v>0</v>
      </c>
      <c r="F28" s="91">
        <f t="shared" si="3"/>
        <v>503552.23484545766</v>
      </c>
      <c r="H28" s="91">
        <f t="shared" si="1"/>
        <v>-32753777.438252013</v>
      </c>
      <c r="I28" s="91"/>
      <c r="K28" s="91"/>
      <c r="L28" s="91"/>
      <c r="M28" s="91"/>
      <c r="N28" s="91"/>
      <c r="O28" s="91"/>
      <c r="P28" s="91"/>
      <c r="Q28" s="91"/>
      <c r="R28" s="91"/>
      <c r="S28" s="91"/>
      <c r="T28" s="91"/>
      <c r="U28" s="91"/>
      <c r="V28" s="91"/>
      <c r="W28" s="91"/>
      <c r="X28" s="91"/>
      <c r="Y28" s="91"/>
      <c r="Z28" s="91"/>
      <c r="AB28" s="87"/>
      <c r="AC28" s="92"/>
    </row>
    <row r="29" spans="1:29" ht="12.75">
      <c r="A29" s="94">
        <v>40787</v>
      </c>
      <c r="B29" s="91">
        <v>0</v>
      </c>
      <c r="C29" s="91">
        <f t="shared" si="2"/>
        <v>84191132.25</v>
      </c>
      <c r="E29" s="91">
        <v>0</v>
      </c>
      <c r="F29" s="91">
        <f t="shared" si="3"/>
        <v>503552.23484545766</v>
      </c>
      <c r="H29" s="91">
        <f t="shared" si="1"/>
        <v>-33257329.673097473</v>
      </c>
      <c r="I29" s="91"/>
      <c r="K29" s="91"/>
      <c r="L29" s="91"/>
      <c r="M29" s="91"/>
      <c r="N29" s="91"/>
      <c r="O29" s="91"/>
      <c r="P29" s="91"/>
      <c r="Q29" s="91"/>
      <c r="R29" s="91"/>
      <c r="S29" s="91"/>
      <c r="T29" s="91"/>
      <c r="U29" s="91"/>
      <c r="V29" s="91"/>
      <c r="W29" s="91"/>
      <c r="X29" s="91"/>
      <c r="Y29" s="91"/>
      <c r="Z29" s="91"/>
      <c r="AB29" s="87"/>
      <c r="AC29" s="92"/>
    </row>
    <row r="30" spans="1:29" ht="12.75">
      <c r="A30" s="94">
        <v>40817</v>
      </c>
      <c r="B30" s="91">
        <v>0</v>
      </c>
      <c r="C30" s="91">
        <f t="shared" si="2"/>
        <v>84191132.25</v>
      </c>
      <c r="E30" s="91">
        <v>0</v>
      </c>
      <c r="F30" s="91">
        <f t="shared" si="3"/>
        <v>503552.23484545766</v>
      </c>
      <c r="H30" s="91">
        <f t="shared" si="1"/>
        <v>-33760881.90794293</v>
      </c>
      <c r="I30" s="91"/>
      <c r="K30" s="91"/>
      <c r="L30" s="91"/>
      <c r="M30" s="91"/>
      <c r="N30" s="91"/>
      <c r="O30" s="91"/>
      <c r="P30" s="91"/>
      <c r="Q30" s="91"/>
      <c r="R30" s="91"/>
      <c r="S30" s="91"/>
      <c r="T30" s="91"/>
      <c r="U30" s="91"/>
      <c r="V30" s="91"/>
      <c r="W30" s="91"/>
      <c r="X30" s="91"/>
      <c r="Y30" s="91"/>
      <c r="Z30" s="91"/>
      <c r="AB30" s="87"/>
      <c r="AC30" s="92"/>
    </row>
    <row r="31" spans="1:29" ht="12.75">
      <c r="A31" s="94">
        <v>40848</v>
      </c>
      <c r="B31" s="91">
        <v>0</v>
      </c>
      <c r="C31" s="91">
        <f t="shared" si="2"/>
        <v>84191132.25</v>
      </c>
      <c r="E31" s="91">
        <v>0</v>
      </c>
      <c r="F31" s="91">
        <f t="shared" si="3"/>
        <v>503552.23484545766</v>
      </c>
      <c r="H31" s="91">
        <f t="shared" si="1"/>
        <v>-34264434.14278839</v>
      </c>
      <c r="I31" s="91"/>
      <c r="K31" s="91"/>
      <c r="L31" s="91"/>
      <c r="M31" s="91"/>
      <c r="N31" s="91"/>
      <c r="O31" s="91"/>
      <c r="P31" s="91"/>
      <c r="Q31" s="91"/>
      <c r="R31" s="91"/>
      <c r="S31" s="91"/>
      <c r="T31" s="91"/>
      <c r="U31" s="91"/>
      <c r="V31" s="91"/>
      <c r="W31" s="91"/>
      <c r="X31" s="91"/>
      <c r="Y31" s="91"/>
      <c r="Z31" s="91"/>
      <c r="AB31" s="87"/>
      <c r="AC31" s="92"/>
    </row>
    <row r="32" spans="1:29" ht="12.75">
      <c r="A32" s="94">
        <v>40878</v>
      </c>
      <c r="B32" s="91">
        <f>F45+F46+F48</f>
        <v>357863</v>
      </c>
      <c r="C32" s="91">
        <f t="shared" si="2"/>
        <v>84548995.25</v>
      </c>
      <c r="E32" s="91">
        <v>0</v>
      </c>
      <c r="F32" s="91">
        <f t="shared" si="3"/>
        <v>504622.4349283085</v>
      </c>
      <c r="H32" s="91">
        <f t="shared" si="1"/>
        <v>-34769056.57771669</v>
      </c>
      <c r="I32" s="91"/>
      <c r="K32" s="91"/>
      <c r="L32" s="91"/>
      <c r="M32" s="91"/>
      <c r="N32" s="91"/>
      <c r="O32" s="91"/>
      <c r="P32" s="91"/>
      <c r="Q32" s="91"/>
      <c r="R32" s="91"/>
      <c r="S32" s="91"/>
      <c r="T32" s="91"/>
      <c r="U32" s="91"/>
      <c r="V32" s="91"/>
      <c r="W32" s="91"/>
      <c r="X32" s="91"/>
      <c r="Y32" s="91"/>
      <c r="Z32" s="91"/>
      <c r="AB32" s="87"/>
      <c r="AC32" s="92"/>
    </row>
    <row r="33" spans="1:29" ht="12.75">
      <c r="A33" s="94">
        <v>40909</v>
      </c>
      <c r="B33" s="91">
        <v>0</v>
      </c>
      <c r="C33" s="91">
        <f t="shared" si="2"/>
        <v>84548995.25</v>
      </c>
      <c r="E33" s="91">
        <v>0</v>
      </c>
      <c r="F33" s="91">
        <f t="shared" si="3"/>
        <v>505692.63501115923</v>
      </c>
      <c r="H33" s="91">
        <f t="shared" si="1"/>
        <v>-35274749.21272785</v>
      </c>
      <c r="I33" s="91"/>
      <c r="K33" s="91"/>
      <c r="L33" s="91"/>
      <c r="M33" s="91"/>
      <c r="N33" s="91"/>
      <c r="O33" s="91"/>
      <c r="P33" s="91"/>
      <c r="Q33" s="91"/>
      <c r="R33" s="91"/>
      <c r="S33" s="91"/>
      <c r="T33" s="91"/>
      <c r="U33" s="91"/>
      <c r="V33" s="91"/>
      <c r="W33" s="91"/>
      <c r="X33" s="91"/>
      <c r="Y33" s="91"/>
      <c r="Z33" s="91"/>
      <c r="AB33" s="87"/>
      <c r="AC33" s="92"/>
    </row>
    <row r="34" spans="1:29" ht="12.75">
      <c r="A34" s="94">
        <v>40940</v>
      </c>
      <c r="B34" s="91">
        <v>0</v>
      </c>
      <c r="C34" s="91">
        <f t="shared" si="2"/>
        <v>84548995.25</v>
      </c>
      <c r="E34" s="91">
        <v>0</v>
      </c>
      <c r="F34" s="91">
        <f t="shared" si="3"/>
        <v>505692.63501115923</v>
      </c>
      <c r="H34" s="91">
        <f t="shared" si="1"/>
        <v>-35780441.84773901</v>
      </c>
      <c r="I34" s="91"/>
      <c r="K34" s="91"/>
      <c r="L34" s="91"/>
      <c r="M34" s="91"/>
      <c r="N34" s="91"/>
      <c r="O34" s="91"/>
      <c r="P34" s="91"/>
      <c r="Q34" s="91"/>
      <c r="R34" s="91"/>
      <c r="S34" s="91"/>
      <c r="T34" s="91"/>
      <c r="U34" s="91"/>
      <c r="V34" s="91"/>
      <c r="W34" s="91"/>
      <c r="X34" s="91"/>
      <c r="Y34" s="91"/>
      <c r="Z34" s="91"/>
      <c r="AB34" s="87"/>
      <c r="AC34" s="92"/>
    </row>
    <row r="35" spans="1:29" ht="12.75">
      <c r="A35" s="94">
        <v>40969</v>
      </c>
      <c r="B35" s="91">
        <v>0</v>
      </c>
      <c r="C35" s="91">
        <f t="shared" si="2"/>
        <v>84548995.25</v>
      </c>
      <c r="E35" s="91">
        <v>0</v>
      </c>
      <c r="F35" s="91">
        <f t="shared" si="3"/>
        <v>505692.63501115923</v>
      </c>
      <c r="H35" s="91">
        <f t="shared" si="1"/>
        <v>-36286134.48275017</v>
      </c>
      <c r="I35" s="91"/>
      <c r="K35" s="91"/>
      <c r="L35" s="91"/>
      <c r="M35" s="91"/>
      <c r="N35" s="91"/>
      <c r="O35" s="91"/>
      <c r="P35" s="91"/>
      <c r="Q35" s="91"/>
      <c r="R35" s="91"/>
      <c r="S35" s="91"/>
      <c r="T35" s="91"/>
      <c r="U35" s="91"/>
      <c r="V35" s="91"/>
      <c r="W35" s="91"/>
      <c r="X35" s="91"/>
      <c r="Y35" s="91"/>
      <c r="Z35" s="91"/>
      <c r="AB35" s="87"/>
      <c r="AC35" s="92"/>
    </row>
    <row r="36" spans="1:29" ht="12.75">
      <c r="A36" s="94">
        <v>41000</v>
      </c>
      <c r="B36" s="91">
        <v>0</v>
      </c>
      <c r="C36" s="91">
        <f t="shared" si="2"/>
        <v>84548995.25</v>
      </c>
      <c r="E36" s="91">
        <v>0</v>
      </c>
      <c r="F36" s="91">
        <f t="shared" si="3"/>
        <v>505692.63501115923</v>
      </c>
      <c r="H36" s="91">
        <f t="shared" si="1"/>
        <v>-36791827.11776133</v>
      </c>
      <c r="I36" s="91"/>
      <c r="K36" s="91"/>
      <c r="L36" s="91"/>
      <c r="M36" s="91"/>
      <c r="N36" s="91"/>
      <c r="O36" s="91"/>
      <c r="P36" s="91"/>
      <c r="Q36" s="91"/>
      <c r="R36" s="91"/>
      <c r="S36" s="91"/>
      <c r="T36" s="91"/>
      <c r="U36" s="91"/>
      <c r="V36" s="91"/>
      <c r="W36" s="91"/>
      <c r="X36" s="91"/>
      <c r="Y36" s="91"/>
      <c r="Z36" s="91"/>
      <c r="AB36" s="87"/>
      <c r="AC36" s="92"/>
    </row>
    <row r="37" spans="1:29" ht="12.75">
      <c r="A37" s="94">
        <v>41030</v>
      </c>
      <c r="B37" s="91">
        <v>0</v>
      </c>
      <c r="C37" s="91">
        <f t="shared" si="2"/>
        <v>84548995.25</v>
      </c>
      <c r="E37" s="91">
        <v>0</v>
      </c>
      <c r="F37" s="91">
        <f t="shared" si="3"/>
        <v>505692.63501115923</v>
      </c>
      <c r="H37" s="91">
        <f t="shared" si="1"/>
        <v>-37297519.75277249</v>
      </c>
      <c r="I37" s="91"/>
      <c r="K37" s="91"/>
      <c r="L37" s="91"/>
      <c r="M37" s="91"/>
      <c r="N37" s="91"/>
      <c r="O37" s="91"/>
      <c r="P37" s="91"/>
      <c r="Q37" s="91"/>
      <c r="R37" s="91"/>
      <c r="S37" s="91"/>
      <c r="T37" s="91"/>
      <c r="U37" s="91"/>
      <c r="V37" s="91"/>
      <c r="W37" s="91"/>
      <c r="X37" s="91"/>
      <c r="Y37" s="91"/>
      <c r="Z37" s="91"/>
      <c r="AB37" s="87"/>
      <c r="AC37" s="92"/>
    </row>
    <row r="38" spans="1:29" ht="12.75">
      <c r="A38" s="94">
        <v>41061</v>
      </c>
      <c r="B38" s="91">
        <v>0</v>
      </c>
      <c r="C38" s="91">
        <f t="shared" si="2"/>
        <v>84548995.25</v>
      </c>
      <c r="E38" s="91">
        <v>0</v>
      </c>
      <c r="F38" s="91">
        <f t="shared" si="3"/>
        <v>505692.63501115923</v>
      </c>
      <c r="H38" s="91">
        <f t="shared" si="1"/>
        <v>-37803212.38778365</v>
      </c>
      <c r="I38" s="91"/>
      <c r="K38" s="91"/>
      <c r="L38" s="91"/>
      <c r="M38" s="91"/>
      <c r="N38" s="91"/>
      <c r="O38" s="91"/>
      <c r="P38" s="91"/>
      <c r="Q38" s="91"/>
      <c r="R38" s="91"/>
      <c r="S38" s="91"/>
      <c r="T38" s="91"/>
      <c r="U38" s="91"/>
      <c r="V38" s="91"/>
      <c r="W38" s="91"/>
      <c r="X38" s="91"/>
      <c r="Y38" s="91"/>
      <c r="Z38" s="91"/>
      <c r="AB38" s="87"/>
      <c r="AC38" s="92"/>
    </row>
    <row r="39" spans="3:29" ht="12.75">
      <c r="C39" s="95">
        <f>AVERAGE(C26:C38)</f>
        <v>84383827.71153846</v>
      </c>
      <c r="D39" s="96" t="s">
        <v>446</v>
      </c>
      <c r="F39" s="95">
        <f>SUM(F27:F38)</f>
        <v>6056539.419222551</v>
      </c>
      <c r="G39" s="97" t="s">
        <v>447</v>
      </c>
      <c r="H39" s="95">
        <f>AVERAGE(H26:H38)</f>
        <v>-34772020.20871536</v>
      </c>
      <c r="I39" s="96" t="s">
        <v>446</v>
      </c>
      <c r="K39" s="91"/>
      <c r="L39" s="91"/>
      <c r="M39" s="91"/>
      <c r="N39" s="91"/>
      <c r="O39" s="91"/>
      <c r="P39" s="91"/>
      <c r="Q39" s="91"/>
      <c r="R39" s="91"/>
      <c r="S39" s="91"/>
      <c r="T39" s="91"/>
      <c r="U39" s="91"/>
      <c r="V39" s="91"/>
      <c r="W39" s="91"/>
      <c r="X39" s="91"/>
      <c r="Y39" s="91"/>
      <c r="Z39" s="91"/>
      <c r="AB39" s="87"/>
      <c r="AC39" s="92"/>
    </row>
    <row r="40" spans="2:29" ht="12.75">
      <c r="B40" s="91"/>
      <c r="C40" s="98"/>
      <c r="F40" s="91"/>
      <c r="H40" s="91"/>
      <c r="I40" s="91"/>
      <c r="K40" s="91"/>
      <c r="L40" s="91"/>
      <c r="M40" s="91"/>
      <c r="N40" s="91"/>
      <c r="O40" s="91"/>
      <c r="P40" s="91"/>
      <c r="Q40" s="91"/>
      <c r="R40" s="91"/>
      <c r="S40" s="91"/>
      <c r="T40" s="91"/>
      <c r="U40" s="91"/>
      <c r="V40" s="91"/>
      <c r="W40" s="91"/>
      <c r="X40" s="91"/>
      <c r="Y40" s="91"/>
      <c r="Z40" s="91"/>
      <c r="AB40" s="87"/>
      <c r="AC40" s="92"/>
    </row>
    <row r="41" spans="1:29" ht="12.75">
      <c r="A41" s="99"/>
      <c r="B41" s="100" t="s">
        <v>448</v>
      </c>
      <c r="C41" s="98">
        <f>C39-C7</f>
        <v>2463664.4515384734</v>
      </c>
      <c r="D41" s="43" t="s">
        <v>449</v>
      </c>
      <c r="E41" s="91"/>
      <c r="F41" s="100">
        <f>F39-B9</f>
        <v>4542732.589222551</v>
      </c>
      <c r="G41" s="43" t="s">
        <v>449</v>
      </c>
      <c r="H41" s="100">
        <f>H39-C8</f>
        <v>-7366123.663715359</v>
      </c>
      <c r="I41" s="43" t="s">
        <v>449</v>
      </c>
      <c r="K41" s="91"/>
      <c r="L41" s="91"/>
      <c r="M41" s="91"/>
      <c r="N41" s="91"/>
      <c r="O41" s="91"/>
      <c r="P41" s="91"/>
      <c r="Q41" s="91"/>
      <c r="R41" s="91"/>
      <c r="S41" s="91"/>
      <c r="T41" s="91"/>
      <c r="U41" s="91"/>
      <c r="V41" s="91"/>
      <c r="W41" s="91"/>
      <c r="X41" s="91"/>
      <c r="Y41" s="91"/>
      <c r="Z41" s="91"/>
      <c r="AB41" s="87"/>
      <c r="AC41" s="92"/>
    </row>
    <row r="42" spans="1:29" ht="12.75">
      <c r="A42" s="99"/>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B42" s="87"/>
      <c r="AC42" s="92"/>
    </row>
    <row r="43" spans="1:3" ht="12.75">
      <c r="A43" s="70" t="s">
        <v>450</v>
      </c>
      <c r="B43" s="54"/>
      <c r="C43" s="54"/>
    </row>
    <row r="44" spans="1:29" s="43" customFormat="1" ht="12.75">
      <c r="A44" s="43" t="s">
        <v>451</v>
      </c>
      <c r="D44" s="101" t="s">
        <v>452</v>
      </c>
      <c r="E44" s="101" t="s">
        <v>453</v>
      </c>
      <c r="F44" s="101" t="s">
        <v>487</v>
      </c>
      <c r="I44" s="102"/>
      <c r="J44" s="102"/>
      <c r="K44" s="102"/>
      <c r="L44" s="102"/>
      <c r="M44" s="102"/>
      <c r="N44" s="102"/>
      <c r="O44" s="102"/>
      <c r="P44" s="102"/>
      <c r="Q44" s="102"/>
      <c r="R44" s="102"/>
      <c r="S44" s="102"/>
      <c r="T44" s="102"/>
      <c r="U44" s="102"/>
      <c r="V44" s="102"/>
      <c r="W44" s="102"/>
      <c r="X44" s="102"/>
      <c r="Y44" s="102"/>
      <c r="Z44" s="102"/>
      <c r="AA44" s="102"/>
      <c r="AB44" s="102"/>
      <c r="AC44" s="102"/>
    </row>
    <row r="45" spans="1:30" ht="12.75">
      <c r="A45" s="103" t="s">
        <v>454</v>
      </c>
      <c r="D45" s="40" t="s">
        <v>434</v>
      </c>
      <c r="E45" s="104">
        <v>40884</v>
      </c>
      <c r="F45" s="85">
        <v>165435</v>
      </c>
      <c r="I45" s="87"/>
      <c r="J45" s="87"/>
      <c r="K45" s="87"/>
      <c r="M45" s="87"/>
      <c r="N45" s="87"/>
      <c r="O45" s="87"/>
      <c r="P45" s="87"/>
      <c r="Q45" s="87"/>
      <c r="R45" s="87"/>
      <c r="S45" s="87"/>
      <c r="T45" s="87"/>
      <c r="U45" s="87"/>
      <c r="V45" s="87"/>
      <c r="W45" s="87"/>
      <c r="X45" s="87"/>
      <c r="Y45" s="87"/>
      <c r="Z45" s="87"/>
      <c r="AA45" s="87"/>
      <c r="AB45" s="87"/>
      <c r="AC45" s="87"/>
      <c r="AD45" s="85"/>
    </row>
    <row r="46" spans="1:30" ht="12.75">
      <c r="A46" s="103" t="s">
        <v>455</v>
      </c>
      <c r="D46" s="40" t="s">
        <v>434</v>
      </c>
      <c r="E46" s="104">
        <v>40884</v>
      </c>
      <c r="F46" s="85">
        <v>82469</v>
      </c>
      <c r="I46" s="87"/>
      <c r="J46" s="87"/>
      <c r="K46" s="87"/>
      <c r="L46" s="87"/>
      <c r="M46" s="87"/>
      <c r="AA46" s="87"/>
      <c r="AB46" s="87"/>
      <c r="AC46" s="87"/>
      <c r="AD46" s="85"/>
    </row>
    <row r="47" spans="1:30" ht="12.75">
      <c r="A47" s="103" t="s">
        <v>456</v>
      </c>
      <c r="D47" s="40" t="s">
        <v>434</v>
      </c>
      <c r="E47" s="104">
        <v>40519</v>
      </c>
      <c r="F47" s="105">
        <v>53382.34</v>
      </c>
      <c r="I47" s="87"/>
      <c r="J47" s="87"/>
      <c r="K47" s="87"/>
      <c r="L47" s="87"/>
      <c r="M47" s="87"/>
      <c r="N47" s="87"/>
      <c r="O47" s="87"/>
      <c r="P47" s="87"/>
      <c r="Q47" s="87"/>
      <c r="R47" s="87"/>
      <c r="S47" s="87"/>
      <c r="T47" s="87"/>
      <c r="U47" s="87"/>
      <c r="V47" s="87"/>
      <c r="W47" s="87"/>
      <c r="X47" s="87"/>
      <c r="Y47" s="87"/>
      <c r="Z47" s="87"/>
      <c r="AA47" s="87"/>
      <c r="AB47" s="87"/>
      <c r="AC47" s="87"/>
      <c r="AD47" s="85"/>
    </row>
    <row r="48" spans="1:30" ht="12.75">
      <c r="A48" s="106" t="s">
        <v>457</v>
      </c>
      <c r="D48" s="40" t="s">
        <v>434</v>
      </c>
      <c r="E48" s="107">
        <v>40884</v>
      </c>
      <c r="F48" s="105">
        <v>109959</v>
      </c>
      <c r="I48" s="87"/>
      <c r="J48" s="87"/>
      <c r="K48" s="87"/>
      <c r="L48" s="87"/>
      <c r="M48" s="87"/>
      <c r="N48" s="87"/>
      <c r="O48" s="87"/>
      <c r="P48" s="87"/>
      <c r="Q48" s="87"/>
      <c r="R48" s="87"/>
      <c r="S48" s="87"/>
      <c r="T48" s="87"/>
      <c r="U48" s="87"/>
      <c r="V48" s="87"/>
      <c r="W48" s="87"/>
      <c r="X48" s="87"/>
      <c r="Y48" s="87"/>
      <c r="Z48" s="87"/>
      <c r="AA48" s="87"/>
      <c r="AB48" s="87"/>
      <c r="AC48" s="87"/>
      <c r="AD48" s="85"/>
    </row>
    <row r="49" spans="1:30" ht="12.75">
      <c r="A49" s="106" t="s">
        <v>458</v>
      </c>
      <c r="D49" s="40" t="s">
        <v>434</v>
      </c>
      <c r="E49" s="107">
        <v>40390</v>
      </c>
      <c r="F49" s="105">
        <v>178316.47000000003</v>
      </c>
      <c r="I49" s="87"/>
      <c r="J49" s="87"/>
      <c r="K49" s="87"/>
      <c r="L49" s="87"/>
      <c r="M49" s="87"/>
      <c r="N49" s="87"/>
      <c r="O49" s="87"/>
      <c r="P49" s="87"/>
      <c r="Q49" s="87"/>
      <c r="R49" s="87"/>
      <c r="S49" s="87"/>
      <c r="T49" s="87"/>
      <c r="U49" s="87"/>
      <c r="V49" s="87"/>
      <c r="W49" s="87"/>
      <c r="X49" s="87"/>
      <c r="Y49" s="87"/>
      <c r="Z49" s="87"/>
      <c r="AA49" s="87"/>
      <c r="AB49" s="87"/>
      <c r="AC49" s="87"/>
      <c r="AD49" s="85"/>
    </row>
    <row r="50" spans="1:30" ht="12.75">
      <c r="A50" s="106" t="s">
        <v>459</v>
      </c>
      <c r="D50" s="40" t="s">
        <v>434</v>
      </c>
      <c r="E50" s="107">
        <v>40390</v>
      </c>
      <c r="F50" s="105">
        <v>74721.28</v>
      </c>
      <c r="I50" s="87"/>
      <c r="J50" s="87"/>
      <c r="K50" s="87"/>
      <c r="L50" s="87"/>
      <c r="M50" s="87"/>
      <c r="N50" s="87"/>
      <c r="O50" s="87"/>
      <c r="P50" s="87"/>
      <c r="Q50" s="87"/>
      <c r="R50" s="87"/>
      <c r="S50" s="87"/>
      <c r="T50" s="87"/>
      <c r="U50" s="87"/>
      <c r="V50" s="87"/>
      <c r="W50" s="87"/>
      <c r="X50" s="87"/>
      <c r="Y50" s="87"/>
      <c r="Z50" s="87"/>
      <c r="AA50" s="87"/>
      <c r="AB50" s="87"/>
      <c r="AC50" s="87"/>
      <c r="AD50" s="85"/>
    </row>
    <row r="51" spans="1:30" ht="12.75">
      <c r="A51" s="106" t="s">
        <v>460</v>
      </c>
      <c r="D51" s="40" t="s">
        <v>434</v>
      </c>
      <c r="E51" s="107">
        <v>40664</v>
      </c>
      <c r="F51" s="105">
        <v>1648340.9700000002</v>
      </c>
      <c r="I51" s="87"/>
      <c r="J51" s="87"/>
      <c r="K51" s="87"/>
      <c r="L51" s="87"/>
      <c r="M51" s="87"/>
      <c r="N51" s="87"/>
      <c r="O51" s="87"/>
      <c r="P51" s="87"/>
      <c r="Q51" s="87"/>
      <c r="R51" s="87"/>
      <c r="S51" s="87"/>
      <c r="T51" s="87"/>
      <c r="U51" s="87"/>
      <c r="V51" s="87"/>
      <c r="W51" s="87"/>
      <c r="X51" s="87"/>
      <c r="Y51" s="87"/>
      <c r="Z51" s="87"/>
      <c r="AA51" s="87"/>
      <c r="AB51" s="87"/>
      <c r="AC51" s="87"/>
      <c r="AD51" s="85"/>
    </row>
    <row r="52" spans="1:30" ht="12.75">
      <c r="A52" s="106" t="s">
        <v>461</v>
      </c>
      <c r="D52" s="40" t="s">
        <v>434</v>
      </c>
      <c r="E52" s="107">
        <v>40519</v>
      </c>
      <c r="F52" s="105">
        <v>74984</v>
      </c>
      <c r="I52" s="87"/>
      <c r="J52" s="87"/>
      <c r="K52" s="87"/>
      <c r="L52" s="87"/>
      <c r="M52" s="87"/>
      <c r="N52" s="87"/>
      <c r="O52" s="87"/>
      <c r="P52" s="87"/>
      <c r="Q52" s="87"/>
      <c r="R52" s="87"/>
      <c r="S52" s="87"/>
      <c r="T52" s="87"/>
      <c r="U52" s="87"/>
      <c r="V52" s="87"/>
      <c r="W52" s="87"/>
      <c r="X52" s="87"/>
      <c r="Y52" s="87"/>
      <c r="Z52" s="87"/>
      <c r="AA52" s="87"/>
      <c r="AB52" s="87"/>
      <c r="AC52" s="87"/>
      <c r="AD52" s="85"/>
    </row>
    <row r="53" spans="1:30" ht="12.75">
      <c r="A53" s="106"/>
      <c r="E53" s="107"/>
      <c r="F53" s="95">
        <f>SUM(F45:F52)</f>
        <v>2387608.0600000005</v>
      </c>
      <c r="I53" s="87"/>
      <c r="J53" s="87"/>
      <c r="K53" s="87"/>
      <c r="L53" s="87"/>
      <c r="M53" s="87"/>
      <c r="N53" s="87"/>
      <c r="O53" s="87"/>
      <c r="P53" s="87"/>
      <c r="Q53" s="87"/>
      <c r="R53" s="87"/>
      <c r="S53" s="87"/>
      <c r="T53" s="87"/>
      <c r="U53" s="87"/>
      <c r="V53" s="87"/>
      <c r="W53" s="87"/>
      <c r="X53" s="87"/>
      <c r="Y53" s="87"/>
      <c r="Z53" s="87"/>
      <c r="AA53" s="87"/>
      <c r="AB53" s="87"/>
      <c r="AC53" s="87"/>
      <c r="AD53" s="85"/>
    </row>
    <row r="55" ht="12.75">
      <c r="A55" s="40" t="s">
        <v>462</v>
      </c>
    </row>
    <row r="57" ht="12.75">
      <c r="A57" s="43" t="s">
        <v>464</v>
      </c>
    </row>
  </sheetData>
  <mergeCells count="1">
    <mergeCell ref="E12:F12"/>
  </mergeCells>
  <printOptions/>
  <pageMargins left="1" right="1" top="1.5" bottom="0.75" header="0.75" footer="0.5"/>
  <pageSetup fitToHeight="1" fitToWidth="1" orientation="portrait" paperSize="9"/>
  <headerFooter scaleWithDoc="0" alignWithMargins="0">
    <oddHeader>&amp;R&amp;"Times New Roman,Bold"&amp;8Utah Association of Energy Users 
UAE Exhibit RR 1.2
Docket No. 10-035-124
Witness:  Kevin C. Higgins
Page 4 of 4</oddHeader>
  </headerFooter>
  <colBreaks count="2" manualBreakCount="2">
    <brk id="10" max="16383" man="1"/>
    <brk id="17"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471</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36">
      <c r="D7" s="15" t="s">
        <v>495</v>
      </c>
      <c r="E7" s="16"/>
      <c r="F7" s="16"/>
      <c r="G7" s="17" t="s">
        <v>467</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0</v>
      </c>
    </row>
    <row r="14" spans="4:7" ht="12.75">
      <c r="D14" s="20">
        <v>6</v>
      </c>
      <c r="E14" s="21" t="s">
        <v>503</v>
      </c>
      <c r="F14" s="21"/>
      <c r="G14" s="23">
        <v>0</v>
      </c>
    </row>
    <row r="15" spans="4:7" ht="12.75">
      <c r="D15" s="20">
        <v>7</v>
      </c>
      <c r="E15" s="21"/>
      <c r="F15" s="21"/>
      <c r="G15" s="22"/>
    </row>
    <row r="16" spans="4:7" ht="12.75">
      <c r="D16" s="20">
        <v>8</v>
      </c>
      <c r="E16" s="21" t="s">
        <v>504</v>
      </c>
      <c r="F16" s="21"/>
      <c r="G16" s="22"/>
    </row>
    <row r="17" spans="4:7" ht="12.75">
      <c r="D17" s="20">
        <v>9</v>
      </c>
      <c r="E17" s="21" t="s">
        <v>505</v>
      </c>
      <c r="F17" s="21"/>
      <c r="G17" s="22">
        <v>0</v>
      </c>
    </row>
    <row r="18" spans="4:7" ht="12.75">
      <c r="D18" s="20">
        <v>10</v>
      </c>
      <c r="E18" s="21" t="s">
        <v>506</v>
      </c>
      <c r="F18" s="21"/>
      <c r="G18" s="22">
        <v>0</v>
      </c>
    </row>
    <row r="19" spans="4:7" ht="12.75">
      <c r="D19" s="20">
        <v>11</v>
      </c>
      <c r="E19" s="21" t="s">
        <v>507</v>
      </c>
      <c r="F19" s="21"/>
      <c r="G19" s="22">
        <v>0</v>
      </c>
    </row>
    <row r="20" spans="4:7" ht="12.75">
      <c r="D20" s="20">
        <v>12</v>
      </c>
      <c r="E20" s="21" t="s">
        <v>508</v>
      </c>
      <c r="F20" s="21"/>
      <c r="G20" s="22">
        <v>-7271561.379447401</v>
      </c>
    </row>
    <row r="21" spans="4:7" ht="12.75">
      <c r="D21" s="20">
        <v>13</v>
      </c>
      <c r="E21" s="21" t="s">
        <v>509</v>
      </c>
      <c r="F21" s="21"/>
      <c r="G21" s="22">
        <v>0</v>
      </c>
    </row>
    <row r="22" spans="4:7" ht="12.75">
      <c r="D22" s="20">
        <v>14</v>
      </c>
      <c r="E22" s="21" t="s">
        <v>510</v>
      </c>
      <c r="F22" s="21"/>
      <c r="G22" s="22">
        <v>0</v>
      </c>
    </row>
    <row r="23" spans="4:7" ht="12.75">
      <c r="D23" s="20">
        <v>15</v>
      </c>
      <c r="E23" s="21" t="s">
        <v>511</v>
      </c>
      <c r="F23" s="21"/>
      <c r="G23" s="22">
        <v>0</v>
      </c>
    </row>
    <row r="24" spans="4:7" ht="12.75">
      <c r="D24" s="20">
        <v>16</v>
      </c>
      <c r="E24" s="21" t="s">
        <v>512</v>
      </c>
      <c r="F24" s="21"/>
      <c r="G24" s="22">
        <v>0</v>
      </c>
    </row>
    <row r="25" spans="4:7" ht="12.75">
      <c r="D25" s="20">
        <v>17</v>
      </c>
      <c r="E25" s="21" t="s">
        <v>513</v>
      </c>
      <c r="F25" s="21"/>
      <c r="G25" s="22">
        <v>0</v>
      </c>
    </row>
    <row r="26" spans="4:7" ht="12.75">
      <c r="D26" s="20">
        <v>18</v>
      </c>
      <c r="E26" s="21" t="s">
        <v>514</v>
      </c>
      <c r="F26" s="21"/>
      <c r="G26" s="24">
        <v>0</v>
      </c>
    </row>
    <row r="27" spans="4:7" ht="12.75">
      <c r="D27" s="20">
        <v>19</v>
      </c>
      <c r="E27" s="21" t="s">
        <v>515</v>
      </c>
      <c r="F27" s="21"/>
      <c r="G27" s="22">
        <v>-7271561.37944746</v>
      </c>
    </row>
    <row r="28" spans="4:7" ht="12.75">
      <c r="D28" s="20">
        <v>20</v>
      </c>
      <c r="E28" s="21" t="s">
        <v>516</v>
      </c>
      <c r="F28" s="21"/>
      <c r="G28" s="22">
        <v>0</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2478944.8867795914</v>
      </c>
    </row>
    <row r="32" spans="4:7" ht="12.75">
      <c r="D32" s="20">
        <v>24</v>
      </c>
      <c r="E32" s="21" t="s">
        <v>520</v>
      </c>
      <c r="F32" s="21"/>
      <c r="G32" s="22">
        <v>190823.862052856</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-4601792.630614996</v>
      </c>
    </row>
    <row r="37" spans="4:7" ht="12.75">
      <c r="D37" s="20">
        <v>29</v>
      </c>
      <c r="E37" s="21"/>
      <c r="F37" s="21"/>
      <c r="G37" s="22"/>
    </row>
    <row r="38" spans="4:7" ht="13" thickBot="1">
      <c r="D38" s="20">
        <v>30</v>
      </c>
      <c r="E38" s="21" t="s">
        <v>525</v>
      </c>
      <c r="F38" s="21"/>
      <c r="G38" s="26">
        <v>4601792.630614996</v>
      </c>
    </row>
    <row r="39" spans="4:7" ht="13.5" thickTop="1">
      <c r="D39" s="20">
        <v>31</v>
      </c>
      <c r="E39" s="21"/>
      <c r="F39" s="21"/>
      <c r="G39" s="22"/>
    </row>
    <row r="40" spans="4:7" ht="12.75">
      <c r="D40" s="20">
        <v>32</v>
      </c>
      <c r="E40" s="21" t="s">
        <v>526</v>
      </c>
      <c r="F40" s="21"/>
      <c r="G40" s="22"/>
    </row>
    <row r="41" spans="4:7" ht="12.75">
      <c r="D41" s="20">
        <v>33</v>
      </c>
      <c r="E41" s="21" t="s">
        <v>527</v>
      </c>
      <c r="F41" s="21"/>
      <c r="G41" s="22">
        <v>0</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-70652.9327873066</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-70652.93278694153</v>
      </c>
    </row>
    <row r="53" spans="4:7" ht="12.75">
      <c r="D53" s="20">
        <v>45</v>
      </c>
      <c r="E53" s="21"/>
      <c r="F53" s="21"/>
      <c r="G53" s="22"/>
    </row>
    <row r="54" spans="4:7" ht="12.75">
      <c r="D54" s="20">
        <v>46</v>
      </c>
      <c r="E54" s="21" t="s">
        <v>539</v>
      </c>
      <c r="F54" s="21"/>
      <c r="G54" s="22"/>
    </row>
    <row r="55" spans="4:7" ht="12.75">
      <c r="D55" s="20">
        <v>47</v>
      </c>
      <c r="E55" s="21" t="s">
        <v>540</v>
      </c>
      <c r="F55" s="21"/>
      <c r="G55" s="22">
        <v>0</v>
      </c>
    </row>
    <row r="56" spans="4:7" ht="12.75">
      <c r="D56" s="20">
        <v>48</v>
      </c>
      <c r="E56" s="21" t="s">
        <v>541</v>
      </c>
      <c r="F56" s="21"/>
      <c r="G56" s="22">
        <v>0</v>
      </c>
    </row>
    <row r="57" spans="4:7" ht="12.75">
      <c r="D57" s="20">
        <v>49</v>
      </c>
      <c r="E57" s="21" t="s">
        <v>542</v>
      </c>
      <c r="F57" s="21"/>
      <c r="G57" s="22">
        <v>0</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0</v>
      </c>
    </row>
    <row r="63" spans="4:7" ht="12.75">
      <c r="D63" s="20">
        <v>55</v>
      </c>
      <c r="E63" s="21"/>
      <c r="F63" s="21"/>
      <c r="G63" s="22"/>
    </row>
    <row r="64" spans="4:7" ht="13" thickBot="1">
      <c r="D64" s="20">
        <v>56</v>
      </c>
      <c r="E64" s="21" t="s">
        <v>548</v>
      </c>
      <c r="F64" s="21"/>
      <c r="G64" s="26">
        <v>-70652.93278694153</v>
      </c>
    </row>
    <row r="65" spans="4:7" ht="13.5" thickTop="1">
      <c r="D65" s="80"/>
      <c r="E65" s="28"/>
      <c r="F65" s="28"/>
      <c r="G65" s="29"/>
    </row>
    <row r="66" spans="4:7" ht="12.75">
      <c r="D66" s="30"/>
      <c r="E66" s="28" t="s">
        <v>419</v>
      </c>
      <c r="F66" s="31"/>
      <c r="G66" s="32">
        <v>-7449210.100004911</v>
      </c>
    </row>
    <row r="68" s="34" customFormat="1" ht="13" thickBot="1">
      <c r="B68" s="33" t="s">
        <v>420</v>
      </c>
    </row>
    <row r="69" spans="2:10" s="34" customFormat="1" ht="145.5" customHeight="1" thickBot="1">
      <c r="B69" s="648" t="s">
        <v>35</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1.3
Docket No. 10-035-124
Witness:  Kevin C. Higgins
Page 1 of 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J57"/>
  <sheetViews>
    <sheetView workbookViewId="0" topLeftCell="A1">
      <selection activeCell="A13" sqref="A13"/>
    </sheetView>
  </sheetViews>
  <sheetFormatPr defaultColWidth="10.33203125" defaultRowHeight="12.75"/>
  <cols>
    <col min="1" max="1" width="2.66015625" style="40" customWidth="1"/>
    <col min="2" max="2" width="2" style="40" customWidth="1"/>
    <col min="3" max="3" width="45.16015625" style="40" customWidth="1"/>
    <col min="4" max="4" width="11.33203125" style="40" customWidth="1"/>
    <col min="5" max="5" width="14.83203125" style="40" bestFit="1" customWidth="1"/>
    <col min="6" max="6" width="11.33203125" style="40" customWidth="1"/>
    <col min="7" max="7" width="12.5" style="40" bestFit="1" customWidth="1"/>
    <col min="8" max="8" width="14.83203125" style="40" customWidth="1"/>
    <col min="9" max="9" width="7.16015625" style="40" bestFit="1" customWidth="1"/>
    <col min="10" max="11" width="10.33203125" style="40" customWidth="1"/>
    <col min="12" max="12" width="16.5" style="40" customWidth="1"/>
    <col min="13" max="16384" width="10.33203125" style="40" customWidth="1"/>
  </cols>
  <sheetData>
    <row r="1" spans="1:9" ht="12" customHeight="1">
      <c r="A1" s="39" t="s">
        <v>422</v>
      </c>
      <c r="D1" s="41"/>
      <c r="E1" s="41"/>
      <c r="F1" s="41"/>
      <c r="G1" s="41"/>
      <c r="H1" s="41"/>
      <c r="I1" s="42"/>
    </row>
    <row r="2" spans="1:9" ht="12" customHeight="1">
      <c r="A2" s="43" t="s">
        <v>423</v>
      </c>
      <c r="D2" s="41"/>
      <c r="E2" s="41"/>
      <c r="F2" s="41"/>
      <c r="G2" s="41"/>
      <c r="H2" s="41"/>
      <c r="I2" s="44"/>
    </row>
    <row r="3" spans="1:9" ht="12" customHeight="1">
      <c r="A3" s="43" t="s">
        <v>467</v>
      </c>
      <c r="D3" s="41"/>
      <c r="E3" s="41"/>
      <c r="F3" s="41"/>
      <c r="G3" s="41"/>
      <c r="H3" s="41"/>
      <c r="I3" s="44"/>
    </row>
    <row r="4" spans="2:9" ht="12" customHeight="1">
      <c r="B4" s="45"/>
      <c r="D4" s="41"/>
      <c r="E4" s="41"/>
      <c r="F4" s="41"/>
      <c r="G4" s="41"/>
      <c r="H4" s="41"/>
      <c r="I4" s="44"/>
    </row>
    <row r="5" spans="2:9" ht="12" customHeight="1">
      <c r="B5" s="43"/>
      <c r="D5" s="41"/>
      <c r="E5" s="41"/>
      <c r="F5" s="41"/>
      <c r="G5" s="41"/>
      <c r="H5" s="41"/>
      <c r="I5" s="44"/>
    </row>
    <row r="6" spans="4:9" ht="12" customHeight="1">
      <c r="D6" s="41"/>
      <c r="E6" s="41" t="s">
        <v>425</v>
      </c>
      <c r="F6" s="41"/>
      <c r="G6" s="41"/>
      <c r="H6" s="41"/>
      <c r="I6" s="44"/>
    </row>
    <row r="7" spans="4:9" ht="12" customHeight="1">
      <c r="D7" s="46" t="s">
        <v>426</v>
      </c>
      <c r="E7" s="46" t="s">
        <v>427</v>
      </c>
      <c r="F7" s="46" t="s">
        <v>428</v>
      </c>
      <c r="G7" s="46" t="s">
        <v>429</v>
      </c>
      <c r="H7" s="46" t="s">
        <v>430</v>
      </c>
      <c r="I7" s="47"/>
    </row>
    <row r="8" spans="1:9" ht="12" customHeight="1">
      <c r="A8" s="48" t="s">
        <v>468</v>
      </c>
      <c r="C8" s="49"/>
      <c r="D8" s="50"/>
      <c r="E8" s="51"/>
      <c r="F8" s="52"/>
      <c r="G8" s="53"/>
      <c r="H8" s="51"/>
      <c r="I8" s="50"/>
    </row>
    <row r="9" spans="1:9" ht="12" customHeight="1">
      <c r="A9" s="54"/>
      <c r="B9" s="55" t="s">
        <v>470</v>
      </c>
      <c r="C9" s="49"/>
      <c r="D9" s="50">
        <v>557</v>
      </c>
      <c r="E9" s="56">
        <v>-7271561.37944736</v>
      </c>
      <c r="F9" s="52" t="s">
        <v>469</v>
      </c>
      <c r="G9" s="57">
        <v>1</v>
      </c>
      <c r="H9" s="58">
        <f>+E9*G9</f>
        <v>-7271561.37944736</v>
      </c>
      <c r="I9" s="59"/>
    </row>
    <row r="10" spans="1:9" ht="12" customHeight="1">
      <c r="A10" s="54"/>
      <c r="B10" s="60"/>
      <c r="C10" s="49"/>
      <c r="D10" s="50"/>
      <c r="E10" s="51"/>
      <c r="F10" s="52"/>
      <c r="G10" s="53"/>
      <c r="H10" s="51"/>
      <c r="I10" s="50"/>
    </row>
    <row r="11" spans="1:9" ht="12" customHeight="1">
      <c r="A11" s="48"/>
      <c r="C11" s="49"/>
      <c r="D11" s="61"/>
      <c r="E11" s="51"/>
      <c r="F11" s="52"/>
      <c r="G11" s="49"/>
      <c r="H11" s="49"/>
      <c r="I11" s="50"/>
    </row>
    <row r="12" spans="1:9" ht="12" customHeight="1">
      <c r="A12" s="40" t="s">
        <v>1</v>
      </c>
      <c r="B12" s="55"/>
      <c r="C12" s="49"/>
      <c r="D12" s="50"/>
      <c r="E12" s="56"/>
      <c r="F12" s="52"/>
      <c r="G12" s="57"/>
      <c r="H12" s="58"/>
      <c r="I12" s="59"/>
    </row>
    <row r="13" spans="1:9" ht="12" customHeight="1">
      <c r="A13" s="54"/>
      <c r="B13" s="48"/>
      <c r="C13" s="49"/>
      <c r="D13" s="49"/>
      <c r="E13" s="62"/>
      <c r="F13" s="63"/>
      <c r="G13" s="63"/>
      <c r="H13" s="63"/>
      <c r="I13" s="64"/>
    </row>
    <row r="14" spans="1:9" ht="12" customHeight="1">
      <c r="A14" s="54"/>
      <c r="B14" s="65"/>
      <c r="C14" s="54"/>
      <c r="D14" s="66"/>
      <c r="E14" s="67"/>
      <c r="F14" s="66"/>
      <c r="G14" s="68"/>
      <c r="H14" s="69"/>
      <c r="I14" s="44"/>
    </row>
    <row r="15" spans="1:9" ht="12" customHeight="1">
      <c r="A15" s="48" t="s">
        <v>19</v>
      </c>
      <c r="B15" s="70"/>
      <c r="C15" s="54"/>
      <c r="D15" s="66"/>
      <c r="E15" s="71"/>
      <c r="F15" s="66"/>
      <c r="G15" s="68"/>
      <c r="H15" s="69"/>
      <c r="I15" s="44"/>
    </row>
    <row r="16" spans="1:9" ht="12" customHeight="1">
      <c r="A16" s="54"/>
      <c r="B16" s="70"/>
      <c r="C16" s="54"/>
      <c r="D16" s="54"/>
      <c r="E16" s="72"/>
      <c r="F16" s="66"/>
      <c r="G16" s="73"/>
      <c r="H16" s="74"/>
      <c r="I16" s="75"/>
    </row>
    <row r="17" spans="1:10" ht="12" customHeight="1">
      <c r="A17" s="54"/>
      <c r="C17" s="54"/>
      <c r="D17" s="66"/>
      <c r="E17" s="51"/>
      <c r="F17" s="74"/>
      <c r="G17" s="76"/>
      <c r="H17" s="77"/>
      <c r="I17" s="41"/>
      <c r="J17" s="66"/>
    </row>
    <row r="18" spans="1:9" ht="12" customHeight="1">
      <c r="A18" s="54"/>
      <c r="B18" s="54"/>
      <c r="C18" s="54"/>
      <c r="D18" s="66"/>
      <c r="E18" s="51"/>
      <c r="F18" s="74"/>
      <c r="G18" s="76"/>
      <c r="H18" s="77"/>
      <c r="I18" s="66"/>
    </row>
    <row r="19" spans="1:9" ht="12" customHeight="1">
      <c r="A19" s="54"/>
      <c r="B19" s="65"/>
      <c r="C19" s="54"/>
      <c r="D19" s="66"/>
      <c r="E19" s="71"/>
      <c r="F19" s="66"/>
      <c r="G19" s="68"/>
      <c r="H19" s="69"/>
      <c r="I19" s="44"/>
    </row>
    <row r="20" spans="2:9" ht="12" customHeight="1">
      <c r="B20" s="65"/>
      <c r="C20" s="54"/>
      <c r="D20" s="66"/>
      <c r="E20" s="71"/>
      <c r="F20" s="66"/>
      <c r="G20" s="68"/>
      <c r="H20" s="69"/>
      <c r="I20" s="44"/>
    </row>
    <row r="21" spans="1:9" ht="12" customHeight="1">
      <c r="A21" s="54"/>
      <c r="B21" s="65"/>
      <c r="C21" s="54"/>
      <c r="D21" s="66"/>
      <c r="E21" s="71"/>
      <c r="F21" s="66"/>
      <c r="G21" s="68"/>
      <c r="H21" s="69"/>
      <c r="I21" s="44"/>
    </row>
    <row r="22" spans="1:9" ht="12" customHeight="1">
      <c r="A22" s="54"/>
      <c r="B22" s="65"/>
      <c r="C22" s="54"/>
      <c r="D22" s="66"/>
      <c r="E22" s="71"/>
      <c r="F22" s="66"/>
      <c r="G22" s="68"/>
      <c r="H22" s="69"/>
      <c r="I22" s="44"/>
    </row>
    <row r="23" spans="1:9" ht="12" customHeight="1">
      <c r="A23" s="54"/>
      <c r="B23" s="65"/>
      <c r="C23" s="54"/>
      <c r="D23" s="66"/>
      <c r="E23" s="71"/>
      <c r="F23" s="66"/>
      <c r="G23" s="68"/>
      <c r="H23" s="69"/>
      <c r="I23" s="44"/>
    </row>
    <row r="24" spans="1:9" ht="12" customHeight="1">
      <c r="A24" s="54"/>
      <c r="B24" s="65"/>
      <c r="C24" s="54"/>
      <c r="D24" s="66"/>
      <c r="E24" s="71"/>
      <c r="F24" s="66"/>
      <c r="G24" s="68"/>
      <c r="H24" s="69"/>
      <c r="I24" s="44"/>
    </row>
    <row r="25" spans="1:9" ht="12" customHeight="1">
      <c r="A25" s="54"/>
      <c r="B25" s="65"/>
      <c r="C25" s="54"/>
      <c r="D25" s="66"/>
      <c r="E25" s="71"/>
      <c r="F25" s="66"/>
      <c r="G25" s="68"/>
      <c r="H25" s="69"/>
      <c r="I25" s="44"/>
    </row>
    <row r="26" spans="1:9" ht="12" customHeight="1">
      <c r="A26" s="54"/>
      <c r="B26" s="65"/>
      <c r="C26" s="54"/>
      <c r="D26" s="66"/>
      <c r="E26" s="71"/>
      <c r="F26" s="66"/>
      <c r="G26" s="68"/>
      <c r="H26" s="69"/>
      <c r="I26" s="44"/>
    </row>
    <row r="27" spans="1:9" ht="12" customHeight="1">
      <c r="A27" s="54"/>
      <c r="B27" s="65"/>
      <c r="C27" s="54"/>
      <c r="D27" s="66"/>
      <c r="E27" s="71"/>
      <c r="F27" s="66"/>
      <c r="G27" s="68"/>
      <c r="H27" s="69"/>
      <c r="I27" s="44"/>
    </row>
    <row r="28" spans="1:9" ht="12" customHeight="1">
      <c r="A28" s="54"/>
      <c r="B28" s="65"/>
      <c r="C28" s="54"/>
      <c r="D28" s="66"/>
      <c r="E28" s="71"/>
      <c r="F28" s="66"/>
      <c r="G28" s="68"/>
      <c r="H28" s="69"/>
      <c r="I28" s="44"/>
    </row>
    <row r="29" spans="1:9" ht="12" customHeight="1">
      <c r="A29" s="54"/>
      <c r="B29" s="65"/>
      <c r="C29" s="54"/>
      <c r="D29" s="66"/>
      <c r="E29" s="71"/>
      <c r="F29" s="66"/>
      <c r="G29" s="68"/>
      <c r="H29" s="69"/>
      <c r="I29" s="44"/>
    </row>
    <row r="30" spans="1:9" ht="12" customHeight="1">
      <c r="A30" s="54"/>
      <c r="B30" s="65"/>
      <c r="C30" s="54"/>
      <c r="D30" s="66"/>
      <c r="E30" s="71"/>
      <c r="F30" s="66"/>
      <c r="G30" s="68"/>
      <c r="H30" s="69"/>
      <c r="I30" s="44"/>
    </row>
    <row r="31" spans="1:9" ht="12" customHeight="1">
      <c r="A31" s="54"/>
      <c r="B31" s="54"/>
      <c r="C31" s="54"/>
      <c r="D31" s="66"/>
      <c r="E31" s="51"/>
      <c r="F31" s="74"/>
      <c r="G31" s="76"/>
      <c r="H31" s="77"/>
      <c r="I31" s="66"/>
    </row>
    <row r="32" spans="1:9" ht="12" customHeight="1">
      <c r="A32" s="54"/>
      <c r="B32" s="65"/>
      <c r="C32" s="54"/>
      <c r="D32" s="66"/>
      <c r="E32" s="71"/>
      <c r="F32" s="66"/>
      <c r="G32" s="68"/>
      <c r="H32" s="69"/>
      <c r="I32" s="44"/>
    </row>
    <row r="33" spans="2:9" ht="12" customHeight="1">
      <c r="B33" s="65"/>
      <c r="C33" s="54"/>
      <c r="D33" s="66"/>
      <c r="E33" s="71"/>
      <c r="F33" s="66"/>
      <c r="G33" s="68"/>
      <c r="H33" s="69"/>
      <c r="I33" s="44"/>
    </row>
    <row r="34" spans="2:9" ht="12" customHeight="1">
      <c r="B34" s="65"/>
      <c r="C34" s="54"/>
      <c r="D34" s="66"/>
      <c r="E34" s="71"/>
      <c r="F34" s="66"/>
      <c r="G34" s="68"/>
      <c r="H34" s="69"/>
      <c r="I34" s="44"/>
    </row>
    <row r="35" spans="2:9" ht="12" customHeight="1">
      <c r="B35" s="65"/>
      <c r="C35" s="54"/>
      <c r="D35" s="66"/>
      <c r="E35" s="71"/>
      <c r="F35" s="66"/>
      <c r="G35" s="68"/>
      <c r="H35" s="69"/>
      <c r="I35" s="44"/>
    </row>
    <row r="36" spans="2:9" ht="12" customHeight="1">
      <c r="B36" s="65"/>
      <c r="C36" s="54"/>
      <c r="D36" s="66"/>
      <c r="E36" s="71"/>
      <c r="F36" s="66"/>
      <c r="G36" s="68"/>
      <c r="H36" s="69"/>
      <c r="I36" s="44"/>
    </row>
    <row r="37" spans="2:9" ht="12" customHeight="1">
      <c r="B37" s="65"/>
      <c r="C37" s="54"/>
      <c r="D37" s="66"/>
      <c r="E37" s="71"/>
      <c r="F37" s="66"/>
      <c r="G37" s="68"/>
      <c r="H37" s="69"/>
      <c r="I37" s="44"/>
    </row>
    <row r="38" spans="2:9" ht="12" customHeight="1">
      <c r="B38" s="65"/>
      <c r="C38" s="54"/>
      <c r="D38" s="66"/>
      <c r="E38" s="71"/>
      <c r="F38" s="66"/>
      <c r="G38" s="68"/>
      <c r="H38" s="69"/>
      <c r="I38" s="44"/>
    </row>
    <row r="39" spans="2:9" ht="12" customHeight="1">
      <c r="B39" s="65"/>
      <c r="C39" s="54"/>
      <c r="D39" s="66"/>
      <c r="E39" s="71"/>
      <c r="F39" s="66"/>
      <c r="G39" s="68"/>
      <c r="H39" s="69"/>
      <c r="I39" s="44"/>
    </row>
    <row r="40" spans="2:9" ht="12" customHeight="1">
      <c r="B40" s="65"/>
      <c r="C40" s="54"/>
      <c r="D40" s="66"/>
      <c r="E40" s="71"/>
      <c r="F40" s="66"/>
      <c r="G40" s="68"/>
      <c r="H40" s="69"/>
      <c r="I40" s="44"/>
    </row>
    <row r="41" spans="2:9" ht="12" customHeight="1">
      <c r="B41" s="65"/>
      <c r="C41" s="54"/>
      <c r="D41" s="66"/>
      <c r="E41" s="71"/>
      <c r="F41" s="66"/>
      <c r="G41" s="68"/>
      <c r="H41" s="69"/>
      <c r="I41" s="44"/>
    </row>
    <row r="42" spans="2:9" ht="12" customHeight="1">
      <c r="B42" s="65"/>
      <c r="C42" s="54"/>
      <c r="D42" s="66"/>
      <c r="E42" s="71"/>
      <c r="F42" s="66"/>
      <c r="G42" s="68"/>
      <c r="H42" s="69"/>
      <c r="I42" s="44"/>
    </row>
    <row r="43" spans="2:9" ht="12" customHeight="1">
      <c r="B43" s="65"/>
      <c r="C43" s="54"/>
      <c r="D43" s="66"/>
      <c r="E43" s="71"/>
      <c r="F43" s="66"/>
      <c r="G43" s="68"/>
      <c r="H43" s="69"/>
      <c r="I43" s="44"/>
    </row>
    <row r="44" spans="2:9" ht="12" customHeight="1">
      <c r="B44" s="65"/>
      <c r="C44" s="54"/>
      <c r="D44" s="66"/>
      <c r="E44" s="71"/>
      <c r="F44" s="66"/>
      <c r="G44" s="68"/>
      <c r="H44" s="69"/>
      <c r="I44" s="44"/>
    </row>
    <row r="45" spans="2:9" ht="12" customHeight="1">
      <c r="B45" s="65"/>
      <c r="C45" s="54"/>
      <c r="D45" s="66"/>
      <c r="E45" s="71"/>
      <c r="F45" s="66"/>
      <c r="G45" s="68"/>
      <c r="H45" s="69"/>
      <c r="I45" s="44"/>
    </row>
    <row r="46" spans="2:9" ht="12" customHeight="1">
      <c r="B46" s="65"/>
      <c r="C46" s="54"/>
      <c r="D46" s="66"/>
      <c r="E46" s="71"/>
      <c r="F46" s="66"/>
      <c r="G46" s="68"/>
      <c r="H46" s="69"/>
      <c r="I46" s="44"/>
    </row>
    <row r="47" spans="2:9" ht="12" customHeight="1">
      <c r="B47" s="65"/>
      <c r="C47" s="54"/>
      <c r="D47" s="66"/>
      <c r="E47" s="71"/>
      <c r="F47" s="66"/>
      <c r="G47" s="68"/>
      <c r="H47" s="69"/>
      <c r="I47" s="44"/>
    </row>
    <row r="48" spans="2:9" ht="12" customHeight="1">
      <c r="B48" s="65"/>
      <c r="C48" s="54"/>
      <c r="D48" s="66"/>
      <c r="E48" s="71"/>
      <c r="F48" s="66"/>
      <c r="G48" s="68"/>
      <c r="H48" s="69"/>
      <c r="I48" s="44"/>
    </row>
    <row r="49" spans="2:9" ht="12" customHeight="1">
      <c r="B49" s="65"/>
      <c r="C49" s="54"/>
      <c r="D49" s="66"/>
      <c r="E49" s="71"/>
      <c r="F49" s="66"/>
      <c r="G49" s="68"/>
      <c r="H49" s="69"/>
      <c r="I49" s="44"/>
    </row>
    <row r="50" spans="2:9" ht="12" customHeight="1">
      <c r="B50" s="65"/>
      <c r="C50" s="54"/>
      <c r="D50" s="66"/>
      <c r="E50" s="71"/>
      <c r="F50" s="66"/>
      <c r="G50" s="68"/>
      <c r="H50" s="69"/>
      <c r="I50" s="44"/>
    </row>
    <row r="51" spans="1:9" ht="12" customHeight="1">
      <c r="A51" s="54"/>
      <c r="B51" s="78"/>
      <c r="C51" s="54"/>
      <c r="D51" s="66"/>
      <c r="E51" s="79"/>
      <c r="F51" s="66"/>
      <c r="G51" s="66"/>
      <c r="H51" s="66"/>
      <c r="I51" s="75"/>
    </row>
    <row r="52" spans="1:9" ht="12" customHeight="1">
      <c r="A52" s="54"/>
      <c r="B52" s="78"/>
      <c r="C52" s="54"/>
      <c r="D52" s="66"/>
      <c r="E52" s="66"/>
      <c r="F52" s="66"/>
      <c r="G52" s="66"/>
      <c r="H52" s="66"/>
      <c r="I52" s="75"/>
    </row>
    <row r="53" spans="1:9" ht="12" customHeight="1">
      <c r="A53" s="54"/>
      <c r="B53" s="78"/>
      <c r="C53" s="54"/>
      <c r="D53" s="66"/>
      <c r="E53" s="66"/>
      <c r="F53" s="66"/>
      <c r="G53" s="66"/>
      <c r="H53" s="66"/>
      <c r="I53" s="75"/>
    </row>
    <row r="54" spans="1:9" ht="12" customHeight="1">
      <c r="A54" s="54"/>
      <c r="B54" s="54"/>
      <c r="C54" s="54"/>
      <c r="D54" s="66"/>
      <c r="E54" s="66"/>
      <c r="F54" s="66"/>
      <c r="G54" s="66"/>
      <c r="H54" s="66"/>
      <c r="I54" s="66"/>
    </row>
    <row r="55" spans="1:9" ht="12" customHeight="1">
      <c r="A55" s="54"/>
      <c r="B55" s="54"/>
      <c r="C55" s="54"/>
      <c r="D55" s="54"/>
      <c r="E55" s="54"/>
      <c r="F55" s="54"/>
      <c r="G55" s="54"/>
      <c r="H55" s="54"/>
      <c r="I55" s="54"/>
    </row>
    <row r="56" spans="1:9" ht="12.75">
      <c r="A56" s="54"/>
      <c r="B56" s="54"/>
      <c r="C56" s="54"/>
      <c r="D56" s="54"/>
      <c r="E56" s="54"/>
      <c r="F56" s="54"/>
      <c r="G56" s="54"/>
      <c r="H56" s="54"/>
      <c r="I56" s="54"/>
    </row>
    <row r="57" spans="1:9" ht="12.75">
      <c r="A57" s="54"/>
      <c r="B57" s="54"/>
      <c r="C57" s="54"/>
      <c r="D57" s="54"/>
      <c r="E57" s="54"/>
      <c r="F57" s="54"/>
      <c r="G57" s="54"/>
      <c r="H57" s="54"/>
      <c r="I57" s="54"/>
    </row>
  </sheetData>
  <conditionalFormatting sqref="B10">
    <cfRule type="cellIs" priority="3" dxfId="0" operator="equal" stopIfTrue="1">
      <formula>"Title"</formula>
    </cfRule>
  </conditionalFormatting>
  <conditionalFormatting sqref="I1">
    <cfRule type="cellIs" priority="2" dxfId="0" operator="equal" stopIfTrue="1">
      <formula>"x.x"</formula>
    </cfRule>
  </conditionalFormatting>
  <conditionalFormatting sqref="H6">
    <cfRule type="cellIs" priority="1" dxfId="0" operator="equal" stopIfTrue="1">
      <formula>"Update"</formula>
    </cfRule>
  </conditionalFormatting>
  <dataValidations count="4">
    <dataValidation errorStyle="warning" type="list" allowBlank="1" showInputMessage="1" showErrorMessage="1" errorTitle="Factor" error="This factor is not included in the drop-down list. Is this the factor you want to use?" sqref="F32:F50 F14:F15 F19:F30">
      <formula1>#REF!</formula1>
    </dataValidation>
    <dataValidation type="list" allowBlank="1" showInputMessage="1" showErrorMessage="1" errorTitle="Account Input Error" error="The account number entered is not valid." sqref="D31 D12:D13 D8:D10 D16:D18">
      <formula1>ValidAccount</formula1>
    </dataValidation>
    <dataValidation errorStyle="warning" type="list" allowBlank="1" showInputMessage="1" showErrorMessage="1" errorTitle="FERC ACCOUNT" error="This FERC Account is not included in the drop-down list. Is this the account you want to use?" sqref="D32:D50 D19:D30 D14:D15">
      <formula1>#REF!</formula1>
    </dataValidation>
    <dataValidation type="list" allowBlank="1" showInputMessage="1" showErrorMessage="1" errorTitle="Oops!" error="You must enter a state, or, if the adjustment is system, enter all states." sqref="H6">
      <formula1>#REF!</formula1>
    </dataValidation>
  </dataValidations>
  <printOptions/>
  <pageMargins left="1" right="1" top="1.5" bottom="0.75" header="0.75" footer="0.5"/>
  <pageSetup fitToHeight="1" fitToWidth="1" orientation="portrait" paperSize="9"/>
  <headerFooter scaleWithDoc="0" alignWithMargins="0">
    <oddHeader>&amp;R&amp;"Times New Roman,Bold"&amp;8Utah Association of Energy Users 
UAE Exhibit RR 1.3
Docket No. 10-035-124
Witness:  Kevin C. Higgins
Page 2 of 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B1:J82"/>
  <sheetViews>
    <sheetView workbookViewId="0" topLeftCell="A1"/>
  </sheetViews>
  <sheetFormatPr defaultColWidth="8.83203125" defaultRowHeight="12.75"/>
  <cols>
    <col min="1" max="1" width="2.66015625" style="11" customWidth="1"/>
    <col min="2" max="3" width="8.83203125" style="11" customWidth="1"/>
    <col min="4" max="4" width="6.66015625" style="11" customWidth="1"/>
    <col min="5" max="5" width="42.16015625" style="11" customWidth="1"/>
    <col min="6" max="6" width="2.66015625" style="11" customWidth="1"/>
    <col min="7" max="7" width="13.66015625" style="11" customWidth="1"/>
    <col min="8" max="8" width="6.66015625" style="11" customWidth="1"/>
    <col min="9" max="9" width="10.66015625" style="11" customWidth="1"/>
    <col min="10" max="10" width="8.83203125" style="11" customWidth="1"/>
    <col min="11" max="11" width="2.66015625" style="11" customWidth="1"/>
    <col min="12" max="12" width="8.83203125" style="11" customWidth="1"/>
    <col min="13" max="13" width="10.5" style="11" bestFit="1" customWidth="1"/>
    <col min="14" max="16384" width="8.83203125" style="11" customWidth="1"/>
  </cols>
  <sheetData>
    <row r="1" spans="2:10" ht="15">
      <c r="B1" s="644" t="s">
        <v>494</v>
      </c>
      <c r="C1" s="644"/>
      <c r="D1" s="644"/>
      <c r="E1" s="644"/>
      <c r="F1" s="644"/>
      <c r="G1" s="644"/>
      <c r="H1" s="644"/>
      <c r="I1" s="644"/>
      <c r="J1" s="644"/>
    </row>
    <row r="2" spans="2:10" ht="12.75">
      <c r="B2" s="645" t="s">
        <v>415</v>
      </c>
      <c r="C2" s="645"/>
      <c r="D2" s="645"/>
      <c r="E2" s="645"/>
      <c r="F2" s="645"/>
      <c r="G2" s="645"/>
      <c r="H2" s="645"/>
      <c r="I2" s="645"/>
      <c r="J2" s="645"/>
    </row>
    <row r="3" spans="2:10" ht="12.75">
      <c r="B3" s="646" t="s">
        <v>473</v>
      </c>
      <c r="C3" s="646"/>
      <c r="D3" s="646"/>
      <c r="E3" s="646"/>
      <c r="F3" s="646"/>
      <c r="G3" s="646"/>
      <c r="H3" s="646"/>
      <c r="I3" s="646"/>
      <c r="J3" s="646"/>
    </row>
    <row r="4" spans="2:10" ht="12.75">
      <c r="B4" s="647" t="s">
        <v>416</v>
      </c>
      <c r="C4" s="647"/>
      <c r="D4" s="647"/>
      <c r="E4" s="647"/>
      <c r="F4" s="647"/>
      <c r="G4" s="647"/>
      <c r="H4" s="647"/>
      <c r="I4" s="647"/>
      <c r="J4" s="647"/>
    </row>
    <row r="5" spans="4:6" ht="12.75">
      <c r="D5" s="12"/>
      <c r="E5" s="13"/>
      <c r="F5" s="13"/>
    </row>
    <row r="6" spans="5:7" ht="12.75">
      <c r="E6" s="13"/>
      <c r="F6" s="13"/>
      <c r="G6" s="14" t="s">
        <v>418</v>
      </c>
    </row>
    <row r="7" spans="4:7" ht="24">
      <c r="D7" s="15" t="s">
        <v>495</v>
      </c>
      <c r="E7" s="16"/>
      <c r="F7" s="16"/>
      <c r="G7" s="17" t="s">
        <v>472</v>
      </c>
    </row>
    <row r="8" spans="4:7" ht="12.75">
      <c r="D8" s="18"/>
      <c r="E8" s="19" t="s">
        <v>496</v>
      </c>
      <c r="F8" s="19"/>
      <c r="G8" s="19" t="s">
        <v>497</v>
      </c>
    </row>
    <row r="9" spans="4:6" ht="12.75">
      <c r="D9" s="20">
        <v>1</v>
      </c>
      <c r="E9" s="21" t="s">
        <v>498</v>
      </c>
      <c r="F9" s="21"/>
    </row>
    <row r="10" spans="4:7" ht="12.75">
      <c r="D10" s="20">
        <v>2</v>
      </c>
      <c r="E10" s="21" t="s">
        <v>499</v>
      </c>
      <c r="F10" s="21"/>
      <c r="G10" s="22">
        <v>0</v>
      </c>
    </row>
    <row r="11" spans="4:7" ht="12.75">
      <c r="D11" s="20">
        <v>3</v>
      </c>
      <c r="E11" s="21" t="s">
        <v>500</v>
      </c>
      <c r="F11" s="21"/>
      <c r="G11" s="22">
        <v>0</v>
      </c>
    </row>
    <row r="12" spans="4:7" ht="12.75">
      <c r="D12" s="20">
        <v>4</v>
      </c>
      <c r="E12" s="21" t="s">
        <v>501</v>
      </c>
      <c r="F12" s="21"/>
      <c r="G12" s="22">
        <v>0</v>
      </c>
    </row>
    <row r="13" spans="4:7" ht="12.75">
      <c r="D13" s="20">
        <v>5</v>
      </c>
      <c r="E13" s="21" t="s">
        <v>502</v>
      </c>
      <c r="F13" s="21"/>
      <c r="G13" s="22">
        <v>32468415.225286573</v>
      </c>
    </row>
    <row r="14" spans="4:7" ht="12.75">
      <c r="D14" s="20">
        <v>6</v>
      </c>
      <c r="E14" s="21" t="s">
        <v>503</v>
      </c>
      <c r="F14" s="21"/>
      <c r="G14" s="23">
        <v>32468415.225286484</v>
      </c>
    </row>
    <row r="15" spans="4:7" ht="12.75">
      <c r="D15" s="20">
        <v>7</v>
      </c>
      <c r="E15" s="21"/>
      <c r="F15" s="21"/>
      <c r="G15" s="22"/>
    </row>
    <row r="16" spans="4:7" ht="12.75">
      <c r="D16" s="20">
        <v>8</v>
      </c>
      <c r="E16" s="21" t="s">
        <v>504</v>
      </c>
      <c r="F16" s="21"/>
      <c r="G16" s="22"/>
    </row>
    <row r="17" spans="4:7" ht="12.75">
      <c r="D17" s="20">
        <v>9</v>
      </c>
      <c r="E17" s="21" t="s">
        <v>505</v>
      </c>
      <c r="F17" s="21"/>
      <c r="G17" s="22">
        <v>0</v>
      </c>
    </row>
    <row r="18" spans="4:7" ht="12.75">
      <c r="D18" s="20">
        <v>10</v>
      </c>
      <c r="E18" s="21" t="s">
        <v>506</v>
      </c>
      <c r="F18" s="21"/>
      <c r="G18" s="22">
        <v>0</v>
      </c>
    </row>
    <row r="19" spans="4:7" ht="12.75">
      <c r="D19" s="20">
        <v>11</v>
      </c>
      <c r="E19" s="21" t="s">
        <v>507</v>
      </c>
      <c r="F19" s="21"/>
      <c r="G19" s="22">
        <v>0</v>
      </c>
    </row>
    <row r="20" spans="4:7" ht="12.75">
      <c r="D20" s="20">
        <v>12</v>
      </c>
      <c r="E20" s="21" t="s">
        <v>508</v>
      </c>
      <c r="F20" s="21"/>
      <c r="G20" s="22">
        <v>0</v>
      </c>
    </row>
    <row r="21" spans="4:7" ht="12.75">
      <c r="D21" s="20">
        <v>13</v>
      </c>
      <c r="E21" s="21" t="s">
        <v>509</v>
      </c>
      <c r="F21" s="21"/>
      <c r="G21" s="22">
        <v>0</v>
      </c>
    </row>
    <row r="22" spans="4:7" ht="12.75">
      <c r="D22" s="20">
        <v>14</v>
      </c>
      <c r="E22" s="21" t="s">
        <v>510</v>
      </c>
      <c r="F22" s="21"/>
      <c r="G22" s="22">
        <v>0</v>
      </c>
    </row>
    <row r="23" spans="4:7" ht="12.75">
      <c r="D23" s="20">
        <v>15</v>
      </c>
      <c r="E23" s="21" t="s">
        <v>511</v>
      </c>
      <c r="F23" s="21"/>
      <c r="G23" s="22">
        <v>0</v>
      </c>
    </row>
    <row r="24" spans="4:7" ht="12.75">
      <c r="D24" s="20">
        <v>16</v>
      </c>
      <c r="E24" s="21" t="s">
        <v>512</v>
      </c>
      <c r="F24" s="21"/>
      <c r="G24" s="22">
        <v>0</v>
      </c>
    </row>
    <row r="25" spans="4:7" ht="12.75">
      <c r="D25" s="20">
        <v>17</v>
      </c>
      <c r="E25" s="21" t="s">
        <v>513</v>
      </c>
      <c r="F25" s="21"/>
      <c r="G25" s="22">
        <v>0</v>
      </c>
    </row>
    <row r="26" spans="4:7" ht="12.75">
      <c r="D26" s="20">
        <v>18</v>
      </c>
      <c r="E26" s="21" t="s">
        <v>514</v>
      </c>
      <c r="F26" s="21"/>
      <c r="G26" s="24">
        <v>0</v>
      </c>
    </row>
    <row r="27" spans="4:7" ht="12.75">
      <c r="D27" s="20">
        <v>19</v>
      </c>
      <c r="E27" s="21" t="s">
        <v>515</v>
      </c>
      <c r="F27" s="21"/>
      <c r="G27" s="22">
        <v>0</v>
      </c>
    </row>
    <row r="28" spans="4:7" ht="12.75">
      <c r="D28" s="20">
        <v>20</v>
      </c>
      <c r="E28" s="21" t="s">
        <v>516</v>
      </c>
      <c r="F28" s="21"/>
      <c r="G28" s="22">
        <v>0</v>
      </c>
    </row>
    <row r="29" spans="4:7" ht="12.75">
      <c r="D29" s="20">
        <v>21</v>
      </c>
      <c r="E29" s="21" t="s">
        <v>517</v>
      </c>
      <c r="F29" s="21"/>
      <c r="G29" s="22">
        <v>0</v>
      </c>
    </row>
    <row r="30" spans="4:7" ht="12.75">
      <c r="D30" s="20">
        <v>22</v>
      </c>
      <c r="E30" s="21" t="s">
        <v>518</v>
      </c>
      <c r="F30" s="21"/>
      <c r="G30" s="22">
        <v>0</v>
      </c>
    </row>
    <row r="31" spans="4:7" ht="12.75">
      <c r="D31" s="20">
        <v>23</v>
      </c>
      <c r="E31" s="21" t="s">
        <v>519</v>
      </c>
      <c r="F31" s="21"/>
      <c r="G31" s="22">
        <v>11006038.72691542</v>
      </c>
    </row>
    <row r="32" spans="4:7" ht="12.75">
      <c r="D32" s="20">
        <v>24</v>
      </c>
      <c r="E32" s="21" t="s">
        <v>520</v>
      </c>
      <c r="F32" s="21"/>
      <c r="G32" s="22">
        <v>1017463.5881073955</v>
      </c>
    </row>
    <row r="33" spans="4:7" ht="12.75">
      <c r="D33" s="20">
        <v>25</v>
      </c>
      <c r="E33" s="21" t="s">
        <v>521</v>
      </c>
      <c r="F33" s="21"/>
      <c r="G33" s="22">
        <v>0</v>
      </c>
    </row>
    <row r="34" spans="4:7" ht="12.75">
      <c r="D34" s="20">
        <v>26</v>
      </c>
      <c r="E34" s="21" t="s">
        <v>522</v>
      </c>
      <c r="F34" s="21"/>
      <c r="G34" s="22">
        <v>0</v>
      </c>
    </row>
    <row r="35" spans="4:7" ht="12.75">
      <c r="D35" s="20">
        <v>27</v>
      </c>
      <c r="E35" s="21" t="s">
        <v>523</v>
      </c>
      <c r="F35" s="21"/>
      <c r="G35" s="24">
        <v>0</v>
      </c>
    </row>
    <row r="36" spans="4:7" ht="12.75">
      <c r="D36" s="20">
        <v>28</v>
      </c>
      <c r="E36" s="21" t="s">
        <v>524</v>
      </c>
      <c r="F36" s="21"/>
      <c r="G36" s="25">
        <v>12023502.315022945</v>
      </c>
    </row>
    <row r="37" spans="4:7" ht="12.75">
      <c r="D37" s="20">
        <v>29</v>
      </c>
      <c r="E37" s="21"/>
      <c r="F37" s="21"/>
      <c r="G37" s="22"/>
    </row>
    <row r="38" spans="4:7" ht="13" thickBot="1">
      <c r="D38" s="20">
        <v>30</v>
      </c>
      <c r="E38" s="21" t="s">
        <v>525</v>
      </c>
      <c r="F38" s="21"/>
      <c r="G38" s="26">
        <v>20444912.910263777</v>
      </c>
    </row>
    <row r="39" spans="4:7" ht="13.5" thickTop="1">
      <c r="D39" s="20">
        <v>31</v>
      </c>
      <c r="E39" s="21"/>
      <c r="F39" s="21"/>
      <c r="G39" s="22"/>
    </row>
    <row r="40" spans="4:7" ht="12.75">
      <c r="D40" s="20">
        <v>32</v>
      </c>
      <c r="E40" s="21" t="s">
        <v>526</v>
      </c>
      <c r="F40" s="21"/>
      <c r="G40" s="22"/>
    </row>
    <row r="41" spans="4:7" ht="12.75">
      <c r="D41" s="20">
        <v>33</v>
      </c>
      <c r="E41" s="21" t="s">
        <v>527</v>
      </c>
      <c r="F41" s="21"/>
      <c r="G41" s="22">
        <v>0</v>
      </c>
    </row>
    <row r="42" spans="4:7" ht="12.75">
      <c r="D42" s="20">
        <v>34</v>
      </c>
      <c r="E42" s="21" t="s">
        <v>528</v>
      </c>
      <c r="F42" s="21"/>
      <c r="G42" s="22">
        <v>0</v>
      </c>
    </row>
    <row r="43" spans="4:7" ht="12.75">
      <c r="D43" s="20">
        <v>35</v>
      </c>
      <c r="E43" s="21" t="s">
        <v>529</v>
      </c>
      <c r="F43" s="21"/>
      <c r="G43" s="22">
        <v>0</v>
      </c>
    </row>
    <row r="44" spans="4:7" ht="12.75">
      <c r="D44" s="20">
        <v>36</v>
      </c>
      <c r="E44" s="21" t="s">
        <v>530</v>
      </c>
      <c r="F44" s="21"/>
      <c r="G44" s="22">
        <v>0</v>
      </c>
    </row>
    <row r="45" spans="4:7" ht="12.75">
      <c r="D45" s="20">
        <v>37</v>
      </c>
      <c r="E45" s="21" t="s">
        <v>531</v>
      </c>
      <c r="F45" s="21"/>
      <c r="G45" s="22">
        <v>0</v>
      </c>
    </row>
    <row r="46" spans="4:7" ht="12.75">
      <c r="D46" s="20">
        <v>38</v>
      </c>
      <c r="E46" s="21" t="s">
        <v>532</v>
      </c>
      <c r="F46" s="21"/>
      <c r="G46" s="22">
        <v>0</v>
      </c>
    </row>
    <row r="47" spans="4:7" ht="12.75">
      <c r="D47" s="20">
        <v>39</v>
      </c>
      <c r="E47" s="21" t="s">
        <v>533</v>
      </c>
      <c r="F47" s="21"/>
      <c r="G47" s="22">
        <v>0</v>
      </c>
    </row>
    <row r="48" spans="4:7" ht="12.75">
      <c r="D48" s="20">
        <v>40</v>
      </c>
      <c r="E48" s="21" t="s">
        <v>534</v>
      </c>
      <c r="F48" s="21"/>
      <c r="G48" s="22">
        <v>0</v>
      </c>
    </row>
    <row r="49" spans="4:7" ht="12.75">
      <c r="D49" s="20">
        <v>41</v>
      </c>
      <c r="E49" s="21" t="s">
        <v>535</v>
      </c>
      <c r="F49" s="21"/>
      <c r="G49" s="22">
        <v>184601.0390124619</v>
      </c>
    </row>
    <row r="50" spans="4:7" ht="12.75">
      <c r="D50" s="20">
        <v>42</v>
      </c>
      <c r="E50" s="21" t="s">
        <v>536</v>
      </c>
      <c r="F50" s="21"/>
      <c r="G50" s="22">
        <v>0</v>
      </c>
    </row>
    <row r="51" spans="4:7" ht="12.75">
      <c r="D51" s="20">
        <v>43</v>
      </c>
      <c r="E51" s="21" t="s">
        <v>537</v>
      </c>
      <c r="F51" s="21"/>
      <c r="G51" s="24">
        <v>0</v>
      </c>
    </row>
    <row r="52" spans="4:7" ht="12.75">
      <c r="D52" s="20">
        <v>44</v>
      </c>
      <c r="E52" s="21" t="s">
        <v>538</v>
      </c>
      <c r="F52" s="21"/>
      <c r="G52" s="25">
        <v>184601.0390110016</v>
      </c>
    </row>
    <row r="53" spans="4:7" ht="12.75">
      <c r="D53" s="20">
        <v>45</v>
      </c>
      <c r="E53" s="21"/>
      <c r="F53" s="21"/>
      <c r="G53" s="22"/>
    </row>
    <row r="54" spans="4:7" ht="12.75">
      <c r="D54" s="20">
        <v>46</v>
      </c>
      <c r="E54" s="21" t="s">
        <v>539</v>
      </c>
      <c r="F54" s="21"/>
      <c r="G54" s="22"/>
    </row>
    <row r="55" spans="4:7" ht="12.75">
      <c r="D55" s="20">
        <v>47</v>
      </c>
      <c r="E55" s="21" t="s">
        <v>540</v>
      </c>
      <c r="F55" s="21"/>
      <c r="G55" s="22">
        <v>0</v>
      </c>
    </row>
    <row r="56" spans="4:7" ht="12.75">
      <c r="D56" s="20">
        <v>48</v>
      </c>
      <c r="E56" s="21" t="s">
        <v>541</v>
      </c>
      <c r="F56" s="21"/>
      <c r="G56" s="22">
        <v>0</v>
      </c>
    </row>
    <row r="57" spans="4:7" ht="12.75">
      <c r="D57" s="20">
        <v>49</v>
      </c>
      <c r="E57" s="21" t="s">
        <v>542</v>
      </c>
      <c r="F57" s="21"/>
      <c r="G57" s="22">
        <v>0</v>
      </c>
    </row>
    <row r="58" spans="4:7" ht="12.75">
      <c r="D58" s="20">
        <v>50</v>
      </c>
      <c r="E58" s="21" t="s">
        <v>543</v>
      </c>
      <c r="F58" s="21"/>
      <c r="G58" s="22">
        <v>0</v>
      </c>
    </row>
    <row r="59" spans="4:7" ht="12.75">
      <c r="D59" s="20">
        <v>51</v>
      </c>
      <c r="E59" s="21" t="s">
        <v>544</v>
      </c>
      <c r="F59" s="21"/>
      <c r="G59" s="22">
        <v>0</v>
      </c>
    </row>
    <row r="60" spans="4:7" ht="12.75">
      <c r="D60" s="20">
        <v>52</v>
      </c>
      <c r="E60" s="21" t="s">
        <v>545</v>
      </c>
      <c r="F60" s="21"/>
      <c r="G60" s="22">
        <v>0</v>
      </c>
    </row>
    <row r="61" spans="4:7" ht="12.75">
      <c r="D61" s="20">
        <v>53</v>
      </c>
      <c r="E61" s="21" t="s">
        <v>546</v>
      </c>
      <c r="F61" s="21"/>
      <c r="G61" s="24">
        <v>0</v>
      </c>
    </row>
    <row r="62" spans="4:7" ht="12.75">
      <c r="D62" s="20">
        <v>54</v>
      </c>
      <c r="E62" s="21" t="s">
        <v>547</v>
      </c>
      <c r="F62" s="21"/>
      <c r="G62" s="25">
        <v>0</v>
      </c>
    </row>
    <row r="63" spans="4:7" ht="12.75">
      <c r="D63" s="20">
        <v>55</v>
      </c>
      <c r="E63" s="21"/>
      <c r="F63" s="21"/>
      <c r="G63" s="22"/>
    </row>
    <row r="64" spans="4:7" ht="13" thickBot="1">
      <c r="D64" s="20">
        <v>56</v>
      </c>
      <c r="E64" s="21" t="s">
        <v>548</v>
      </c>
      <c r="F64" s="21"/>
      <c r="G64" s="26">
        <v>184601.0390110016</v>
      </c>
    </row>
    <row r="65" spans="4:7" ht="13.5" thickTop="1">
      <c r="D65" s="81"/>
      <c r="E65" s="28"/>
      <c r="F65" s="28"/>
      <c r="G65" s="29"/>
    </row>
    <row r="66" spans="4:7" ht="12.75">
      <c r="D66" s="30"/>
      <c r="E66" s="28" t="s">
        <v>419</v>
      </c>
      <c r="F66" s="31"/>
      <c r="G66" s="32">
        <v>-33029029.004458368</v>
      </c>
    </row>
    <row r="68" s="34" customFormat="1" ht="13" thickBot="1">
      <c r="B68" s="33" t="s">
        <v>420</v>
      </c>
    </row>
    <row r="69" spans="2:10" s="34" customFormat="1" ht="145.5" customHeight="1" thickBot="1">
      <c r="B69" s="648" t="s">
        <v>20</v>
      </c>
      <c r="C69" s="649"/>
      <c r="D69" s="649"/>
      <c r="E69" s="649"/>
      <c r="F69" s="649"/>
      <c r="G69" s="649"/>
      <c r="H69" s="649"/>
      <c r="I69" s="649"/>
      <c r="J69" s="650"/>
    </row>
    <row r="71" ht="12.75">
      <c r="G71" s="35"/>
    </row>
    <row r="72" spans="7:9" ht="12.75">
      <c r="G72" s="35"/>
      <c r="I72" s="35"/>
    </row>
    <row r="73" ht="12.75">
      <c r="G73" s="615"/>
    </row>
    <row r="74" spans="7:9" ht="12.75">
      <c r="G74" s="616"/>
      <c r="I74" s="36"/>
    </row>
    <row r="75" spans="7:9" ht="12.75">
      <c r="G75" s="38"/>
      <c r="I75" s="37"/>
    </row>
    <row r="76" spans="7:9" ht="12.75">
      <c r="G76" s="38"/>
      <c r="I76" s="35"/>
    </row>
    <row r="77" ht="12.75">
      <c r="G77" s="35"/>
    </row>
    <row r="78" ht="12.75">
      <c r="G78" s="617"/>
    </row>
    <row r="79" ht="12.75">
      <c r="G79" s="38"/>
    </row>
    <row r="80" ht="12.75">
      <c r="G80" s="38"/>
    </row>
    <row r="81" ht="12.75">
      <c r="G81" s="35"/>
    </row>
    <row r="82" ht="12.75">
      <c r="G82" s="38"/>
    </row>
  </sheetData>
  <mergeCells count="5">
    <mergeCell ref="B1:J1"/>
    <mergeCell ref="B2:J2"/>
    <mergeCell ref="B3:J3"/>
    <mergeCell ref="B4:J4"/>
    <mergeCell ref="B69:J69"/>
  </mergeCells>
  <printOptions horizontalCentered="1"/>
  <pageMargins left="1" right="1" top="1.5" bottom="0.75" header="0.75" footer="0.5"/>
  <pageSetup fitToHeight="1" fitToWidth="1" orientation="portrait" paperSize="9"/>
  <headerFooter scaleWithDoc="0" alignWithMargins="0">
    <oddHeader>&amp;R&amp;"Times New Roman,Bold"&amp;8Utah Association of Energy Users 
UAE Exhibit RR 1.4
Docket No. 10-035-124
Witness:  Kevin C. Higgins
Page 1 of 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ageSetUpPr fitToPage="1"/>
  </sheetPr>
  <dimension ref="A1:I386"/>
  <sheetViews>
    <sheetView zoomScaleSheetLayoutView="85" workbookViewId="0" topLeftCell="A1"/>
  </sheetViews>
  <sheetFormatPr defaultColWidth="11.66015625" defaultRowHeight="12" customHeight="1"/>
  <cols>
    <col min="1" max="2" width="1.83203125" style="112" customWidth="1"/>
    <col min="3" max="3" width="45.16015625" style="112" customWidth="1"/>
    <col min="4" max="4" width="11.33203125" style="112" customWidth="1"/>
    <col min="5" max="5" width="14.83203125" style="112" customWidth="1"/>
    <col min="6" max="6" width="11.33203125" style="131" customWidth="1"/>
    <col min="7" max="7" width="12.5" style="112" customWidth="1"/>
    <col min="8" max="8" width="15" style="112" customWidth="1"/>
    <col min="9" max="16384" width="11.66015625" style="112" customWidth="1"/>
  </cols>
  <sheetData>
    <row r="1" spans="1:8" ht="12" customHeight="1">
      <c r="A1" s="502" t="s">
        <v>422</v>
      </c>
      <c r="B1" s="503"/>
      <c r="C1" s="503"/>
      <c r="D1" s="113"/>
      <c r="E1" s="113"/>
      <c r="F1" s="113"/>
      <c r="G1" s="113"/>
      <c r="H1" s="113"/>
    </row>
    <row r="2" spans="1:8" ht="12" customHeight="1">
      <c r="A2" s="502" t="s">
        <v>474</v>
      </c>
      <c r="B2" s="503"/>
      <c r="C2" s="503"/>
      <c r="D2" s="113"/>
      <c r="E2" s="113"/>
      <c r="F2" s="113"/>
      <c r="G2" s="113"/>
      <c r="H2" s="113"/>
    </row>
    <row r="3" spans="1:8" ht="12" customHeight="1">
      <c r="A3" s="502" t="s">
        <v>318</v>
      </c>
      <c r="B3" s="503"/>
      <c r="C3" s="503"/>
      <c r="D3" s="113"/>
      <c r="E3" s="113"/>
      <c r="F3" s="113"/>
      <c r="G3" s="113"/>
      <c r="H3" s="113"/>
    </row>
    <row r="4" spans="1:8" ht="12" customHeight="1">
      <c r="A4" s="503"/>
      <c r="B4" s="503"/>
      <c r="C4" s="503"/>
      <c r="D4" s="113"/>
      <c r="E4" s="113"/>
      <c r="F4" s="113"/>
      <c r="G4" s="113"/>
      <c r="H4" s="113"/>
    </row>
    <row r="5" spans="1:8" ht="12" customHeight="1">
      <c r="A5" s="503"/>
      <c r="B5" s="503"/>
      <c r="C5" s="503"/>
      <c r="D5" s="113"/>
      <c r="E5" s="113"/>
      <c r="F5" s="113"/>
      <c r="G5" s="113"/>
      <c r="H5" s="113"/>
    </row>
    <row r="6" spans="1:8" ht="12" customHeight="1">
      <c r="A6" s="503"/>
      <c r="B6" s="503"/>
      <c r="C6" s="503"/>
      <c r="D6" s="113"/>
      <c r="E6" s="41" t="s">
        <v>425</v>
      </c>
      <c r="F6" s="113"/>
      <c r="G6" s="113"/>
      <c r="H6" s="114" t="s">
        <v>317</v>
      </c>
    </row>
    <row r="7" spans="1:8" ht="12" customHeight="1">
      <c r="A7" s="503"/>
      <c r="B7" s="503"/>
      <c r="C7" s="503"/>
      <c r="D7" s="115" t="s">
        <v>426</v>
      </c>
      <c r="E7" s="46" t="s">
        <v>427</v>
      </c>
      <c r="F7" s="115" t="s">
        <v>428</v>
      </c>
      <c r="G7" s="115" t="s">
        <v>429</v>
      </c>
      <c r="H7" s="115" t="s">
        <v>430</v>
      </c>
    </row>
    <row r="8" spans="1:8" ht="12" customHeight="1">
      <c r="A8" s="505" t="s">
        <v>352</v>
      </c>
      <c r="B8" s="503"/>
      <c r="C8" s="506"/>
      <c r="D8" s="507"/>
      <c r="E8" s="507"/>
      <c r="F8" s="507"/>
      <c r="G8" s="507"/>
      <c r="H8" s="508"/>
    </row>
    <row r="9" spans="1:8" ht="12" customHeight="1">
      <c r="A9" s="506"/>
      <c r="B9" s="505"/>
      <c r="C9" s="506"/>
      <c r="D9" s="507"/>
      <c r="E9" s="507"/>
      <c r="F9" s="507"/>
      <c r="G9" s="507"/>
      <c r="H9" s="508"/>
    </row>
    <row r="10" spans="1:8" ht="12" customHeight="1">
      <c r="A10" s="506"/>
      <c r="B10" s="509" t="s">
        <v>355</v>
      </c>
      <c r="C10" s="506"/>
      <c r="D10" s="507">
        <v>456</v>
      </c>
      <c r="E10" s="508">
        <f>'UAE Direct Exhibit RR 1.4, p. 3'!G11</f>
        <v>54742337.170992084</v>
      </c>
      <c r="F10" s="507" t="s">
        <v>354</v>
      </c>
      <c r="G10" s="498">
        <v>0.43284111341301157</v>
      </c>
      <c r="H10" s="558">
        <f>E10*G10</f>
        <v>23694734.171922702</v>
      </c>
    </row>
    <row r="11" spans="1:8" ht="12" customHeight="1">
      <c r="A11" s="506"/>
      <c r="B11" s="505"/>
      <c r="C11" s="506"/>
      <c r="D11" s="507"/>
      <c r="E11" s="512"/>
      <c r="F11" s="507"/>
      <c r="G11" s="507"/>
      <c r="H11" s="512"/>
    </row>
    <row r="12" spans="1:8" ht="12" customHeight="1">
      <c r="A12" s="515" t="s">
        <v>356</v>
      </c>
      <c r="B12" s="505"/>
      <c r="C12" s="506"/>
      <c r="D12" s="507"/>
      <c r="E12" s="508"/>
      <c r="F12" s="507"/>
      <c r="G12" s="507"/>
      <c r="H12" s="558"/>
    </row>
    <row r="13" spans="1:8" ht="12" customHeight="1">
      <c r="A13" s="506"/>
      <c r="B13" s="503" t="s">
        <v>357</v>
      </c>
      <c r="C13" s="506"/>
      <c r="D13" s="507">
        <v>456</v>
      </c>
      <c r="E13" s="508">
        <f>'UAE Direct Exhibit RR 1.4, p. 3'!G14</f>
        <v>4245168.885005895</v>
      </c>
      <c r="F13" s="507" t="s">
        <v>354</v>
      </c>
      <c r="G13" s="498">
        <v>0.43284111341301157</v>
      </c>
      <c r="H13" s="558">
        <f>E13*G13</f>
        <v>1837483.6268122245</v>
      </c>
    </row>
    <row r="14" spans="1:8" ht="12" customHeight="1">
      <c r="A14" s="506"/>
      <c r="B14" s="503" t="s">
        <v>358</v>
      </c>
      <c r="C14" s="503"/>
      <c r="D14" s="507">
        <v>456</v>
      </c>
      <c r="E14" s="508">
        <f>'UAE Direct Exhibit RR 1.4, p. 3'!G15</f>
        <v>-199751.72759475576</v>
      </c>
      <c r="F14" s="507" t="s">
        <v>359</v>
      </c>
      <c r="G14" s="498">
        <v>0</v>
      </c>
      <c r="H14" s="558">
        <f aca="true" t="shared" si="0" ref="H14:H16">E14*G14</f>
        <v>0</v>
      </c>
    </row>
    <row r="15" spans="1:8" ht="12" customHeight="1">
      <c r="A15" s="506"/>
      <c r="B15" s="503" t="s">
        <v>360</v>
      </c>
      <c r="C15" s="503"/>
      <c r="D15" s="507">
        <v>456</v>
      </c>
      <c r="E15" s="508">
        <f>'UAE Direct Exhibit RR 1.4, p. 3'!G16</f>
        <v>-3093737.269093845</v>
      </c>
      <c r="F15" s="507" t="s">
        <v>361</v>
      </c>
      <c r="G15" s="498">
        <v>0</v>
      </c>
      <c r="H15" s="558">
        <f t="shared" si="0"/>
        <v>0</v>
      </c>
    </row>
    <row r="16" spans="1:8" ht="12" customHeight="1">
      <c r="A16" s="506"/>
      <c r="B16" s="503" t="s">
        <v>362</v>
      </c>
      <c r="C16" s="506"/>
      <c r="D16" s="507">
        <v>456</v>
      </c>
      <c r="E16" s="508">
        <f>'UAE Direct Exhibit RR 1.4, p. 3'!G17</f>
        <v>-951679.8883172914</v>
      </c>
      <c r="F16" s="507" t="s">
        <v>363</v>
      </c>
      <c r="G16" s="498">
        <v>0</v>
      </c>
      <c r="H16" s="558">
        <f t="shared" si="0"/>
        <v>0</v>
      </c>
    </row>
    <row r="17" spans="1:8" ht="12" customHeight="1">
      <c r="A17" s="506"/>
      <c r="B17" s="517"/>
      <c r="C17" s="506"/>
      <c r="D17" s="507"/>
      <c r="E17" s="563" t="s">
        <v>364</v>
      </c>
      <c r="F17" s="507"/>
      <c r="G17" s="518"/>
      <c r="H17" s="564">
        <f>SUM(H13:H16)</f>
        <v>1837483.6268122245</v>
      </c>
    </row>
    <row r="18" spans="1:8" ht="12" customHeight="1">
      <c r="A18" s="503"/>
      <c r="B18" s="503"/>
      <c r="C18" s="503"/>
      <c r="D18" s="503"/>
      <c r="E18" s="508"/>
      <c r="F18" s="113"/>
      <c r="G18" s="503"/>
      <c r="H18" s="503"/>
    </row>
    <row r="19" spans="1:8" ht="12" customHeight="1">
      <c r="A19" s="515" t="s">
        <v>365</v>
      </c>
      <c r="B19" s="505"/>
      <c r="C19" s="506"/>
      <c r="D19" s="507"/>
      <c r="E19" s="508"/>
      <c r="F19" s="507"/>
      <c r="G19" s="503"/>
      <c r="H19" s="503"/>
    </row>
    <row r="20" spans="1:8" ht="12" customHeight="1">
      <c r="A20" s="506"/>
      <c r="B20" s="503" t="s">
        <v>357</v>
      </c>
      <c r="C20" s="506"/>
      <c r="D20" s="507">
        <v>456</v>
      </c>
      <c r="E20" s="508">
        <f>'UAE Direct Exhibit RR 1.4, p. 3'!G21</f>
        <v>15944793.50837193</v>
      </c>
      <c r="F20" s="507" t="s">
        <v>354</v>
      </c>
      <c r="G20" s="498">
        <v>0.43284111341301157</v>
      </c>
      <c r="H20" s="558">
        <f>E20*G20</f>
        <v>6901562.175304266</v>
      </c>
    </row>
    <row r="21" spans="1:8" ht="12" customHeight="1">
      <c r="A21" s="506"/>
      <c r="B21" s="503" t="s">
        <v>358</v>
      </c>
      <c r="C21" s="503"/>
      <c r="D21" s="507">
        <v>456</v>
      </c>
      <c r="E21" s="508">
        <f>'UAE Direct Exhibit RR 1.4, p. 3'!G22</f>
        <v>-967059.5689377625</v>
      </c>
      <c r="F21" s="507" t="s">
        <v>359</v>
      </c>
      <c r="G21" s="498">
        <v>0</v>
      </c>
      <c r="H21" s="558">
        <f aca="true" t="shared" si="1" ref="H21:H22">E21*G21</f>
        <v>0</v>
      </c>
    </row>
    <row r="22" spans="1:8" ht="12" customHeight="1">
      <c r="A22" s="506"/>
      <c r="B22" s="503" t="s">
        <v>360</v>
      </c>
      <c r="C22" s="503"/>
      <c r="D22" s="507">
        <v>456</v>
      </c>
      <c r="E22" s="508">
        <f>'UAE Direct Exhibit RR 1.4, p. 3'!G23</f>
        <v>-14977733.939434173</v>
      </c>
      <c r="F22" s="507" t="s">
        <v>361</v>
      </c>
      <c r="G22" s="498">
        <v>0</v>
      </c>
      <c r="H22" s="558">
        <f t="shared" si="1"/>
        <v>0</v>
      </c>
    </row>
    <row r="23" spans="1:8" ht="12" customHeight="1">
      <c r="A23" s="506"/>
      <c r="B23" s="503"/>
      <c r="C23" s="503"/>
      <c r="D23" s="507"/>
      <c r="E23" s="565">
        <v>0</v>
      </c>
      <c r="F23" s="507"/>
      <c r="G23" s="507"/>
      <c r="H23" s="564">
        <f>SUM(H20:H22)</f>
        <v>6901562.175304266</v>
      </c>
    </row>
    <row r="24" spans="1:8" ht="12" customHeight="1">
      <c r="A24" s="506"/>
      <c r="B24" s="503"/>
      <c r="C24" s="503"/>
      <c r="D24" s="507"/>
      <c r="E24" s="508"/>
      <c r="F24" s="507"/>
      <c r="G24" s="507"/>
      <c r="H24" s="558"/>
    </row>
    <row r="25" spans="1:8" ht="12" customHeight="1">
      <c r="A25" s="506"/>
      <c r="B25" s="503"/>
      <c r="C25" s="503"/>
      <c r="D25" s="507"/>
      <c r="E25" s="508"/>
      <c r="F25" s="507"/>
      <c r="G25" s="507"/>
      <c r="H25" s="558"/>
    </row>
    <row r="26" spans="1:8" ht="12" customHeight="1">
      <c r="A26" s="515" t="s">
        <v>366</v>
      </c>
      <c r="B26" s="505"/>
      <c r="C26" s="506"/>
      <c r="D26" s="507"/>
      <c r="E26" s="508"/>
      <c r="F26" s="507"/>
      <c r="G26" s="507"/>
      <c r="H26" s="558"/>
    </row>
    <row r="27" spans="1:8" ht="12" customHeight="1">
      <c r="A27" s="506"/>
      <c r="B27" s="503" t="s">
        <v>357</v>
      </c>
      <c r="C27" s="506"/>
      <c r="D27" s="507">
        <v>456</v>
      </c>
      <c r="E27" s="508">
        <f>'UAE Direct Exhibit RR 1.4, p. 3'!G28</f>
        <v>80018.39514336362</v>
      </c>
      <c r="F27" s="507" t="s">
        <v>354</v>
      </c>
      <c r="G27" s="498">
        <v>0.43284111341301157</v>
      </c>
      <c r="H27" s="558">
        <f>E27*G27</f>
        <v>34635.25124737583</v>
      </c>
    </row>
    <row r="28" spans="1:8" ht="12" customHeight="1">
      <c r="A28" s="506"/>
      <c r="B28" s="503" t="s">
        <v>358</v>
      </c>
      <c r="C28" s="503"/>
      <c r="D28" s="507">
        <v>456</v>
      </c>
      <c r="E28" s="508">
        <f>'UAE Direct Exhibit RR 1.4, p. 3'!G29</f>
        <v>-80018.39514336304</v>
      </c>
      <c r="F28" s="507" t="s">
        <v>359</v>
      </c>
      <c r="G28" s="498">
        <v>0</v>
      </c>
      <c r="H28" s="558">
        <f aca="true" t="shared" si="2" ref="H28:H30">E28*G28</f>
        <v>0</v>
      </c>
    </row>
    <row r="29" spans="1:8" ht="12" customHeight="1">
      <c r="A29" s="506"/>
      <c r="B29" s="503" t="s">
        <v>367</v>
      </c>
      <c r="C29" s="503"/>
      <c r="D29" s="507">
        <v>456</v>
      </c>
      <c r="E29" s="508">
        <f>'UAE Direct Exhibit RR 1.4, p. 3'!G30</f>
        <v>-1239317.8985181367</v>
      </c>
      <c r="F29" s="507" t="s">
        <v>361</v>
      </c>
      <c r="G29" s="498">
        <v>0</v>
      </c>
      <c r="H29" s="558">
        <f t="shared" si="2"/>
        <v>0</v>
      </c>
    </row>
    <row r="30" spans="1:8" ht="12" customHeight="1">
      <c r="A30" s="506"/>
      <c r="B30" s="503" t="s">
        <v>367</v>
      </c>
      <c r="C30" s="503"/>
      <c r="D30" s="507">
        <v>456</v>
      </c>
      <c r="E30" s="508">
        <f>'UAE Direct Exhibit RR 1.4, p. 3'!G31</f>
        <v>1239317.8985181367</v>
      </c>
      <c r="F30" s="507" t="s">
        <v>368</v>
      </c>
      <c r="G30" s="498">
        <v>0</v>
      </c>
      <c r="H30" s="558">
        <f t="shared" si="2"/>
        <v>0</v>
      </c>
    </row>
    <row r="31" spans="1:8" ht="12" customHeight="1">
      <c r="A31" s="506"/>
      <c r="B31" s="503"/>
      <c r="C31" s="503"/>
      <c r="D31" s="507"/>
      <c r="E31" s="566">
        <v>0</v>
      </c>
      <c r="F31" s="507"/>
      <c r="G31" s="518"/>
      <c r="H31" s="567">
        <f>SUM(H27:H30)</f>
        <v>34635.25124737583</v>
      </c>
    </row>
    <row r="32" spans="1:8" ht="12" customHeight="1">
      <c r="A32" s="506"/>
      <c r="B32" s="503"/>
      <c r="C32" s="503"/>
      <c r="D32" s="507"/>
      <c r="E32" s="513"/>
      <c r="F32" s="507"/>
      <c r="G32" s="507"/>
      <c r="H32" s="508"/>
    </row>
    <row r="33" spans="1:9" ht="12" customHeight="1">
      <c r="A33" s="506"/>
      <c r="B33" s="503"/>
      <c r="C33" s="503"/>
      <c r="D33" s="507"/>
      <c r="E33" s="513"/>
      <c r="F33" s="507"/>
      <c r="G33" s="561"/>
      <c r="H33" s="562"/>
      <c r="I33" s="562"/>
    </row>
    <row r="34" spans="1:9" ht="12" customHeight="1">
      <c r="A34" s="506"/>
      <c r="B34" s="503"/>
      <c r="C34" s="503"/>
      <c r="D34" s="507"/>
      <c r="E34" s="513"/>
      <c r="F34" s="507"/>
      <c r="G34" s="561"/>
      <c r="H34" s="562"/>
      <c r="I34" s="562"/>
    </row>
    <row r="35" spans="1:9" ht="12" customHeight="1">
      <c r="A35" s="506"/>
      <c r="B35" s="503"/>
      <c r="C35" s="503"/>
      <c r="D35" s="507"/>
      <c r="E35" s="513"/>
      <c r="F35" s="507"/>
      <c r="G35" s="561"/>
      <c r="H35" s="562"/>
      <c r="I35" s="562"/>
    </row>
    <row r="36" spans="1:9" ht="12" customHeight="1">
      <c r="A36" s="506"/>
      <c r="B36" s="503"/>
      <c r="C36" s="503"/>
      <c r="D36" s="507"/>
      <c r="E36" s="513"/>
      <c r="F36" s="507"/>
      <c r="G36" s="561"/>
      <c r="H36" s="562"/>
      <c r="I36" s="562"/>
    </row>
    <row r="37" spans="1:9" ht="12" customHeight="1">
      <c r="A37" s="506"/>
      <c r="B37" s="503"/>
      <c r="C37" s="503"/>
      <c r="D37" s="507"/>
      <c r="E37" s="513"/>
      <c r="F37" s="507"/>
      <c r="G37" s="561"/>
      <c r="H37" s="562"/>
      <c r="I37" s="562"/>
    </row>
    <row r="38" spans="1:9" ht="12" customHeight="1">
      <c r="A38" s="506"/>
      <c r="B38" s="503"/>
      <c r="C38" s="503"/>
      <c r="D38" s="507"/>
      <c r="E38" s="513"/>
      <c r="F38" s="507"/>
      <c r="G38" s="561"/>
      <c r="H38" s="562"/>
      <c r="I38" s="562"/>
    </row>
    <row r="39" spans="1:9" ht="12" customHeight="1">
      <c r="A39" s="506"/>
      <c r="B39" s="503"/>
      <c r="C39" s="503"/>
      <c r="D39" s="507"/>
      <c r="E39" s="513"/>
      <c r="F39" s="507"/>
      <c r="G39" s="561"/>
      <c r="H39" s="562"/>
      <c r="I39" s="562"/>
    </row>
    <row r="40" spans="1:8" ht="12" customHeight="1">
      <c r="A40" s="506"/>
      <c r="B40" s="517"/>
      <c r="C40" s="506"/>
      <c r="D40" s="507"/>
      <c r="E40" s="508"/>
      <c r="F40" s="507"/>
      <c r="G40" s="507"/>
      <c r="H40" s="508"/>
    </row>
    <row r="41" spans="1:8" ht="12" customHeight="1">
      <c r="A41" s="506"/>
      <c r="B41" s="517"/>
      <c r="C41" s="506"/>
      <c r="D41" s="507"/>
      <c r="E41" s="508"/>
      <c r="F41" s="507"/>
      <c r="G41" s="507"/>
      <c r="H41" s="508"/>
    </row>
    <row r="42" spans="1:8" ht="12" customHeight="1">
      <c r="A42" s="506"/>
      <c r="B42" s="517"/>
      <c r="C42" s="506"/>
      <c r="D42" s="507"/>
      <c r="E42" s="508"/>
      <c r="F42" s="507"/>
      <c r="G42" s="507"/>
      <c r="H42" s="508"/>
    </row>
    <row r="43" spans="1:8" ht="12" customHeight="1">
      <c r="A43" s="506"/>
      <c r="B43" s="517"/>
      <c r="C43" s="506"/>
      <c r="D43" s="507"/>
      <c r="E43" s="508"/>
      <c r="F43" s="507"/>
      <c r="G43" s="507"/>
      <c r="H43" s="508"/>
    </row>
    <row r="44" spans="1:8" ht="12" customHeight="1">
      <c r="A44" s="506"/>
      <c r="B44" s="517"/>
      <c r="C44" s="506"/>
      <c r="D44" s="507"/>
      <c r="E44" s="513"/>
      <c r="F44" s="507"/>
      <c r="G44" s="507"/>
      <c r="H44" s="508" t="s">
        <v>369</v>
      </c>
    </row>
    <row r="45" spans="1:8" ht="12" customHeight="1">
      <c r="A45" s="506"/>
      <c r="B45" s="517"/>
      <c r="C45" s="506"/>
      <c r="D45" s="507"/>
      <c r="E45" s="513"/>
      <c r="F45" s="507"/>
      <c r="G45" s="507"/>
      <c r="H45" s="508"/>
    </row>
    <row r="46" spans="1:8" ht="12" customHeight="1">
      <c r="A46" s="506"/>
      <c r="B46" s="517"/>
      <c r="C46" s="506"/>
      <c r="D46" s="507"/>
      <c r="E46" s="513"/>
      <c r="F46" s="507"/>
      <c r="G46" s="507"/>
      <c r="H46" s="508"/>
    </row>
    <row r="47" spans="1:8" ht="12" customHeight="1">
      <c r="A47" s="506"/>
      <c r="B47" s="517"/>
      <c r="C47" s="506"/>
      <c r="D47" s="507"/>
      <c r="E47" s="513"/>
      <c r="F47" s="507"/>
      <c r="G47" s="507"/>
      <c r="H47" s="508"/>
    </row>
    <row r="48" spans="1:8" ht="12" customHeight="1">
      <c r="A48" s="506"/>
      <c r="B48" s="517"/>
      <c r="C48" s="506"/>
      <c r="D48" s="507"/>
      <c r="E48" s="513"/>
      <c r="F48" s="507"/>
      <c r="G48" s="507"/>
      <c r="H48" s="508"/>
    </row>
    <row r="49" spans="1:8" ht="12" customHeight="1">
      <c r="A49" s="506"/>
      <c r="B49" s="517"/>
      <c r="C49" s="506"/>
      <c r="D49" s="507"/>
      <c r="E49" s="513"/>
      <c r="F49" s="507"/>
      <c r="G49" s="518"/>
      <c r="H49" s="519"/>
    </row>
    <row r="51" spans="4:8" ht="12" customHeight="1">
      <c r="D51" s="128"/>
      <c r="F51" s="129"/>
      <c r="H51" s="129"/>
    </row>
    <row r="52" ht="12" customHeight="1">
      <c r="D52" s="130"/>
    </row>
    <row r="53" ht="12" customHeight="1">
      <c r="D53" s="130"/>
    </row>
    <row r="54" ht="12" customHeight="1">
      <c r="D54" s="130"/>
    </row>
    <row r="55" ht="12" customHeight="1">
      <c r="D55" s="130"/>
    </row>
    <row r="56" ht="12" customHeight="1">
      <c r="D56" s="130"/>
    </row>
    <row r="57" ht="12" customHeight="1">
      <c r="D57" s="130"/>
    </row>
    <row r="58" ht="12" customHeight="1">
      <c r="D58" s="130"/>
    </row>
    <row r="59" ht="12" customHeight="1">
      <c r="D59" s="130"/>
    </row>
    <row r="60" ht="12" customHeight="1">
      <c r="D60" s="130"/>
    </row>
    <row r="61" ht="12" customHeight="1">
      <c r="D61" s="130"/>
    </row>
    <row r="62" ht="12" customHeight="1">
      <c r="D62" s="130"/>
    </row>
    <row r="63" ht="12" customHeight="1">
      <c r="D63" s="130"/>
    </row>
    <row r="64" ht="12" customHeight="1">
      <c r="D64" s="130"/>
    </row>
    <row r="65" ht="12" customHeight="1">
      <c r="D65" s="130"/>
    </row>
    <row r="66" ht="12" customHeight="1">
      <c r="D66" s="130"/>
    </row>
    <row r="67" ht="12" customHeight="1">
      <c r="D67" s="130"/>
    </row>
    <row r="68" ht="12" customHeight="1">
      <c r="D68" s="130"/>
    </row>
    <row r="69" ht="12" customHeight="1">
      <c r="D69" s="130"/>
    </row>
    <row r="70" ht="12" customHeight="1">
      <c r="D70" s="130"/>
    </row>
    <row r="71" ht="12" customHeight="1">
      <c r="D71" s="130"/>
    </row>
    <row r="72" ht="12" customHeight="1">
      <c r="D72" s="130"/>
    </row>
    <row r="73" ht="12" customHeight="1">
      <c r="D73" s="130"/>
    </row>
    <row r="74" ht="12" customHeight="1">
      <c r="D74" s="130"/>
    </row>
    <row r="75" ht="12" customHeight="1">
      <c r="D75" s="130"/>
    </row>
    <row r="76" ht="12" customHeight="1">
      <c r="D76" s="130"/>
    </row>
    <row r="77" ht="12" customHeight="1">
      <c r="D77" s="130"/>
    </row>
    <row r="78" ht="12" customHeight="1">
      <c r="D78" s="130"/>
    </row>
    <row r="79" ht="12" customHeight="1">
      <c r="D79" s="130"/>
    </row>
    <row r="80" ht="12" customHeight="1">
      <c r="D80" s="130"/>
    </row>
    <row r="81" ht="12" customHeight="1">
      <c r="D81" s="130"/>
    </row>
    <row r="82" ht="12" customHeight="1">
      <c r="D82" s="130"/>
    </row>
    <row r="83" ht="12" customHeight="1">
      <c r="D83" s="130"/>
    </row>
    <row r="84" ht="12" customHeight="1">
      <c r="D84" s="130"/>
    </row>
    <row r="85" ht="12" customHeight="1">
      <c r="D85" s="130"/>
    </row>
    <row r="86" ht="12" customHeight="1">
      <c r="D86" s="130"/>
    </row>
    <row r="87" ht="12" customHeight="1">
      <c r="D87" s="130"/>
    </row>
    <row r="88" ht="12" customHeight="1">
      <c r="D88" s="130"/>
    </row>
    <row r="89" ht="12" customHeight="1">
      <c r="D89" s="130"/>
    </row>
    <row r="90" ht="12" customHeight="1">
      <c r="D90" s="130"/>
    </row>
    <row r="91" ht="12" customHeight="1">
      <c r="D91" s="130"/>
    </row>
    <row r="92" ht="12" customHeight="1">
      <c r="D92" s="130"/>
    </row>
    <row r="93" ht="12" customHeight="1">
      <c r="D93" s="130"/>
    </row>
    <row r="94" ht="12" customHeight="1">
      <c r="D94" s="130"/>
    </row>
    <row r="95" ht="12" customHeight="1">
      <c r="D95" s="130"/>
    </row>
    <row r="96" ht="12" customHeight="1">
      <c r="D96" s="130"/>
    </row>
    <row r="97" ht="12" customHeight="1">
      <c r="D97" s="130"/>
    </row>
    <row r="98" ht="12" customHeight="1">
      <c r="D98" s="130"/>
    </row>
    <row r="99" ht="12" customHeight="1">
      <c r="D99" s="130"/>
    </row>
    <row r="100" ht="12" customHeight="1">
      <c r="D100" s="130"/>
    </row>
    <row r="101" ht="12" customHeight="1">
      <c r="D101" s="130"/>
    </row>
    <row r="102" ht="12" customHeight="1">
      <c r="D102" s="130"/>
    </row>
    <row r="103" ht="12" customHeight="1">
      <c r="D103" s="130"/>
    </row>
    <row r="104" ht="12" customHeight="1">
      <c r="D104" s="130"/>
    </row>
    <row r="105" ht="12" customHeight="1">
      <c r="D105" s="130"/>
    </row>
    <row r="106" ht="12" customHeight="1">
      <c r="D106" s="130"/>
    </row>
    <row r="107" ht="12" customHeight="1">
      <c r="D107" s="130"/>
    </row>
    <row r="108" ht="12" customHeight="1">
      <c r="D108" s="130"/>
    </row>
    <row r="109" ht="12" customHeight="1">
      <c r="D109" s="130"/>
    </row>
    <row r="110" ht="12" customHeight="1">
      <c r="D110" s="130"/>
    </row>
    <row r="111" ht="12" customHeight="1">
      <c r="D111" s="130"/>
    </row>
    <row r="112" ht="12" customHeight="1">
      <c r="D112" s="130"/>
    </row>
    <row r="113" ht="12" customHeight="1">
      <c r="D113" s="130"/>
    </row>
    <row r="114" ht="12" customHeight="1">
      <c r="D114" s="130"/>
    </row>
    <row r="115" ht="12" customHeight="1">
      <c r="D115" s="130"/>
    </row>
    <row r="116" ht="12" customHeight="1">
      <c r="D116" s="130"/>
    </row>
    <row r="117" ht="12" customHeight="1">
      <c r="D117" s="130"/>
    </row>
    <row r="118" ht="12" customHeight="1">
      <c r="D118" s="130"/>
    </row>
    <row r="119" ht="12" customHeight="1">
      <c r="D119" s="130"/>
    </row>
    <row r="120" ht="12" customHeight="1">
      <c r="D120" s="130"/>
    </row>
    <row r="121" ht="12" customHeight="1">
      <c r="D121" s="130"/>
    </row>
    <row r="122" ht="12" customHeight="1">
      <c r="D122" s="130"/>
    </row>
    <row r="123" ht="12" customHeight="1">
      <c r="D123" s="130"/>
    </row>
    <row r="124" ht="12" customHeight="1">
      <c r="D124" s="130"/>
    </row>
    <row r="125" ht="12" customHeight="1">
      <c r="D125" s="130"/>
    </row>
    <row r="126" ht="12" customHeight="1">
      <c r="D126" s="130"/>
    </row>
    <row r="127" ht="12" customHeight="1">
      <c r="D127" s="130"/>
    </row>
    <row r="128" ht="12" customHeight="1">
      <c r="D128" s="130"/>
    </row>
    <row r="129" ht="12" customHeight="1">
      <c r="D129" s="130"/>
    </row>
    <row r="130" ht="12" customHeight="1">
      <c r="D130" s="130"/>
    </row>
    <row r="131" ht="12" customHeight="1">
      <c r="D131" s="130"/>
    </row>
    <row r="132" ht="12" customHeight="1">
      <c r="D132" s="130"/>
    </row>
    <row r="133" ht="12" customHeight="1">
      <c r="D133" s="130"/>
    </row>
    <row r="134" ht="12" customHeight="1">
      <c r="D134" s="130"/>
    </row>
    <row r="135" ht="12" customHeight="1">
      <c r="D135" s="130"/>
    </row>
    <row r="136" ht="12" customHeight="1">
      <c r="D136" s="130"/>
    </row>
    <row r="137" ht="12" customHeight="1">
      <c r="D137" s="130"/>
    </row>
    <row r="138" ht="12" customHeight="1">
      <c r="D138" s="130"/>
    </row>
    <row r="139" ht="12" customHeight="1">
      <c r="D139" s="130"/>
    </row>
    <row r="140" ht="12" customHeight="1">
      <c r="D140" s="130"/>
    </row>
    <row r="141" ht="12" customHeight="1">
      <c r="D141" s="130"/>
    </row>
    <row r="142" ht="12" customHeight="1">
      <c r="D142" s="130"/>
    </row>
    <row r="143" ht="12" customHeight="1">
      <c r="D143" s="130"/>
    </row>
    <row r="144" ht="12" customHeight="1">
      <c r="D144" s="130"/>
    </row>
    <row r="145" ht="12" customHeight="1">
      <c r="D145" s="130"/>
    </row>
    <row r="146" ht="12" customHeight="1">
      <c r="D146" s="130"/>
    </row>
    <row r="147" ht="12" customHeight="1">
      <c r="D147" s="130"/>
    </row>
    <row r="148" ht="12" customHeight="1">
      <c r="D148" s="130"/>
    </row>
    <row r="149" ht="12" customHeight="1">
      <c r="D149" s="130"/>
    </row>
    <row r="150" ht="12" customHeight="1">
      <c r="D150" s="130"/>
    </row>
    <row r="151" ht="12" customHeight="1">
      <c r="D151" s="130"/>
    </row>
    <row r="152" ht="12" customHeight="1">
      <c r="D152" s="130"/>
    </row>
    <row r="153" ht="12" customHeight="1">
      <c r="D153" s="130"/>
    </row>
    <row r="154" ht="12" customHeight="1">
      <c r="D154" s="130"/>
    </row>
    <row r="155" ht="12" customHeight="1">
      <c r="D155" s="130"/>
    </row>
    <row r="156" ht="12" customHeight="1">
      <c r="D156" s="130"/>
    </row>
    <row r="157" ht="12" customHeight="1">
      <c r="D157" s="130"/>
    </row>
    <row r="158" ht="12" customHeight="1">
      <c r="D158" s="130"/>
    </row>
    <row r="159" ht="12" customHeight="1">
      <c r="D159" s="130"/>
    </row>
    <row r="160" ht="12" customHeight="1">
      <c r="D160" s="130"/>
    </row>
    <row r="161" ht="12" customHeight="1">
      <c r="D161" s="130"/>
    </row>
    <row r="162" ht="12" customHeight="1">
      <c r="D162" s="130"/>
    </row>
    <row r="163" ht="12" customHeight="1">
      <c r="D163" s="130"/>
    </row>
    <row r="164" ht="12" customHeight="1">
      <c r="D164" s="130"/>
    </row>
    <row r="165" ht="12" customHeight="1">
      <c r="D165" s="130"/>
    </row>
    <row r="166" ht="12" customHeight="1">
      <c r="D166" s="130"/>
    </row>
    <row r="167" ht="12" customHeight="1">
      <c r="D167" s="130"/>
    </row>
    <row r="168" ht="12" customHeight="1">
      <c r="D168" s="130"/>
    </row>
    <row r="169" ht="12" customHeight="1">
      <c r="D169" s="130"/>
    </row>
    <row r="170" ht="12" customHeight="1">
      <c r="D170" s="130"/>
    </row>
    <row r="171" ht="12" customHeight="1">
      <c r="D171" s="130"/>
    </row>
    <row r="172" ht="12" customHeight="1">
      <c r="D172" s="130"/>
    </row>
    <row r="173" ht="12" customHeight="1">
      <c r="D173" s="130"/>
    </row>
    <row r="174" ht="12" customHeight="1">
      <c r="D174" s="130"/>
    </row>
    <row r="175" ht="12" customHeight="1">
      <c r="D175" s="130"/>
    </row>
    <row r="176" ht="12" customHeight="1">
      <c r="D176" s="130"/>
    </row>
    <row r="177" ht="12" customHeight="1">
      <c r="D177" s="130"/>
    </row>
    <row r="178" ht="12" customHeight="1">
      <c r="D178" s="130"/>
    </row>
    <row r="179" ht="12" customHeight="1">
      <c r="D179" s="130"/>
    </row>
    <row r="180" ht="12" customHeight="1">
      <c r="D180" s="130"/>
    </row>
    <row r="181" ht="12" customHeight="1">
      <c r="D181" s="130"/>
    </row>
    <row r="182" ht="12" customHeight="1">
      <c r="D182" s="130"/>
    </row>
    <row r="183" ht="12" customHeight="1">
      <c r="D183" s="130"/>
    </row>
    <row r="184" ht="12" customHeight="1">
      <c r="D184" s="130"/>
    </row>
    <row r="185" ht="12" customHeight="1">
      <c r="D185" s="130"/>
    </row>
    <row r="186" ht="12" customHeight="1">
      <c r="D186" s="130"/>
    </row>
    <row r="187" ht="12" customHeight="1">
      <c r="D187" s="130"/>
    </row>
    <row r="188" ht="12" customHeight="1">
      <c r="D188" s="130"/>
    </row>
    <row r="189" ht="12" customHeight="1">
      <c r="D189" s="130"/>
    </row>
    <row r="190" ht="12" customHeight="1">
      <c r="D190" s="130"/>
    </row>
    <row r="191" ht="12" customHeight="1">
      <c r="D191" s="130"/>
    </row>
    <row r="192" ht="12" customHeight="1">
      <c r="D192" s="130"/>
    </row>
    <row r="193" ht="12" customHeight="1">
      <c r="D193" s="130"/>
    </row>
    <row r="194" ht="12" customHeight="1">
      <c r="D194" s="130"/>
    </row>
    <row r="195" ht="12" customHeight="1">
      <c r="D195" s="130"/>
    </row>
    <row r="196" ht="12" customHeight="1">
      <c r="D196" s="130"/>
    </row>
    <row r="197" ht="12" customHeight="1">
      <c r="D197" s="130"/>
    </row>
    <row r="198" ht="12" customHeight="1">
      <c r="D198" s="130"/>
    </row>
    <row r="199" ht="12" customHeight="1">
      <c r="D199" s="130"/>
    </row>
    <row r="200" ht="12" customHeight="1">
      <c r="D200" s="130"/>
    </row>
    <row r="201" ht="12" customHeight="1">
      <c r="D201" s="130"/>
    </row>
    <row r="202" ht="12" customHeight="1">
      <c r="D202" s="130"/>
    </row>
    <row r="203" ht="12" customHeight="1">
      <c r="D203" s="130"/>
    </row>
    <row r="204" ht="12" customHeight="1">
      <c r="D204" s="130"/>
    </row>
    <row r="205" ht="12" customHeight="1">
      <c r="D205" s="130"/>
    </row>
    <row r="206" ht="12" customHeight="1">
      <c r="D206" s="130"/>
    </row>
    <row r="207" ht="12" customHeight="1">
      <c r="D207" s="130"/>
    </row>
    <row r="208" ht="12" customHeight="1">
      <c r="D208" s="130"/>
    </row>
    <row r="209" ht="12" customHeight="1">
      <c r="D209" s="130"/>
    </row>
    <row r="210" ht="12" customHeight="1">
      <c r="D210" s="130"/>
    </row>
    <row r="211" ht="12" customHeight="1">
      <c r="D211" s="130"/>
    </row>
    <row r="212" ht="12" customHeight="1">
      <c r="D212" s="130"/>
    </row>
    <row r="213" ht="12" customHeight="1">
      <c r="D213" s="130"/>
    </row>
    <row r="214" ht="12" customHeight="1">
      <c r="D214" s="130"/>
    </row>
    <row r="215" ht="12" customHeight="1">
      <c r="D215" s="130"/>
    </row>
    <row r="216" ht="12" customHeight="1">
      <c r="D216" s="130"/>
    </row>
    <row r="217" ht="12" customHeight="1">
      <c r="D217" s="130"/>
    </row>
    <row r="218" ht="12" customHeight="1">
      <c r="D218" s="130"/>
    </row>
    <row r="219" ht="12" customHeight="1">
      <c r="D219" s="130"/>
    </row>
    <row r="220" ht="12" customHeight="1">
      <c r="D220" s="130"/>
    </row>
    <row r="221" ht="12" customHeight="1">
      <c r="D221" s="130"/>
    </row>
    <row r="222" ht="12" customHeight="1">
      <c r="D222" s="130"/>
    </row>
    <row r="223" ht="12" customHeight="1">
      <c r="D223" s="130"/>
    </row>
    <row r="224" ht="12" customHeight="1">
      <c r="D224" s="130"/>
    </row>
    <row r="225" ht="12" customHeight="1">
      <c r="D225" s="130"/>
    </row>
    <row r="226" ht="12" customHeight="1">
      <c r="D226" s="130"/>
    </row>
    <row r="227" ht="12" customHeight="1">
      <c r="D227" s="130"/>
    </row>
    <row r="228" ht="12" customHeight="1">
      <c r="D228" s="130"/>
    </row>
    <row r="229" ht="12" customHeight="1">
      <c r="D229" s="130"/>
    </row>
    <row r="230" ht="12" customHeight="1">
      <c r="D230" s="130"/>
    </row>
    <row r="231" ht="12" customHeight="1">
      <c r="D231" s="130"/>
    </row>
    <row r="232" ht="12" customHeight="1">
      <c r="D232" s="130"/>
    </row>
    <row r="233" ht="12" customHeight="1">
      <c r="D233" s="130"/>
    </row>
    <row r="234" ht="12" customHeight="1">
      <c r="D234" s="130"/>
    </row>
    <row r="235" ht="12" customHeight="1">
      <c r="D235" s="130"/>
    </row>
    <row r="236" ht="12" customHeight="1">
      <c r="D236" s="130"/>
    </row>
    <row r="237" ht="12" customHeight="1">
      <c r="D237" s="130"/>
    </row>
    <row r="238" ht="12" customHeight="1">
      <c r="D238" s="130"/>
    </row>
    <row r="239" ht="12" customHeight="1">
      <c r="D239" s="130"/>
    </row>
    <row r="240" ht="12" customHeight="1">
      <c r="D240" s="130"/>
    </row>
    <row r="241" ht="12" customHeight="1">
      <c r="D241" s="130"/>
    </row>
    <row r="242" ht="12" customHeight="1">
      <c r="D242" s="130"/>
    </row>
    <row r="243" ht="12" customHeight="1">
      <c r="D243" s="130"/>
    </row>
    <row r="244" ht="12" customHeight="1">
      <c r="D244" s="130"/>
    </row>
    <row r="245" ht="12" customHeight="1">
      <c r="D245" s="130"/>
    </row>
    <row r="246" ht="12" customHeight="1">
      <c r="D246" s="130"/>
    </row>
    <row r="247" ht="12" customHeight="1">
      <c r="D247" s="130"/>
    </row>
    <row r="248" ht="12" customHeight="1">
      <c r="D248" s="130"/>
    </row>
    <row r="249" ht="12" customHeight="1">
      <c r="D249" s="130"/>
    </row>
    <row r="250" ht="12" customHeight="1">
      <c r="D250" s="130"/>
    </row>
    <row r="251" ht="12" customHeight="1">
      <c r="D251" s="130"/>
    </row>
    <row r="252" ht="12" customHeight="1">
      <c r="D252" s="130"/>
    </row>
    <row r="253" ht="12" customHeight="1">
      <c r="D253" s="130"/>
    </row>
    <row r="254" ht="12" customHeight="1">
      <c r="D254" s="130"/>
    </row>
    <row r="255" ht="12" customHeight="1">
      <c r="D255" s="130"/>
    </row>
    <row r="256" ht="12" customHeight="1">
      <c r="D256" s="130"/>
    </row>
    <row r="257" ht="12" customHeight="1">
      <c r="D257" s="130"/>
    </row>
    <row r="258" ht="12" customHeight="1">
      <c r="D258" s="130"/>
    </row>
    <row r="259" ht="12" customHeight="1">
      <c r="D259" s="130"/>
    </row>
    <row r="260" ht="12" customHeight="1">
      <c r="D260" s="130"/>
    </row>
    <row r="261" ht="12" customHeight="1">
      <c r="D261" s="130"/>
    </row>
    <row r="262" ht="12" customHeight="1">
      <c r="D262" s="130"/>
    </row>
    <row r="263" ht="12" customHeight="1">
      <c r="D263" s="130"/>
    </row>
    <row r="264" ht="12" customHeight="1">
      <c r="D264" s="130"/>
    </row>
    <row r="265" ht="12" customHeight="1">
      <c r="D265" s="130"/>
    </row>
    <row r="266" ht="12" customHeight="1">
      <c r="D266" s="130"/>
    </row>
    <row r="267" ht="12" customHeight="1">
      <c r="D267" s="130"/>
    </row>
    <row r="268" ht="12" customHeight="1">
      <c r="D268" s="130"/>
    </row>
    <row r="269" ht="12" customHeight="1">
      <c r="D269" s="130"/>
    </row>
    <row r="270" ht="12" customHeight="1">
      <c r="D270" s="130"/>
    </row>
    <row r="271" ht="12" customHeight="1">
      <c r="D271" s="130"/>
    </row>
    <row r="272" ht="12" customHeight="1">
      <c r="D272" s="130"/>
    </row>
    <row r="273" ht="12" customHeight="1">
      <c r="D273" s="130"/>
    </row>
    <row r="274" ht="12" customHeight="1">
      <c r="D274" s="130"/>
    </row>
    <row r="275" ht="12" customHeight="1">
      <c r="D275" s="130"/>
    </row>
    <row r="276" ht="12" customHeight="1">
      <c r="D276" s="130"/>
    </row>
    <row r="277" ht="12" customHeight="1">
      <c r="D277" s="130"/>
    </row>
    <row r="278" ht="12" customHeight="1">
      <c r="D278" s="130"/>
    </row>
    <row r="279" ht="12" customHeight="1">
      <c r="D279" s="130"/>
    </row>
    <row r="280" ht="12" customHeight="1">
      <c r="D280" s="130"/>
    </row>
    <row r="281" ht="12" customHeight="1">
      <c r="D281" s="130"/>
    </row>
    <row r="282" ht="12" customHeight="1">
      <c r="D282" s="130"/>
    </row>
    <row r="283" ht="12" customHeight="1">
      <c r="D283" s="130"/>
    </row>
    <row r="284" ht="12" customHeight="1">
      <c r="D284" s="130"/>
    </row>
    <row r="285" ht="12" customHeight="1">
      <c r="D285" s="130"/>
    </row>
    <row r="286" ht="12" customHeight="1">
      <c r="D286" s="130"/>
    </row>
    <row r="287" ht="12" customHeight="1">
      <c r="D287" s="130"/>
    </row>
    <row r="288" ht="12" customHeight="1">
      <c r="D288" s="130"/>
    </row>
    <row r="289" ht="12" customHeight="1">
      <c r="D289" s="130"/>
    </row>
    <row r="290" ht="12" customHeight="1">
      <c r="D290" s="130"/>
    </row>
    <row r="291" ht="12" customHeight="1">
      <c r="D291" s="130"/>
    </row>
    <row r="292" ht="12" customHeight="1">
      <c r="D292" s="130"/>
    </row>
    <row r="293" ht="12" customHeight="1">
      <c r="D293" s="130"/>
    </row>
    <row r="294" ht="12" customHeight="1">
      <c r="D294" s="130"/>
    </row>
    <row r="295" ht="12" customHeight="1">
      <c r="D295" s="130"/>
    </row>
    <row r="296" ht="12" customHeight="1">
      <c r="D296" s="130"/>
    </row>
    <row r="297" ht="12" customHeight="1">
      <c r="D297" s="130"/>
    </row>
    <row r="298" ht="12" customHeight="1">
      <c r="D298" s="130"/>
    </row>
    <row r="299" ht="12" customHeight="1">
      <c r="D299" s="130"/>
    </row>
    <row r="300" ht="12" customHeight="1">
      <c r="D300" s="130"/>
    </row>
    <row r="301" ht="12" customHeight="1">
      <c r="D301" s="130"/>
    </row>
    <row r="302" ht="12" customHeight="1">
      <c r="D302" s="130"/>
    </row>
    <row r="303" ht="12" customHeight="1">
      <c r="D303" s="130"/>
    </row>
    <row r="304" ht="12" customHeight="1">
      <c r="D304" s="130"/>
    </row>
    <row r="305" ht="12" customHeight="1">
      <c r="D305" s="130"/>
    </row>
    <row r="306" ht="12" customHeight="1">
      <c r="D306" s="130"/>
    </row>
    <row r="307" ht="12" customHeight="1">
      <c r="D307" s="130"/>
    </row>
    <row r="308" ht="12" customHeight="1">
      <c r="D308" s="130"/>
    </row>
    <row r="309" ht="12" customHeight="1">
      <c r="D309" s="130"/>
    </row>
    <row r="310" ht="12" customHeight="1">
      <c r="D310" s="130"/>
    </row>
    <row r="311" ht="12" customHeight="1">
      <c r="D311" s="130"/>
    </row>
    <row r="312" ht="12" customHeight="1">
      <c r="D312" s="130"/>
    </row>
    <row r="313" ht="12" customHeight="1">
      <c r="D313" s="130"/>
    </row>
    <row r="314" ht="12" customHeight="1">
      <c r="D314" s="130"/>
    </row>
    <row r="315" ht="12" customHeight="1">
      <c r="D315" s="130"/>
    </row>
    <row r="316" ht="12" customHeight="1">
      <c r="D316" s="130"/>
    </row>
    <row r="317" ht="12" customHeight="1">
      <c r="D317" s="130"/>
    </row>
    <row r="318" ht="12" customHeight="1">
      <c r="D318" s="130"/>
    </row>
    <row r="319" ht="12" customHeight="1">
      <c r="D319" s="130"/>
    </row>
    <row r="320" ht="12" customHeight="1">
      <c r="D320" s="130"/>
    </row>
    <row r="321" ht="12" customHeight="1">
      <c r="D321" s="130"/>
    </row>
    <row r="322" ht="12" customHeight="1">
      <c r="D322" s="130"/>
    </row>
    <row r="323" ht="12" customHeight="1">
      <c r="D323" s="130"/>
    </row>
    <row r="324" ht="12" customHeight="1">
      <c r="D324" s="130"/>
    </row>
    <row r="325" ht="12" customHeight="1">
      <c r="D325" s="130"/>
    </row>
    <row r="326" ht="12" customHeight="1">
      <c r="D326" s="130"/>
    </row>
    <row r="327" ht="12" customHeight="1">
      <c r="D327" s="130"/>
    </row>
    <row r="328" ht="12" customHeight="1">
      <c r="D328" s="130"/>
    </row>
    <row r="329" ht="12" customHeight="1">
      <c r="D329" s="130"/>
    </row>
    <row r="330" ht="12" customHeight="1">
      <c r="D330" s="130"/>
    </row>
    <row r="331" ht="12" customHeight="1">
      <c r="D331" s="130"/>
    </row>
    <row r="332" ht="12" customHeight="1">
      <c r="D332" s="130"/>
    </row>
    <row r="333" ht="12" customHeight="1">
      <c r="D333" s="130"/>
    </row>
    <row r="334" ht="12" customHeight="1">
      <c r="D334" s="130"/>
    </row>
    <row r="335" ht="12" customHeight="1">
      <c r="D335" s="130"/>
    </row>
    <row r="336" ht="12" customHeight="1">
      <c r="D336" s="130"/>
    </row>
    <row r="337" ht="12" customHeight="1">
      <c r="D337" s="130"/>
    </row>
    <row r="338" ht="12" customHeight="1">
      <c r="D338" s="130"/>
    </row>
    <row r="339" ht="12" customHeight="1">
      <c r="D339" s="130"/>
    </row>
    <row r="340" ht="12" customHeight="1">
      <c r="D340" s="130"/>
    </row>
    <row r="341" ht="12" customHeight="1">
      <c r="D341" s="130"/>
    </row>
    <row r="342" ht="12" customHeight="1">
      <c r="D342" s="130"/>
    </row>
    <row r="343" ht="12" customHeight="1">
      <c r="D343" s="130"/>
    </row>
    <row r="344" ht="12" customHeight="1">
      <c r="D344" s="130"/>
    </row>
    <row r="345" ht="12" customHeight="1">
      <c r="D345" s="130"/>
    </row>
    <row r="346" ht="12" customHeight="1">
      <c r="D346" s="130"/>
    </row>
    <row r="347" ht="12" customHeight="1">
      <c r="D347" s="130"/>
    </row>
    <row r="348" ht="12" customHeight="1">
      <c r="D348" s="130"/>
    </row>
    <row r="349" ht="12" customHeight="1">
      <c r="D349" s="130"/>
    </row>
    <row r="350" ht="12" customHeight="1">
      <c r="D350" s="130"/>
    </row>
    <row r="351" ht="12" customHeight="1">
      <c r="D351" s="130"/>
    </row>
    <row r="352" ht="12" customHeight="1">
      <c r="D352" s="130"/>
    </row>
    <row r="353" ht="12" customHeight="1">
      <c r="D353" s="130"/>
    </row>
    <row r="354" ht="12" customHeight="1">
      <c r="D354" s="130"/>
    </row>
    <row r="355" ht="12" customHeight="1">
      <c r="D355" s="130"/>
    </row>
    <row r="356" ht="12" customHeight="1">
      <c r="D356" s="130"/>
    </row>
    <row r="357" ht="12" customHeight="1">
      <c r="D357" s="130"/>
    </row>
    <row r="358" ht="12" customHeight="1">
      <c r="D358" s="130"/>
    </row>
    <row r="359" ht="12" customHeight="1">
      <c r="D359" s="130"/>
    </row>
    <row r="360" ht="12" customHeight="1">
      <c r="D360" s="130"/>
    </row>
    <row r="361" ht="12" customHeight="1">
      <c r="D361" s="130"/>
    </row>
    <row r="362" ht="12" customHeight="1">
      <c r="D362" s="130"/>
    </row>
    <row r="363" ht="12" customHeight="1">
      <c r="D363" s="130"/>
    </row>
    <row r="364" ht="12" customHeight="1">
      <c r="D364" s="130"/>
    </row>
    <row r="365" ht="12" customHeight="1">
      <c r="D365" s="130"/>
    </row>
    <row r="366" ht="12" customHeight="1">
      <c r="D366" s="130"/>
    </row>
    <row r="367" ht="12" customHeight="1">
      <c r="D367" s="130"/>
    </row>
    <row r="368" ht="12" customHeight="1">
      <c r="D368" s="130"/>
    </row>
    <row r="369" ht="12" customHeight="1">
      <c r="D369" s="130"/>
    </row>
    <row r="370" ht="12" customHeight="1">
      <c r="D370" s="130"/>
    </row>
    <row r="371" ht="12" customHeight="1">
      <c r="D371" s="130"/>
    </row>
    <row r="372" ht="12" customHeight="1">
      <c r="D372" s="130"/>
    </row>
    <row r="373" ht="12" customHeight="1">
      <c r="D373" s="130"/>
    </row>
    <row r="374" ht="12" customHeight="1">
      <c r="D374" s="130"/>
    </row>
    <row r="375" ht="12" customHeight="1">
      <c r="D375" s="130"/>
    </row>
    <row r="376" ht="12" customHeight="1">
      <c r="D376" s="130"/>
    </row>
    <row r="377" ht="12" customHeight="1">
      <c r="D377" s="130"/>
    </row>
    <row r="378" ht="12" customHeight="1">
      <c r="D378" s="130"/>
    </row>
    <row r="379" ht="12" customHeight="1">
      <c r="D379" s="130"/>
    </row>
    <row r="380" ht="12" customHeight="1">
      <c r="D380" s="130"/>
    </row>
    <row r="381" ht="12" customHeight="1">
      <c r="D381" s="130"/>
    </row>
    <row r="382" ht="12" customHeight="1">
      <c r="D382" s="130"/>
    </row>
    <row r="383" ht="12" customHeight="1">
      <c r="D383" s="130"/>
    </row>
    <row r="384" ht="12" customHeight="1">
      <c r="D384" s="130"/>
    </row>
    <row r="385" ht="12" customHeight="1">
      <c r="D385" s="130"/>
    </row>
    <row r="386" ht="12" customHeight="1">
      <c r="D386" s="130"/>
    </row>
  </sheetData>
  <conditionalFormatting sqref="B19:B48 A8 B9:B13">
    <cfRule type="cellIs" priority="2" dxfId="0" operator="equal" stopIfTrue="1">
      <formula>"Adjustment to Income/Expense/Rate Base:"</formula>
    </cfRule>
  </conditionalFormatting>
  <conditionalFormatting sqref="A40:B48 A19 A17:B17 A14:A16 B16:C16 B13:B15 A21:A39 B20:B39">
    <cfRule type="cellIs" priority="1" dxfId="0" operator="equal" stopIfTrue="1">
      <formula>"Title"</formula>
    </cfRule>
  </conditionalFormatting>
  <dataValidations count="7">
    <dataValidation errorStyle="warning" type="list" allowBlank="1" showInputMessage="1" showErrorMessage="1" errorTitle="Factor" error="This factor is not included in the drop-down list. Is this the factor you want to use?" sqref="F28 F30:F31">
      <formula1>$F$50:$F$136</formula1>
    </dataValidation>
    <dataValidation errorStyle="warning" type="list" allowBlank="1" showInputMessage="1" showErrorMessage="1" errorTitle="Factor" error="This factor is not included in the drop-down list. Is this the factor you want to use?" sqref="F29 F32:F48 F21:F25 F14:F17">
      <formula1>$F$51:$F$142</formula1>
    </dataValidation>
    <dataValidation errorStyle="warning" type="list" allowBlank="1" showInputMessage="1" showErrorMessage="1" errorTitle="Factor" error="This factor is not included in the drop-down list. Is this the factor you want to use?" sqref="F49">
      <formula1>$F$67:$F$158</formula1>
    </dataValidation>
    <dataValidation errorStyle="warning" type="list" allowBlank="1" showInputMessage="1" showErrorMessage="1" errorTitle="FERC ACCOUNT" error="This FERC Account is not included in the drop-down list. Is this the account you want to use?" sqref="D28 D31">
      <formula1>$D$66:$D$400</formula1>
    </dataValidation>
    <dataValidation errorStyle="warning" type="list" allowBlank="1" showInputMessage="1" showErrorMessage="1" errorTitle="FERC ACCOUNT" error="This FERC Account is not included in the drop-down list. Is this the account you want to use?" sqref="D29:D30 D21:D25 D32:D39 D27 D14:D16">
      <formula1>$D$72:$D$406</formula1>
    </dataValidation>
    <dataValidation errorStyle="warning" type="list" allowBlank="1" showInputMessage="1" showErrorMessage="1" errorTitle="FERC ACCOUNT" error="This FERC Account is not included in the drop-down list. Is this the account you want to use?" sqref="D40:D48 D17">
      <formula1>$D$51:$D$385</formula1>
    </dataValidation>
    <dataValidation errorStyle="warning" type="list" allowBlank="1" showInputMessage="1" showErrorMessage="1" errorTitle="FERC ACCOUNT" error="This FERC Account is not included in the drop-down list. Is this the account you want to use?" sqref="D49">
      <formula1>$D$67:$D$401</formula1>
    </dataValidation>
  </dataValidations>
  <printOptions horizontalCentered="1"/>
  <pageMargins left="1" right="1" top="1.75" bottom="1" header="0.75" footer="0.5"/>
  <pageSetup fitToHeight="1" fitToWidth="1" orientation="portrait" paperSize="9"/>
  <headerFooter scaleWithDoc="0" alignWithMargins="0">
    <oddHeader>&amp;R&amp;"Times New Roman,Bold"&amp;8Utah Association of Energy Users 
UAE Exhibit RR 1.4
Docket No. 10-035-124
Witness:  Kevin C. Higgins
Page 2 of 6</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ntownsend</dc:creator>
  <cp:keywords/>
  <dc:description/>
  <cp:lastModifiedBy>Gary Dodge</cp:lastModifiedBy>
  <cp:lastPrinted>2011-05-26T17:34:29Z</cp:lastPrinted>
  <dcterms:created xsi:type="dcterms:W3CDTF">2011-05-24T15:31:36Z</dcterms:created>
  <dcterms:modified xsi:type="dcterms:W3CDTF">2011-05-26T20:26:50Z</dcterms:modified>
  <cp:category/>
  <cp:version/>
  <cp:contentType/>
  <cp:contentStatus/>
</cp:coreProperties>
</file>