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Balancing Acct Analysis" sheetId="1" r:id="rId1"/>
    <sheet name="Projected Revenue &amp; Expense" sheetId="2" r:id="rId2"/>
  </sheets>
  <externalReferences>
    <externalReference r:id="rId5"/>
  </externalReferences>
  <definedNames>
    <definedName name="__123Graph_A" localSheetId="0" hidden="1">'[1]Inputs'!#REF!</definedName>
    <definedName name="__123Graph_A" hidden="1">'[1]Inputs'!#REF!</definedName>
    <definedName name="__123Graph_B" localSheetId="0" hidden="1">'[1]Inputs'!#REF!</definedName>
    <definedName name="__123Graph_B" hidden="1">'[1]Inputs'!#REF!</definedName>
    <definedName name="__123Graph_D" localSheetId="0" hidden="1">'[1]Inputs'!#REF!</definedName>
    <definedName name="__123Graph_D" hidden="1">'[1]Inputs'!#REF!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DUDE" localSheetId="0" hidden="1">#REF!</definedName>
    <definedName name="DUDE" hidden="1">#REF!</definedName>
    <definedName name="limcount" hidden="1">1</definedName>
    <definedName name="_xlnm.Print_Titles" localSheetId="1">'Projected Revenue &amp; Expense'!$A:$A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localSheetId="0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<sst xmlns="http://schemas.openxmlformats.org/spreadsheetml/2006/main" count="85" uniqueCount="63">
  <si>
    <t>DSM Program Expenditures &amp; Revenues</t>
  </si>
  <si>
    <t xml:space="preserve"> </t>
  </si>
  <si>
    <t>August</t>
  </si>
  <si>
    <t>2010 Totals</t>
  </si>
  <si>
    <t>2011 Totals</t>
  </si>
  <si>
    <t>Residential Programs</t>
  </si>
  <si>
    <t>A/C Load Control Prgm - Residential (Sch. 114)</t>
  </si>
  <si>
    <t>Central Air Conditioning (Sch. 113)</t>
  </si>
  <si>
    <t>Low Income (Sch. 118)</t>
  </si>
  <si>
    <t>New Construction (Sch. 110)</t>
  </si>
  <si>
    <t>Power Forward</t>
  </si>
  <si>
    <t>Refrig. Recycle (Sch. 117)</t>
  </si>
  <si>
    <t>Home Energy Efficiency Incentive Prgm (Sch. 111)</t>
  </si>
  <si>
    <t>Commercial Programs</t>
  </si>
  <si>
    <t>Energy FinAnswer (Sch. 125)</t>
  </si>
  <si>
    <t>Commercial Self-Direct (Sch. 192)</t>
  </si>
  <si>
    <t>Commercial FinAnswer Express (Sch. 115)</t>
  </si>
  <si>
    <t>Retrofit Commissioning Program (Sch. 126)</t>
  </si>
  <si>
    <t>Industrial Programs</t>
  </si>
  <si>
    <t>Industrial FinAnswer (Sch. 125)</t>
  </si>
  <si>
    <t>Industrial Self-Direct (Sch. 192)</t>
  </si>
  <si>
    <t>Industrial FinAnswer Express (Sch. 115)</t>
  </si>
  <si>
    <t>Industrial Irrigation Load Control (Sch. 96 &amp; 96A)</t>
  </si>
  <si>
    <t>Outreach and Communications Program</t>
  </si>
  <si>
    <t>Total DSM Program Expenditures</t>
  </si>
  <si>
    <t>Schedule 193 Revenue</t>
  </si>
  <si>
    <t>Self Direction Credits</t>
  </si>
  <si>
    <t>Net Revenue</t>
  </si>
  <si>
    <t>Utah DSM Balancing Account Analysis</t>
  </si>
  <si>
    <t>Monthly Program Costs</t>
  </si>
  <si>
    <t>Rate Recovery</t>
  </si>
  <si>
    <t xml:space="preserve">Carrying Charge </t>
  </si>
  <si>
    <t>Accumulated Balance</t>
  </si>
  <si>
    <t>Carrying Charge Rate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</si>
  <si>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</si>
  <si>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</si>
  <si>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</si>
  <si>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</si>
  <si>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</si>
  <si>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</si>
  <si>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</si>
  <si>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</si>
  <si>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</si>
  <si>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</si>
  <si>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</si>
  <si>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2009 totals</t>
  </si>
  <si>
    <r>
      <t xml:space="preserve">February </t>
    </r>
    <r>
      <rPr>
        <sz val="8"/>
        <rFont val="Arial"/>
        <family val="2"/>
      </rPr>
      <t>(1)</t>
    </r>
  </si>
  <si>
    <t>Notes: (1) February 2010 revenue reflects SMUD write-off in the amount of $10,850,000</t>
  </si>
  <si>
    <t>Jan - Aug</t>
  </si>
  <si>
    <t>Dec 2008 Balance</t>
  </si>
  <si>
    <t>DSM balancing account as of September 30, 2010</t>
  </si>
  <si>
    <t>Figures provided through September 2010 are actuals</t>
  </si>
  <si>
    <t>Oct - Dec</t>
  </si>
  <si>
    <t>Total expenses through August 2011</t>
  </si>
  <si>
    <t>Forecast DSM balancing account as of August 31, 2011</t>
  </si>
  <si>
    <t>Attachment 2</t>
  </si>
  <si>
    <t>Forecast DSM expenses October 2010 - December 2010</t>
  </si>
  <si>
    <t>Forecast DSM expenses January 2011 - August 2011</t>
  </si>
  <si>
    <t>Forecast carrying charges October 2010 - December 2010</t>
  </si>
  <si>
    <t>Forecast carrying charges January 2011 - August 2011</t>
  </si>
  <si>
    <t>Forecast DSM surcharge collections January 2011 - August 2011</t>
  </si>
  <si>
    <t>Total DSM surcharge collections through August 2011</t>
  </si>
  <si>
    <t>Forecast DSM surcharge collections October 2010 - December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</si>
</sst>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TimesNewRomanPS"/>
      <family val="0"/>
    </font>
    <font>
      <sz val="10"/>
      <name val="LinePrinte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37" fontId="4" fillId="0" borderId="0" applyNumberFormat="0" applyFill="0" applyBorder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66" fontId="5" fillId="0" borderId="0">
      <alignment horizontal="left"/>
      <protection/>
    </xf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44" fontId="2" fillId="0" borderId="10" xfId="0" applyNumberFormat="1" applyFont="1" applyFill="1" applyBorder="1" applyAlignment="1" applyProtection="1">
      <alignment horizontal="center" wrapText="1"/>
      <protection locked="0"/>
    </xf>
    <xf numFmtId="10" fontId="2" fillId="0" borderId="10" xfId="60" applyNumberFormat="1" applyFont="1" applyFill="1" applyBorder="1" applyAlignment="1" applyProtection="1">
      <alignment horizontal="center" wrapText="1"/>
      <protection locked="0"/>
    </xf>
    <xf numFmtId="44" fontId="2" fillId="0" borderId="0" xfId="44" applyFont="1" applyFill="1" applyAlignment="1" applyProtection="1" quotePrefix="1">
      <alignment horizontal="center"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0" borderId="0" xfId="44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0" fontId="0" fillId="0" borderId="0" xfId="6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11" xfId="44" applyNumberFormat="1" applyFont="1" applyBorder="1" applyAlignment="1" applyProtection="1">
      <alignment/>
      <protection locked="0"/>
    </xf>
    <xf numFmtId="164" fontId="0" fillId="0" borderId="0" xfId="44" applyNumberFormat="1" applyFont="1" applyFill="1" applyAlignment="1" applyProtection="1">
      <alignment/>
      <protection locked="0"/>
    </xf>
    <xf numFmtId="164" fontId="0" fillId="0" borderId="0" xfId="44" applyNumberFormat="1" applyFont="1" applyFill="1" applyAlignment="1" applyProtection="1">
      <alignment horizontal="center"/>
      <protection locked="0"/>
    </xf>
    <xf numFmtId="164" fontId="0" fillId="0" borderId="0" xfId="44" applyNumberFormat="1" applyFont="1" applyFill="1" applyBorder="1" applyAlignment="1" applyProtection="1">
      <alignment/>
      <protection locked="0"/>
    </xf>
    <xf numFmtId="44" fontId="2" fillId="0" borderId="0" xfId="44" applyFont="1" applyFill="1" applyAlignment="1" applyProtection="1">
      <alignment horizontal="center"/>
      <protection locked="0"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165" fontId="2" fillId="0" borderId="0" xfId="44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0" fillId="0" borderId="11" xfId="44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indent="1"/>
    </xf>
    <xf numFmtId="164" fontId="0" fillId="0" borderId="0" xfId="42" applyNumberFormat="1" applyFont="1" applyAlignment="1">
      <alignment/>
    </xf>
    <xf numFmtId="44" fontId="2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6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 applyProtection="1">
      <alignment/>
      <protection locked="0"/>
    </xf>
    <xf numFmtId="164" fontId="0" fillId="0" borderId="11" xfId="42" applyNumberFormat="1" applyFont="1" applyFill="1" applyBorder="1" applyAlignment="1" applyProtection="1">
      <alignment/>
      <protection locked="0"/>
    </xf>
    <xf numFmtId="164" fontId="0" fillId="0" borderId="0" xfId="42" applyNumberFormat="1" applyFont="1" applyFill="1" applyAlignment="1">
      <alignment/>
    </xf>
    <xf numFmtId="165" fontId="0" fillId="0" borderId="0" xfId="44" applyNumberFormat="1" applyFont="1" applyFill="1" applyBorder="1" applyAlignment="1" applyProtection="1">
      <alignment/>
      <protection locked="0"/>
    </xf>
    <xf numFmtId="164" fontId="0" fillId="0" borderId="12" xfId="42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NE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TRANSMISSION RELIABILITY PORTION OF PROJECT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R02\ACCTNG\GENERAL\JAN%20LEWIS\DSM\Recovery%20Files\RECOV03-May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85" zoomScaleNormal="85" zoomScalePageLayoutView="0" workbookViewId="0" topLeftCell="A28">
      <selection activeCell="B1" sqref="B1"/>
    </sheetView>
  </sheetViews>
  <sheetFormatPr defaultColWidth="9.140625" defaultRowHeight="12.75"/>
  <cols>
    <col min="1" max="1" width="20.7109375" style="0" customWidth="1"/>
    <col min="2" max="6" width="17.8515625" style="0" customWidth="1"/>
  </cols>
  <sheetData>
    <row r="1" spans="1:6" ht="12.75">
      <c r="A1" s="5" t="s">
        <v>55</v>
      </c>
      <c r="B1" s="6"/>
      <c r="C1" s="6"/>
      <c r="D1" s="6"/>
      <c r="E1" s="6"/>
      <c r="F1" s="6"/>
    </row>
    <row r="2" spans="1:6" ht="12.75">
      <c r="A2" s="5" t="s">
        <v>28</v>
      </c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5"/>
      <c r="B4" s="6"/>
      <c r="C4" s="6"/>
      <c r="D4" s="6"/>
      <c r="E4" s="6"/>
      <c r="F4" s="6"/>
    </row>
    <row r="5" spans="1:6" ht="25.5">
      <c r="A5" s="7"/>
      <c r="B5" s="8" t="s">
        <v>29</v>
      </c>
      <c r="C5" s="8" t="s">
        <v>30</v>
      </c>
      <c r="D5" s="8" t="s">
        <v>31</v>
      </c>
      <c r="E5" s="8" t="s">
        <v>32</v>
      </c>
      <c r="F5" s="9" t="s">
        <v>33</v>
      </c>
    </row>
    <row r="6" spans="1:6" ht="12.75">
      <c r="A6" s="7"/>
      <c r="B6" s="42"/>
      <c r="C6" s="42"/>
      <c r="D6" s="42"/>
      <c r="E6" s="42"/>
      <c r="F6" s="43"/>
    </row>
    <row r="7" spans="1:6" ht="12.75">
      <c r="A7" s="5" t="s">
        <v>49</v>
      </c>
      <c r="B7" s="11"/>
      <c r="C7" s="11"/>
      <c r="D7" s="11"/>
      <c r="E7" s="41">
        <v>7015458.7540000025</v>
      </c>
      <c r="F7" s="12"/>
    </row>
    <row r="8" spans="1:6" ht="12.75">
      <c r="A8" s="10"/>
      <c r="B8" s="11"/>
      <c r="C8" s="11"/>
      <c r="D8" s="11"/>
      <c r="E8" s="41"/>
      <c r="F8" s="12"/>
    </row>
    <row r="9" spans="1:6" ht="12.75">
      <c r="A9" s="6" t="s">
        <v>34</v>
      </c>
      <c r="B9" s="13">
        <v>1936153.13</v>
      </c>
      <c r="C9" s="13">
        <v>-2200669.65</v>
      </c>
      <c r="D9" s="13">
        <v>46496</v>
      </c>
      <c r="E9" s="13">
        <f>E7+B9+D9+C9</f>
        <v>6797438.234000003</v>
      </c>
      <c r="F9" s="14">
        <v>0.0815</v>
      </c>
    </row>
    <row r="10" spans="1:6" ht="12.75">
      <c r="A10" s="6" t="s">
        <v>35</v>
      </c>
      <c r="B10" s="13">
        <v>2403768.34</v>
      </c>
      <c r="C10" s="13">
        <v>-1991967.27</v>
      </c>
      <c r="D10" s="13">
        <v>47308</v>
      </c>
      <c r="E10" s="13">
        <f aca="true" t="shared" si="0" ref="E10:E20">E9+B10+D10+C10</f>
        <v>7256547.304000003</v>
      </c>
      <c r="F10" s="14">
        <v>0.0815</v>
      </c>
    </row>
    <row r="11" spans="1:6" ht="12.75">
      <c r="A11" s="15" t="s">
        <v>36</v>
      </c>
      <c r="B11" s="13">
        <v>6369127.41</v>
      </c>
      <c r="C11" s="13">
        <v>-1915357.12</v>
      </c>
      <c r="D11" s="13">
        <v>64061</v>
      </c>
      <c r="E11" s="13">
        <f t="shared" si="0"/>
        <v>11774378.594000004</v>
      </c>
      <c r="F11" s="14">
        <v>0.0815</v>
      </c>
    </row>
    <row r="12" spans="1:6" ht="12.75">
      <c r="A12" s="6" t="s">
        <v>37</v>
      </c>
      <c r="B12" s="13">
        <v>3306150.16</v>
      </c>
      <c r="C12" s="13">
        <v>-1845603.8699999999</v>
      </c>
      <c r="D12" s="13">
        <v>59413</v>
      </c>
      <c r="E12" s="13">
        <f t="shared" si="0"/>
        <v>13294337.884000005</v>
      </c>
      <c r="F12" s="14">
        <v>0.0815</v>
      </c>
    </row>
    <row r="13" spans="1:6" ht="12.75">
      <c r="A13" s="6" t="s">
        <v>38</v>
      </c>
      <c r="B13" s="13">
        <v>5074112.34</v>
      </c>
      <c r="C13" s="13">
        <v>-1916972.2</v>
      </c>
      <c r="D13" s="13">
        <v>100466</v>
      </c>
      <c r="E13" s="13">
        <f t="shared" si="0"/>
        <v>16551944.024000008</v>
      </c>
      <c r="F13" s="14">
        <v>0.0815</v>
      </c>
    </row>
    <row r="14" spans="1:6" ht="12.75">
      <c r="A14" s="6" t="s">
        <v>39</v>
      </c>
      <c r="B14" s="13">
        <v>7272767.34</v>
      </c>
      <c r="C14" s="13">
        <v>-2269849.48</v>
      </c>
      <c r="D14" s="13">
        <v>128706</v>
      </c>
      <c r="E14" s="13">
        <f t="shared" si="0"/>
        <v>21683567.884000007</v>
      </c>
      <c r="F14" s="14">
        <v>0.0815</v>
      </c>
    </row>
    <row r="15" spans="1:6" ht="12.75">
      <c r="A15" s="6" t="s">
        <v>40</v>
      </c>
      <c r="B15" s="13">
        <v>5551513.649999999</v>
      </c>
      <c r="C15" s="13">
        <v>-2620447.75</v>
      </c>
      <c r="D15" s="13">
        <v>155865</v>
      </c>
      <c r="E15" s="13">
        <f t="shared" si="0"/>
        <v>24770498.784000006</v>
      </c>
      <c r="F15" s="14">
        <v>0.0815</v>
      </c>
    </row>
    <row r="16" spans="1:6" ht="12.75">
      <c r="A16" s="6" t="s">
        <v>2</v>
      </c>
      <c r="B16" s="13">
        <v>3772636.18</v>
      </c>
      <c r="C16" s="13">
        <v>-3000380.82</v>
      </c>
      <c r="D16" s="13">
        <v>168919</v>
      </c>
      <c r="E16" s="13">
        <f t="shared" si="0"/>
        <v>25711673.144000005</v>
      </c>
      <c r="F16" s="14">
        <v>0.0815</v>
      </c>
    </row>
    <row r="17" spans="1:6" ht="12.75">
      <c r="A17" s="6" t="s">
        <v>41</v>
      </c>
      <c r="B17" s="13">
        <v>3378346.62</v>
      </c>
      <c r="C17" s="13">
        <v>-3987985.06</v>
      </c>
      <c r="D17" s="13">
        <v>173158</v>
      </c>
      <c r="E17" s="13">
        <f t="shared" si="0"/>
        <v>25275192.704000007</v>
      </c>
      <c r="F17" s="14">
        <v>0.0815</v>
      </c>
    </row>
    <row r="18" spans="1:6" ht="12.75">
      <c r="A18" s="6" t="s">
        <v>42</v>
      </c>
      <c r="B18" s="13">
        <v>5020219.04</v>
      </c>
      <c r="C18" s="13">
        <v>-4877164.73</v>
      </c>
      <c r="D18" s="13">
        <v>171217</v>
      </c>
      <c r="E18" s="13">
        <f t="shared" si="0"/>
        <v>25589464.014000006</v>
      </c>
      <c r="F18" s="14">
        <v>0.0815</v>
      </c>
    </row>
    <row r="19" spans="1:6" ht="12.75">
      <c r="A19" s="6" t="s">
        <v>43</v>
      </c>
      <c r="B19" s="13">
        <v>7553721.94</v>
      </c>
      <c r="C19" s="13">
        <v>-4333387.3</v>
      </c>
      <c r="D19" s="13">
        <v>191105</v>
      </c>
      <c r="E19" s="13">
        <f t="shared" si="0"/>
        <v>29000903.654000007</v>
      </c>
      <c r="F19" s="14">
        <v>0.0815</v>
      </c>
    </row>
    <row r="20" spans="1:6" ht="12.75">
      <c r="A20" s="6" t="s">
        <v>44</v>
      </c>
      <c r="B20" s="13">
        <v>4271097.1</v>
      </c>
      <c r="C20" s="13">
        <v>-5086802.08</v>
      </c>
      <c r="D20" s="13">
        <v>194194</v>
      </c>
      <c r="E20" s="13">
        <f t="shared" si="0"/>
        <v>28379392.67400001</v>
      </c>
      <c r="F20" s="14">
        <v>0.0815</v>
      </c>
    </row>
    <row r="21" spans="1:6" ht="12.75">
      <c r="A21" s="10" t="s">
        <v>45</v>
      </c>
      <c r="B21" s="16">
        <f>SUM(B9:B20)</f>
        <v>55909613.24999999</v>
      </c>
      <c r="C21" s="16">
        <f>SUM(C9:C20)</f>
        <v>-36046587.33</v>
      </c>
      <c r="D21" s="16">
        <f>SUM(D9:D20)</f>
        <v>1500908</v>
      </c>
      <c r="E21" s="17"/>
      <c r="F21" s="18"/>
    </row>
    <row r="22" spans="1:6" ht="12.75">
      <c r="A22" s="10"/>
      <c r="B22" s="19"/>
      <c r="C22" s="19"/>
      <c r="D22" s="19"/>
      <c r="E22" s="17"/>
      <c r="F22" s="18"/>
    </row>
    <row r="23" spans="1:6" ht="12.75">
      <c r="A23" s="6" t="s">
        <v>34</v>
      </c>
      <c r="B23" s="13">
        <v>3485418.35</v>
      </c>
      <c r="C23" s="13">
        <v>-5236772.11</v>
      </c>
      <c r="D23" s="13">
        <v>186796</v>
      </c>
      <c r="E23" s="13">
        <f>E20+B23+D23+C23</f>
        <v>26814834.914000012</v>
      </c>
      <c r="F23" s="14">
        <v>0.0815</v>
      </c>
    </row>
    <row r="24" spans="1:6" ht="12.75">
      <c r="A24" s="6" t="s">
        <v>46</v>
      </c>
      <c r="B24" s="13">
        <v>2125812.6</v>
      </c>
      <c r="C24" s="13">
        <f>-15519087.75</f>
        <v>-15519087.75</v>
      </c>
      <c r="D24" s="13">
        <v>136636</v>
      </c>
      <c r="E24" s="13">
        <f>E23+B24+D24+C24</f>
        <v>13558195.764000013</v>
      </c>
      <c r="F24" s="14">
        <v>0.0815</v>
      </c>
    </row>
    <row r="25" spans="1:6" ht="12.75">
      <c r="A25" s="15" t="s">
        <v>36</v>
      </c>
      <c r="B25" s="13">
        <v>2855580.59</v>
      </c>
      <c r="C25" s="13">
        <v>-4530591.78</v>
      </c>
      <c r="D25" s="13">
        <v>86395</v>
      </c>
      <c r="E25" s="13">
        <f>E24+B25+D25+C25</f>
        <v>11969579.574000012</v>
      </c>
      <c r="F25" s="14">
        <v>0.0815</v>
      </c>
    </row>
    <row r="26" spans="1:6" ht="12.75">
      <c r="A26" s="6" t="s">
        <v>37</v>
      </c>
      <c r="B26" s="13">
        <v>3495606.71</v>
      </c>
      <c r="C26" s="13">
        <v>-4421267.71</v>
      </c>
      <c r="D26" s="13">
        <v>78150</v>
      </c>
      <c r="E26" s="13">
        <f>E25+B26+D26+C26</f>
        <v>11122068.574000012</v>
      </c>
      <c r="F26" s="14">
        <v>0.0815</v>
      </c>
    </row>
    <row r="27" spans="1:6" ht="12.75">
      <c r="A27" s="6" t="s">
        <v>38</v>
      </c>
      <c r="B27" s="13">
        <v>3276505.53</v>
      </c>
      <c r="C27" s="13">
        <v>-4506204.04</v>
      </c>
      <c r="D27" s="13">
        <v>71362</v>
      </c>
      <c r="E27" s="13">
        <f>E26+B27+D27+C27</f>
        <v>9963732.06400001</v>
      </c>
      <c r="F27" s="14">
        <v>0.0815</v>
      </c>
    </row>
    <row r="28" spans="1:6" ht="12.75">
      <c r="A28" s="6" t="s">
        <v>39</v>
      </c>
      <c r="B28" s="13">
        <v>2833433.98</v>
      </c>
      <c r="C28" s="13">
        <v>-5064297.45</v>
      </c>
      <c r="D28" s="13">
        <v>60095</v>
      </c>
      <c r="E28" s="13">
        <f>E27+B28+D28+C28</f>
        <v>7792963.594000011</v>
      </c>
      <c r="F28" s="14">
        <v>0.0815</v>
      </c>
    </row>
    <row r="29" spans="1:6" ht="12.75">
      <c r="A29" s="6" t="s">
        <v>40</v>
      </c>
      <c r="B29" s="13">
        <v>3843360.24</v>
      </c>
      <c r="C29" s="13">
        <v>-6308592.59</v>
      </c>
      <c r="D29" s="13">
        <v>44556</v>
      </c>
      <c r="E29" s="13">
        <f aca="true" t="shared" si="1" ref="E29:E34">E28+B29+D29+C29</f>
        <v>5372287.24400001</v>
      </c>
      <c r="F29" s="14">
        <v>0.0815</v>
      </c>
    </row>
    <row r="30" spans="1:6" ht="12.75">
      <c r="A30" s="6" t="s">
        <v>2</v>
      </c>
      <c r="B30" s="13">
        <v>4419001.7</v>
      </c>
      <c r="C30" s="13">
        <v>-7149628.52</v>
      </c>
      <c r="D30" s="13">
        <v>27214</v>
      </c>
      <c r="E30" s="13">
        <f t="shared" si="1"/>
        <v>2668874.42400001</v>
      </c>
      <c r="F30" s="14">
        <v>0.0815</v>
      </c>
    </row>
    <row r="31" spans="1:6" ht="12.75">
      <c r="A31" s="6" t="s">
        <v>41</v>
      </c>
      <c r="B31" s="13">
        <v>5243760.26</v>
      </c>
      <c r="C31" s="13">
        <v>-6200230.88</v>
      </c>
      <c r="D31" s="13">
        <f>ROUND((((B31+C31)/2)+E30)*(F31/12),0)</f>
        <v>14878</v>
      </c>
      <c r="E31" s="13">
        <f t="shared" si="1"/>
        <v>1727281.8040000098</v>
      </c>
      <c r="F31" s="14">
        <v>0.0815</v>
      </c>
    </row>
    <row r="32" spans="1:6" ht="12.75">
      <c r="A32" s="6" t="s">
        <v>42</v>
      </c>
      <c r="B32" s="13">
        <f>'Projected Revenue &amp; Expense'!$B$32</f>
        <v>8002975</v>
      </c>
      <c r="C32" s="13">
        <f>'Projected Revenue &amp; Expense'!$B$38</f>
        <v>-5021000</v>
      </c>
      <c r="D32" s="13">
        <f>ROUND((((B32+C32)/2)+E31)*(F32/12),0)</f>
        <v>21857</v>
      </c>
      <c r="E32" s="13">
        <f t="shared" si="1"/>
        <v>4731113.804000009</v>
      </c>
      <c r="F32" s="14">
        <v>0.0815</v>
      </c>
    </row>
    <row r="33" spans="1:6" ht="12.75">
      <c r="A33" s="6" t="s">
        <v>43</v>
      </c>
      <c r="B33" s="13">
        <f>'Projected Revenue &amp; Expense'!$C$32</f>
        <v>4077154</v>
      </c>
      <c r="C33" s="13">
        <f>'Projected Revenue &amp; Expense'!$C$38</f>
        <v>-4676000</v>
      </c>
      <c r="D33" s="13">
        <f>ROUND((((B33+C33)/2)+E32)*(F33/12),0)</f>
        <v>30099</v>
      </c>
      <c r="E33" s="13">
        <f t="shared" si="1"/>
        <v>4162366.804000009</v>
      </c>
      <c r="F33" s="14">
        <v>0.0815</v>
      </c>
    </row>
    <row r="34" spans="1:6" ht="12.75">
      <c r="A34" s="6" t="s">
        <v>44</v>
      </c>
      <c r="B34" s="13">
        <f>'Projected Revenue &amp; Expense'!$D$32</f>
        <v>4925530</v>
      </c>
      <c r="C34" s="13">
        <f>'Projected Revenue &amp; Expense'!$D$38</f>
        <v>-5033000</v>
      </c>
      <c r="D34" s="13">
        <f>ROUND((((B34+C34)/2)+E33)*(F34/12),0)</f>
        <v>27904</v>
      </c>
      <c r="E34" s="13">
        <f t="shared" si="1"/>
        <v>4082800.804000009</v>
      </c>
      <c r="F34" s="14">
        <v>0.0815</v>
      </c>
    </row>
    <row r="35" spans="1:6" ht="12.75">
      <c r="A35" s="20" t="s">
        <v>3</v>
      </c>
      <c r="B35" s="39">
        <f>SUM(B23:B34)</f>
        <v>48584138.96</v>
      </c>
      <c r="C35" s="39">
        <f>SUM(C23:C34)</f>
        <v>-73666672.83000001</v>
      </c>
      <c r="D35" s="39">
        <f>SUM(D23:D34)</f>
        <v>785942</v>
      </c>
      <c r="E35" s="17"/>
      <c r="F35" s="18"/>
    </row>
    <row r="36" spans="1:6" ht="12.75">
      <c r="A36" s="20"/>
      <c r="B36" s="19"/>
      <c r="C36" s="19"/>
      <c r="D36" s="19"/>
      <c r="E36" s="17"/>
      <c r="F36" s="14">
        <v>0.0815</v>
      </c>
    </row>
    <row r="37" spans="1:6" ht="12.75">
      <c r="A37" s="6" t="s">
        <v>34</v>
      </c>
      <c r="B37" s="13">
        <f>'Projected Revenue &amp; Expense'!$H$32</f>
        <v>4782078</v>
      </c>
      <c r="C37" s="13">
        <f>'Projected Revenue &amp; Expense'!$H$38</f>
        <v>-5239000</v>
      </c>
      <c r="D37" s="13">
        <f>ROUND((((B37+C37)/2)+E34)*(F37/12),0)</f>
        <v>26177</v>
      </c>
      <c r="E37" s="13">
        <f>E34+B37+D37+C37</f>
        <v>3652055.804000009</v>
      </c>
      <c r="F37" s="14">
        <v>0.0815</v>
      </c>
    </row>
    <row r="38" spans="1:6" ht="12.75">
      <c r="A38" s="6" t="s">
        <v>35</v>
      </c>
      <c r="B38" s="13">
        <f>'Projected Revenue &amp; Expense'!$I$32</f>
        <v>2811617</v>
      </c>
      <c r="C38" s="13">
        <f>'Projected Revenue &amp; Expense'!$I$38</f>
        <v>-4768000</v>
      </c>
      <c r="D38" s="13">
        <f>ROUND((((B38+C38)/2)+E37)*(F38/12),0)</f>
        <v>18160</v>
      </c>
      <c r="E38" s="13">
        <f>E37+B38+D38+C38</f>
        <v>1713832.8040000089</v>
      </c>
      <c r="F38" s="14">
        <v>0.0815</v>
      </c>
    </row>
    <row r="39" spans="1:6" ht="12.75">
      <c r="A39" s="15" t="s">
        <v>36</v>
      </c>
      <c r="B39" s="13">
        <f>'Projected Revenue &amp; Expense'!$J$32</f>
        <v>2803396</v>
      </c>
      <c r="C39" s="13">
        <f>'Projected Revenue &amp; Expense'!$J$38</f>
        <v>-4808000</v>
      </c>
      <c r="D39" s="13">
        <f aca="true" t="shared" si="2" ref="D39:D44">ROUND((((B39+C39)/2)+E38)*(F39/12),0)</f>
        <v>4832</v>
      </c>
      <c r="E39" s="13">
        <f aca="true" t="shared" si="3" ref="E39:E44">E38+B39+D39+C39</f>
        <v>-285939.19599999115</v>
      </c>
      <c r="F39" s="14">
        <v>0.0815</v>
      </c>
    </row>
    <row r="40" spans="1:6" ht="12.75">
      <c r="A40" s="6" t="s">
        <v>37</v>
      </c>
      <c r="B40" s="13">
        <f>'Projected Revenue &amp; Expense'!$K$32</f>
        <v>4997296</v>
      </c>
      <c r="C40" s="13">
        <f>'Projected Revenue &amp; Expense'!$K$38</f>
        <v>-4793000</v>
      </c>
      <c r="D40" s="13">
        <f t="shared" si="2"/>
        <v>-1248</v>
      </c>
      <c r="E40" s="13">
        <f t="shared" si="3"/>
        <v>-82891.19599999115</v>
      </c>
      <c r="F40" s="14">
        <v>0.0815</v>
      </c>
    </row>
    <row r="41" spans="1:6" ht="12.75">
      <c r="A41" s="6" t="s">
        <v>38</v>
      </c>
      <c r="B41" s="13">
        <f>'Projected Revenue &amp; Expense'!$L$32</f>
        <v>2763141</v>
      </c>
      <c r="C41" s="13">
        <f>'Projected Revenue &amp; Expense'!$L$38</f>
        <v>-5495000</v>
      </c>
      <c r="D41" s="13">
        <f t="shared" si="2"/>
        <v>-9840</v>
      </c>
      <c r="E41" s="13">
        <f t="shared" si="3"/>
        <v>-2824590.195999991</v>
      </c>
      <c r="F41" s="14">
        <v>0.0815</v>
      </c>
    </row>
    <row r="42" spans="1:6" ht="12.75">
      <c r="A42" s="6" t="s">
        <v>39</v>
      </c>
      <c r="B42" s="13">
        <f>'Projected Revenue &amp; Expense'!$M$32</f>
        <v>3600940</v>
      </c>
      <c r="C42" s="13">
        <f>'Projected Revenue &amp; Expense'!$M$38</f>
        <v>-6312000</v>
      </c>
      <c r="D42" s="13">
        <f t="shared" si="2"/>
        <v>-28390</v>
      </c>
      <c r="E42" s="13">
        <f t="shared" si="3"/>
        <v>-5564040.195999991</v>
      </c>
      <c r="F42" s="14">
        <v>0.0815</v>
      </c>
    </row>
    <row r="43" spans="1:6" ht="12.75">
      <c r="A43" s="6" t="s">
        <v>40</v>
      </c>
      <c r="B43" s="13">
        <f>'Projected Revenue &amp; Expense'!$N$32</f>
        <v>5522955</v>
      </c>
      <c r="C43" s="13">
        <f>'Projected Revenue &amp; Expense'!$N$38</f>
        <v>-7430000</v>
      </c>
      <c r="D43" s="13">
        <f t="shared" si="2"/>
        <v>-44265</v>
      </c>
      <c r="E43" s="13">
        <f t="shared" si="3"/>
        <v>-7515350.195999991</v>
      </c>
      <c r="F43" s="14">
        <v>0.0815</v>
      </c>
    </row>
    <row r="44" spans="1:6" ht="12.75">
      <c r="A44" s="6" t="s">
        <v>2</v>
      </c>
      <c r="B44" s="13">
        <f>'Projected Revenue &amp; Expense'!$O$32</f>
        <v>3782220</v>
      </c>
      <c r="C44" s="13">
        <f>'Projected Revenue &amp; Expense'!$O$38</f>
        <v>-6984000</v>
      </c>
      <c r="D44" s="13">
        <f t="shared" si="2"/>
        <v>-61914</v>
      </c>
      <c r="E44" s="13">
        <f t="shared" si="3"/>
        <v>-10779044.195999991</v>
      </c>
      <c r="F44" s="14">
        <v>0.0815</v>
      </c>
    </row>
    <row r="45" spans="1:6" ht="12.75">
      <c r="A45" s="7" t="s">
        <v>4</v>
      </c>
      <c r="B45" s="21">
        <f>SUM(B37:B44)</f>
        <v>31063643</v>
      </c>
      <c r="C45" s="21">
        <f>SUM(C37:C44)</f>
        <v>-45829000</v>
      </c>
      <c r="D45" s="21">
        <f>SUM(D37:D44)</f>
        <v>-96488</v>
      </c>
      <c r="E45" s="6"/>
      <c r="F45" s="6"/>
    </row>
    <row r="46" spans="1:6" ht="12.75">
      <c r="A46" s="7"/>
      <c r="B46" s="22"/>
      <c r="C46" s="22"/>
      <c r="D46" s="22"/>
      <c r="E46" s="6"/>
      <c r="F46" s="6"/>
    </row>
    <row r="47" spans="1:6" ht="12.75">
      <c r="A47" s="23"/>
      <c r="B47" s="3"/>
      <c r="C47" s="3"/>
      <c r="D47" s="3"/>
      <c r="E47" s="13"/>
      <c r="F47" s="6"/>
    </row>
    <row r="48" spans="1:6" ht="12.75">
      <c r="A48" s="45" t="s">
        <v>50</v>
      </c>
      <c r="B48" s="15"/>
      <c r="C48" s="15"/>
      <c r="D48" s="15"/>
      <c r="E48" s="46">
        <f>E31</f>
        <v>1727281.8040000098</v>
      </c>
      <c r="F48" s="1"/>
    </row>
    <row r="49" spans="1:6" ht="12.75">
      <c r="A49" s="44"/>
      <c r="B49" s="15"/>
      <c r="C49" s="15"/>
      <c r="D49" s="15"/>
      <c r="E49" s="46"/>
      <c r="F49" s="1"/>
    </row>
    <row r="50" spans="1:6" ht="12.75">
      <c r="A50" s="45" t="s">
        <v>56</v>
      </c>
      <c r="B50" s="15"/>
      <c r="C50" s="15"/>
      <c r="D50" s="15"/>
      <c r="E50" s="46">
        <f>SUM(B32:B34)</f>
        <v>17005659</v>
      </c>
      <c r="F50" s="1"/>
    </row>
    <row r="51" spans="1:6" ht="12.75">
      <c r="A51" s="45" t="s">
        <v>57</v>
      </c>
      <c r="B51" s="15"/>
      <c r="C51" s="15"/>
      <c r="D51" s="15"/>
      <c r="E51" s="46">
        <f>SUM(B37:B44)</f>
        <v>31063643</v>
      </c>
      <c r="F51" s="1"/>
    </row>
    <row r="52" spans="1:6" ht="12.75">
      <c r="A52" s="45" t="s">
        <v>58</v>
      </c>
      <c r="B52" s="15"/>
      <c r="C52" s="15"/>
      <c r="D52" s="15"/>
      <c r="E52" s="46">
        <f>SUM(D32:D34)</f>
        <v>79860</v>
      </c>
      <c r="F52" s="1"/>
    </row>
    <row r="53" spans="1:6" ht="12.75">
      <c r="A53" s="45" t="s">
        <v>59</v>
      </c>
      <c r="B53" s="15"/>
      <c r="C53" s="15"/>
      <c r="D53" s="15"/>
      <c r="E53" s="46">
        <f>SUM(D37:D44)</f>
        <v>-96488</v>
      </c>
      <c r="F53" s="1"/>
    </row>
    <row r="54" spans="1:6" ht="12.75">
      <c r="A54" s="45" t="s">
        <v>53</v>
      </c>
      <c r="B54" s="15"/>
      <c r="C54" s="15"/>
      <c r="D54" s="15"/>
      <c r="E54" s="47">
        <f>SUM(E50:E53)</f>
        <v>48052674</v>
      </c>
      <c r="F54" s="1"/>
    </row>
    <row r="55" spans="1:6" ht="12.75">
      <c r="A55" s="44"/>
      <c r="B55" s="44"/>
      <c r="C55" s="44"/>
      <c r="D55" s="44"/>
      <c r="E55" s="48"/>
      <c r="F55" s="1"/>
    </row>
    <row r="56" spans="1:6" ht="12.75">
      <c r="A56" s="45" t="s">
        <v>62</v>
      </c>
      <c r="B56" s="15"/>
      <c r="C56" s="15"/>
      <c r="D56" s="15"/>
      <c r="E56" s="46">
        <f>SUM(C32:C34)</f>
        <v>-14730000</v>
      </c>
      <c r="F56" s="1"/>
    </row>
    <row r="57" spans="1:6" ht="12.75">
      <c r="A57" s="45" t="s">
        <v>60</v>
      </c>
      <c r="B57" s="15"/>
      <c r="C57" s="15"/>
      <c r="D57" s="15"/>
      <c r="E57" s="46">
        <f>SUM(C37:C44)</f>
        <v>-45829000</v>
      </c>
      <c r="F57" s="1"/>
    </row>
    <row r="58" spans="1:6" ht="12.75">
      <c r="A58" s="45" t="s">
        <v>61</v>
      </c>
      <c r="B58" s="15"/>
      <c r="C58" s="15"/>
      <c r="D58" s="15"/>
      <c r="E58" s="47">
        <f>SUM(E56:E57)</f>
        <v>-60559000</v>
      </c>
      <c r="F58" s="1"/>
    </row>
    <row r="59" spans="1:6" ht="12.75">
      <c r="A59" s="15"/>
      <c r="B59" s="15"/>
      <c r="C59" s="15"/>
      <c r="D59" s="15"/>
      <c r="E59" s="49"/>
      <c r="F59" s="1"/>
    </row>
    <row r="60" spans="1:6" ht="13.5" thickBot="1">
      <c r="A60" s="45" t="s">
        <v>54</v>
      </c>
      <c r="B60" s="15"/>
      <c r="C60" s="15"/>
      <c r="D60" s="15"/>
      <c r="E60" s="50">
        <f>SUM(E48,E54,E56)</f>
        <v>-10779044.195999987</v>
      </c>
      <c r="F60" s="1"/>
    </row>
    <row r="61" spans="1:5" ht="13.5" thickTop="1">
      <c r="A61" s="44"/>
      <c r="B61" s="44"/>
      <c r="C61" s="44"/>
      <c r="D61" s="44"/>
      <c r="E61" s="51"/>
    </row>
    <row r="62" spans="1:5" ht="12.75">
      <c r="A62" s="44"/>
      <c r="B62" s="44"/>
      <c r="C62" s="44"/>
      <c r="D62" s="44"/>
      <c r="E62" s="48"/>
    </row>
    <row r="63" spans="1:5" ht="12.75">
      <c r="A63" s="3" t="s">
        <v>47</v>
      </c>
      <c r="B63" s="44"/>
      <c r="C63" s="44"/>
      <c r="D63" s="44"/>
      <c r="E63" s="51"/>
    </row>
    <row r="64" spans="1:5" ht="12.75">
      <c r="A64" s="45" t="s">
        <v>51</v>
      </c>
      <c r="B64" s="44"/>
      <c r="C64" s="44"/>
      <c r="D64" s="44"/>
      <c r="E64" s="44"/>
    </row>
    <row r="65" spans="1:5" ht="12.75">
      <c r="A65" s="44"/>
      <c r="B65" s="44"/>
      <c r="C65" s="44"/>
      <c r="D65" s="44"/>
      <c r="E65" s="44"/>
    </row>
    <row r="66" ht="12.75">
      <c r="A66" s="1"/>
    </row>
    <row r="67" ht="12.75">
      <c r="A67" s="40"/>
    </row>
  </sheetData>
  <sheetProtection/>
  <printOptions/>
  <pageMargins left="0.7" right="0.7" top="0.75" bottom="0.75" header="0.3" footer="0.3"/>
  <pageSetup fitToHeight="1" fitToWidth="1" horizontalDpi="600" verticalDpi="600" orientation="portrait" scale="84" r:id="rId1"/>
  <headerFooter alignWithMargins="0"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zoomScale="85" zoomScaleNormal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4.421875" style="3" customWidth="1"/>
    <col min="2" max="4" width="14.28125" style="3" customWidth="1"/>
    <col min="5" max="5" width="3.57421875" style="3" customWidth="1"/>
    <col min="6" max="6" width="14.28125" style="3" customWidth="1"/>
    <col min="7" max="7" width="3.57421875" style="3" customWidth="1"/>
    <col min="8" max="15" width="14.28125" style="3" customWidth="1"/>
    <col min="16" max="16" width="3.57421875" style="3" customWidth="1"/>
    <col min="17" max="17" width="14.28125" style="3" customWidth="1"/>
    <col min="18" max="18" width="10.57421875" style="3" bestFit="1" customWidth="1"/>
    <col min="19" max="16384" width="9.140625" style="3" customWidth="1"/>
  </cols>
  <sheetData>
    <row r="1" ht="12.75">
      <c r="A1" s="5" t="s">
        <v>55</v>
      </c>
    </row>
    <row r="2" ht="12.75">
      <c r="A2" s="23" t="s">
        <v>0</v>
      </c>
    </row>
    <row r="3" spans="6:17" ht="12.75">
      <c r="F3" s="26" t="s">
        <v>52</v>
      </c>
      <c r="Q3" s="27" t="s">
        <v>48</v>
      </c>
    </row>
    <row r="4" spans="2:37" ht="12.75">
      <c r="B4" s="28">
        <v>40452</v>
      </c>
      <c r="C4" s="28">
        <v>40483</v>
      </c>
      <c r="D4" s="28">
        <v>40513</v>
      </c>
      <c r="E4" s="29"/>
      <c r="F4" s="30" t="s">
        <v>3</v>
      </c>
      <c r="G4" s="29"/>
      <c r="H4" s="28">
        <v>40544</v>
      </c>
      <c r="I4" s="28">
        <v>40575</v>
      </c>
      <c r="J4" s="28">
        <v>40603</v>
      </c>
      <c r="K4" s="28">
        <v>40634</v>
      </c>
      <c r="L4" s="28">
        <v>40664</v>
      </c>
      <c r="M4" s="28">
        <v>40695</v>
      </c>
      <c r="N4" s="28">
        <v>40725</v>
      </c>
      <c r="O4" s="28">
        <v>40756</v>
      </c>
      <c r="P4" s="24"/>
      <c r="Q4" s="28" t="s">
        <v>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2:37" ht="12.75">
      <c r="B5" s="29"/>
      <c r="C5" s="29"/>
      <c r="D5" s="29"/>
      <c r="E5" s="29"/>
      <c r="F5" s="31"/>
      <c r="G5" s="24"/>
      <c r="H5" s="29"/>
      <c r="I5" s="29"/>
      <c r="J5" s="29"/>
      <c r="K5" s="29"/>
      <c r="L5" s="29"/>
      <c r="M5" s="29"/>
      <c r="N5" s="29"/>
      <c r="O5" s="29"/>
      <c r="P5" s="24"/>
      <c r="Q5" s="29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17" ht="12.75">
      <c r="A6" s="23" t="s">
        <v>5</v>
      </c>
      <c r="B6" s="24"/>
      <c r="C6" s="24"/>
      <c r="D6" s="24"/>
      <c r="E6" s="24"/>
      <c r="F6" s="24"/>
      <c r="H6" s="24"/>
      <c r="I6" s="24"/>
      <c r="J6" s="24"/>
      <c r="K6" s="24"/>
      <c r="L6" s="24"/>
      <c r="M6" s="24"/>
      <c r="N6" s="24"/>
      <c r="O6" s="24"/>
      <c r="Q6" s="24"/>
    </row>
    <row r="7" spans="1:17" ht="12.75">
      <c r="A7" s="32" t="s">
        <v>6</v>
      </c>
      <c r="B7" s="2">
        <v>2300000</v>
      </c>
      <c r="C7" s="2">
        <v>10000</v>
      </c>
      <c r="D7" s="2">
        <v>1060000</v>
      </c>
      <c r="E7" s="2"/>
      <c r="F7" s="2">
        <f aca="true" t="shared" si="0" ref="F7:F13">SUM(B7:D7)</f>
        <v>3370000</v>
      </c>
      <c r="H7" s="2">
        <v>1637661</v>
      </c>
      <c r="I7" s="2">
        <v>12500</v>
      </c>
      <c r="J7" s="2">
        <v>12500</v>
      </c>
      <c r="K7" s="2">
        <v>1637611</v>
      </c>
      <c r="L7" s="2">
        <v>12500</v>
      </c>
      <c r="M7" s="2">
        <v>12500</v>
      </c>
      <c r="N7" s="2">
        <v>1637611</v>
      </c>
      <c r="O7" s="2">
        <v>12500</v>
      </c>
      <c r="Q7" s="2">
        <f aca="true" t="shared" si="1" ref="Q7:Q13">SUM(H7:O7)</f>
        <v>4975383</v>
      </c>
    </row>
    <row r="8" spans="1:17" ht="12.75">
      <c r="A8" s="32" t="s">
        <v>7</v>
      </c>
      <c r="B8" s="4">
        <v>137425</v>
      </c>
      <c r="C8" s="4">
        <v>64825</v>
      </c>
      <c r="D8" s="4">
        <v>37500</v>
      </c>
      <c r="E8" s="4"/>
      <c r="F8" s="2">
        <f t="shared" si="0"/>
        <v>239750</v>
      </c>
      <c r="H8" s="4">
        <v>56605</v>
      </c>
      <c r="I8" s="4">
        <v>47283</v>
      </c>
      <c r="J8" s="4">
        <v>38125</v>
      </c>
      <c r="K8" s="4">
        <v>40793</v>
      </c>
      <c r="L8" s="4">
        <v>74508</v>
      </c>
      <c r="M8" s="4">
        <v>154368</v>
      </c>
      <c r="N8" s="4">
        <v>176285</v>
      </c>
      <c r="O8" s="4">
        <v>218388</v>
      </c>
      <c r="Q8" s="2">
        <f t="shared" si="1"/>
        <v>806355</v>
      </c>
    </row>
    <row r="9" spans="1:17" ht="12.75">
      <c r="A9" s="32" t="s">
        <v>8</v>
      </c>
      <c r="B9" s="4">
        <v>20000</v>
      </c>
      <c r="C9" s="4">
        <v>20000</v>
      </c>
      <c r="D9" s="4">
        <v>20000</v>
      </c>
      <c r="E9" s="4"/>
      <c r="F9" s="2">
        <f t="shared" si="0"/>
        <v>60000</v>
      </c>
      <c r="H9" s="4">
        <v>15000</v>
      </c>
      <c r="I9" s="4">
        <v>15000</v>
      </c>
      <c r="J9" s="4">
        <v>15000</v>
      </c>
      <c r="K9" s="4">
        <v>20000</v>
      </c>
      <c r="L9" s="4">
        <v>20000</v>
      </c>
      <c r="M9" s="4">
        <v>20000</v>
      </c>
      <c r="N9" s="4">
        <v>20000</v>
      </c>
      <c r="O9" s="4">
        <v>20000</v>
      </c>
      <c r="Q9" s="2">
        <f t="shared" si="1"/>
        <v>145000</v>
      </c>
    </row>
    <row r="10" spans="1:17" ht="12.75">
      <c r="A10" s="32" t="s">
        <v>9</v>
      </c>
      <c r="B10" s="4">
        <v>251508</v>
      </c>
      <c r="C10" s="4">
        <v>228075</v>
      </c>
      <c r="D10" s="4">
        <v>195758</v>
      </c>
      <c r="E10" s="4"/>
      <c r="F10" s="2">
        <f t="shared" si="0"/>
        <v>675341</v>
      </c>
      <c r="H10" s="4">
        <v>125756</v>
      </c>
      <c r="I10" s="4">
        <v>143020</v>
      </c>
      <c r="J10" s="4">
        <v>137997</v>
      </c>
      <c r="K10" s="4">
        <v>172809</v>
      </c>
      <c r="L10" s="4">
        <v>151967</v>
      </c>
      <c r="M10" s="4">
        <v>175184</v>
      </c>
      <c r="N10" s="4">
        <v>198721</v>
      </c>
      <c r="O10" s="4">
        <v>226778</v>
      </c>
      <c r="Q10" s="2">
        <f t="shared" si="1"/>
        <v>1332232</v>
      </c>
    </row>
    <row r="11" spans="1:17" ht="12.75">
      <c r="A11" s="32" t="s">
        <v>10</v>
      </c>
      <c r="B11" s="4">
        <v>0</v>
      </c>
      <c r="C11" s="4">
        <v>0</v>
      </c>
      <c r="D11" s="4">
        <v>0</v>
      </c>
      <c r="E11" s="4"/>
      <c r="F11" s="2">
        <f t="shared" si="0"/>
        <v>0</v>
      </c>
      <c r="H11" s="4">
        <v>0</v>
      </c>
      <c r="I11" s="4">
        <v>0</v>
      </c>
      <c r="J11" s="4">
        <v>0</v>
      </c>
      <c r="K11" s="4">
        <v>0</v>
      </c>
      <c r="L11" s="4">
        <v>50000</v>
      </c>
      <c r="M11" s="4">
        <v>0</v>
      </c>
      <c r="N11" s="4">
        <v>0</v>
      </c>
      <c r="O11" s="4">
        <v>0</v>
      </c>
      <c r="Q11" s="2">
        <f t="shared" si="1"/>
        <v>50000</v>
      </c>
    </row>
    <row r="12" spans="1:17" ht="12.75">
      <c r="A12" s="32" t="s">
        <v>11</v>
      </c>
      <c r="B12" s="4">
        <v>209784</v>
      </c>
      <c r="C12" s="4">
        <v>167827</v>
      </c>
      <c r="D12" s="4">
        <v>139856</v>
      </c>
      <c r="E12" s="4"/>
      <c r="F12" s="2">
        <f t="shared" si="0"/>
        <v>517467</v>
      </c>
      <c r="H12" s="4">
        <v>176340</v>
      </c>
      <c r="I12" s="4">
        <v>176340</v>
      </c>
      <c r="J12" s="4">
        <v>204063</v>
      </c>
      <c r="K12" s="4">
        <v>231787</v>
      </c>
      <c r="L12" s="4">
        <v>259510</v>
      </c>
      <c r="M12" s="4">
        <v>287233</v>
      </c>
      <c r="N12" s="4">
        <v>314956</v>
      </c>
      <c r="O12" s="4">
        <v>342680</v>
      </c>
      <c r="Q12" s="2">
        <f t="shared" si="1"/>
        <v>1992909</v>
      </c>
    </row>
    <row r="13" spans="1:17" ht="12.75">
      <c r="A13" s="32" t="s">
        <v>12</v>
      </c>
      <c r="B13" s="4">
        <v>2026758</v>
      </c>
      <c r="C13" s="4">
        <v>1678927</v>
      </c>
      <c r="D13" s="4">
        <v>1494916</v>
      </c>
      <c r="E13" s="4"/>
      <c r="F13" s="2">
        <f t="shared" si="0"/>
        <v>5200601</v>
      </c>
      <c r="H13" s="4">
        <v>1273716</v>
      </c>
      <c r="I13" s="4">
        <v>1172474</v>
      </c>
      <c r="J13" s="4">
        <v>1127711</v>
      </c>
      <c r="K13" s="4">
        <v>1065296</v>
      </c>
      <c r="L13" s="4">
        <v>1216956</v>
      </c>
      <c r="M13" s="4">
        <v>1347155</v>
      </c>
      <c r="N13" s="4">
        <v>1517082</v>
      </c>
      <c r="O13" s="4">
        <v>1505874</v>
      </c>
      <c r="Q13" s="2">
        <f t="shared" si="1"/>
        <v>10226264</v>
      </c>
    </row>
    <row r="14" spans="1:18" ht="12.75">
      <c r="A14" s="27"/>
      <c r="B14" s="33">
        <f aca="true" t="shared" si="2" ref="B14:Q14">SUM(B7:B13)</f>
        <v>4945475</v>
      </c>
      <c r="C14" s="33">
        <f t="shared" si="2"/>
        <v>2169654</v>
      </c>
      <c r="D14" s="33">
        <f t="shared" si="2"/>
        <v>2948030</v>
      </c>
      <c r="E14" s="2"/>
      <c r="F14" s="33">
        <f t="shared" si="2"/>
        <v>10063159</v>
      </c>
      <c r="H14" s="33">
        <f t="shared" si="2"/>
        <v>3285078</v>
      </c>
      <c r="I14" s="33">
        <f t="shared" si="2"/>
        <v>1566617</v>
      </c>
      <c r="J14" s="33">
        <f t="shared" si="2"/>
        <v>1535396</v>
      </c>
      <c r="K14" s="33">
        <f t="shared" si="2"/>
        <v>3168296</v>
      </c>
      <c r="L14" s="33">
        <f t="shared" si="2"/>
        <v>1785441</v>
      </c>
      <c r="M14" s="33">
        <f t="shared" si="2"/>
        <v>1996440</v>
      </c>
      <c r="N14" s="33">
        <f t="shared" si="2"/>
        <v>3864655</v>
      </c>
      <c r="O14" s="33">
        <f t="shared" si="2"/>
        <v>2326220</v>
      </c>
      <c r="Q14" s="33">
        <f t="shared" si="2"/>
        <v>19528143</v>
      </c>
      <c r="R14" s="2"/>
    </row>
    <row r="15" spans="2:17" ht="12.75">
      <c r="B15" s="4"/>
      <c r="C15" s="4"/>
      <c r="D15" s="4"/>
      <c r="E15" s="4"/>
      <c r="F15" s="4"/>
      <c r="H15" s="34"/>
      <c r="I15" s="4"/>
      <c r="J15" s="4"/>
      <c r="K15" s="4"/>
      <c r="L15" s="4"/>
      <c r="M15" s="4"/>
      <c r="N15" s="4"/>
      <c r="O15" s="4"/>
      <c r="Q15" s="4"/>
    </row>
    <row r="16" spans="1:18" ht="12.75">
      <c r="A16" s="23" t="s">
        <v>13</v>
      </c>
      <c r="B16" s="4"/>
      <c r="C16" s="4"/>
      <c r="D16" s="4"/>
      <c r="E16" s="4"/>
      <c r="F16" s="4"/>
      <c r="H16" s="4" t="s">
        <v>1</v>
      </c>
      <c r="I16" s="4"/>
      <c r="J16" s="4"/>
      <c r="K16" s="4"/>
      <c r="L16" s="4"/>
      <c r="M16" s="4"/>
      <c r="N16" s="4"/>
      <c r="O16" s="4"/>
      <c r="Q16" s="4"/>
      <c r="R16" s="25"/>
    </row>
    <row r="17" spans="1:17" ht="12.75">
      <c r="A17" s="32" t="s">
        <v>14</v>
      </c>
      <c r="B17" s="4">
        <v>315000</v>
      </c>
      <c r="C17" s="4">
        <v>365000</v>
      </c>
      <c r="D17" s="4">
        <v>390000</v>
      </c>
      <c r="E17" s="4"/>
      <c r="F17" s="2">
        <f>SUM(B17:D17)</f>
        <v>1070000</v>
      </c>
      <c r="H17" s="4">
        <v>276000</v>
      </c>
      <c r="I17" s="4">
        <v>182000</v>
      </c>
      <c r="J17" s="4">
        <v>61000</v>
      </c>
      <c r="K17" s="4">
        <v>389000</v>
      </c>
      <c r="L17" s="4">
        <v>73000</v>
      </c>
      <c r="M17" s="4">
        <v>73000</v>
      </c>
      <c r="N17" s="4">
        <v>177000</v>
      </c>
      <c r="O17" s="4">
        <v>271000</v>
      </c>
      <c r="Q17" s="2">
        <f>SUM(H17:O17)</f>
        <v>1502000</v>
      </c>
    </row>
    <row r="18" spans="1:17" ht="12.75">
      <c r="A18" s="32" t="s">
        <v>15</v>
      </c>
      <c r="B18" s="4">
        <v>12500</v>
      </c>
      <c r="C18" s="4">
        <v>12500</v>
      </c>
      <c r="D18" s="4">
        <v>12500</v>
      </c>
      <c r="E18" s="4"/>
      <c r="F18" s="2">
        <f>SUM(B18:D18)</f>
        <v>37500</v>
      </c>
      <c r="H18" s="4">
        <v>16000</v>
      </c>
      <c r="I18" s="4">
        <v>16000</v>
      </c>
      <c r="J18" s="4">
        <v>16000</v>
      </c>
      <c r="K18" s="4">
        <v>16000</v>
      </c>
      <c r="L18" s="4">
        <v>16000</v>
      </c>
      <c r="M18" s="4">
        <v>16000</v>
      </c>
      <c r="N18" s="4">
        <v>16000</v>
      </c>
      <c r="O18" s="4">
        <v>16000</v>
      </c>
      <c r="Q18" s="2">
        <f>SUM(H18:O18)</f>
        <v>128000</v>
      </c>
    </row>
    <row r="19" spans="1:17" ht="12.75">
      <c r="A19" s="32" t="s">
        <v>16</v>
      </c>
      <c r="B19" s="4">
        <v>350000</v>
      </c>
      <c r="C19" s="4">
        <v>450000</v>
      </c>
      <c r="D19" s="4">
        <v>450000</v>
      </c>
      <c r="E19" s="4"/>
      <c r="F19" s="2">
        <f>SUM(B19:D19)</f>
        <v>1250000</v>
      </c>
      <c r="H19" s="4">
        <v>380000</v>
      </c>
      <c r="I19" s="4">
        <v>246000</v>
      </c>
      <c r="J19" s="4">
        <v>605000</v>
      </c>
      <c r="K19" s="4">
        <v>439000</v>
      </c>
      <c r="L19" s="4">
        <v>185000</v>
      </c>
      <c r="M19" s="4">
        <v>476000</v>
      </c>
      <c r="N19" s="4">
        <v>275000</v>
      </c>
      <c r="O19" s="4">
        <v>329000</v>
      </c>
      <c r="Q19" s="2">
        <f>SUM(H19:O19)</f>
        <v>2935000</v>
      </c>
    </row>
    <row r="20" spans="1:17" ht="12.75">
      <c r="A20" s="32" t="s">
        <v>17</v>
      </c>
      <c r="B20" s="4">
        <v>125000</v>
      </c>
      <c r="C20" s="4">
        <v>140000</v>
      </c>
      <c r="D20" s="4">
        <v>75000</v>
      </c>
      <c r="E20" s="4"/>
      <c r="F20" s="2">
        <f>SUM(B20:D20)</f>
        <v>340000</v>
      </c>
      <c r="H20" s="4">
        <v>140000</v>
      </c>
      <c r="I20" s="4">
        <v>100000</v>
      </c>
      <c r="J20" s="4">
        <v>100000</v>
      </c>
      <c r="K20" s="4">
        <v>109000</v>
      </c>
      <c r="L20" s="4">
        <v>129700</v>
      </c>
      <c r="M20" s="4">
        <v>150000</v>
      </c>
      <c r="N20" s="4">
        <v>140300</v>
      </c>
      <c r="O20" s="4">
        <v>135000</v>
      </c>
      <c r="Q20" s="2">
        <f>SUM(H20:O20)</f>
        <v>1004000</v>
      </c>
    </row>
    <row r="21" spans="1:17" ht="12.75">
      <c r="A21" s="27"/>
      <c r="B21" s="33">
        <f aca="true" t="shared" si="3" ref="B21:Q21">SUM(B17:B20)</f>
        <v>802500</v>
      </c>
      <c r="C21" s="33">
        <f t="shared" si="3"/>
        <v>967500</v>
      </c>
      <c r="D21" s="33">
        <f t="shared" si="3"/>
        <v>927500</v>
      </c>
      <c r="E21" s="2"/>
      <c r="F21" s="33">
        <f t="shared" si="3"/>
        <v>2697500</v>
      </c>
      <c r="H21" s="33">
        <f t="shared" si="3"/>
        <v>812000</v>
      </c>
      <c r="I21" s="33">
        <f t="shared" si="3"/>
        <v>544000</v>
      </c>
      <c r="J21" s="33">
        <f t="shared" si="3"/>
        <v>782000</v>
      </c>
      <c r="K21" s="33">
        <f t="shared" si="3"/>
        <v>953000</v>
      </c>
      <c r="L21" s="33">
        <f t="shared" si="3"/>
        <v>403700</v>
      </c>
      <c r="M21" s="33">
        <f t="shared" si="3"/>
        <v>715000</v>
      </c>
      <c r="N21" s="33">
        <f t="shared" si="3"/>
        <v>608300</v>
      </c>
      <c r="O21" s="33">
        <f t="shared" si="3"/>
        <v>751000</v>
      </c>
      <c r="Q21" s="33">
        <f t="shared" si="3"/>
        <v>5569000</v>
      </c>
    </row>
    <row r="22" spans="2:17" ht="12.75">
      <c r="B22" s="4"/>
      <c r="C22" s="4"/>
      <c r="D22" s="4"/>
      <c r="E22" s="4"/>
      <c r="F22" s="4"/>
      <c r="H22" s="4"/>
      <c r="I22" s="4"/>
      <c r="J22" s="4"/>
      <c r="K22" s="4"/>
      <c r="L22" s="4"/>
      <c r="M22" s="4"/>
      <c r="N22" s="4"/>
      <c r="O22" s="4"/>
      <c r="Q22" s="4"/>
    </row>
    <row r="23" spans="1:17" ht="12.75">
      <c r="A23" s="23" t="s">
        <v>18</v>
      </c>
      <c r="B23" s="4"/>
      <c r="C23" s="4"/>
      <c r="D23" s="4"/>
      <c r="E23" s="4"/>
      <c r="F23" s="4"/>
      <c r="H23" s="4"/>
      <c r="I23" s="4"/>
      <c r="J23" s="4"/>
      <c r="K23" s="4"/>
      <c r="L23" s="4"/>
      <c r="M23" s="4"/>
      <c r="N23" s="4"/>
      <c r="O23" s="4"/>
      <c r="Q23" s="4"/>
    </row>
    <row r="24" spans="1:17" ht="12.75">
      <c r="A24" s="32" t="s">
        <v>19</v>
      </c>
      <c r="B24" s="4">
        <v>507500</v>
      </c>
      <c r="C24" s="4">
        <v>682500</v>
      </c>
      <c r="D24" s="4">
        <v>757500</v>
      </c>
      <c r="E24" s="4"/>
      <c r="F24" s="2">
        <f>SUM(B24:D24)</f>
        <v>1947500</v>
      </c>
      <c r="H24" s="4">
        <v>570000</v>
      </c>
      <c r="I24" s="4">
        <v>482000</v>
      </c>
      <c r="J24" s="4">
        <v>86000</v>
      </c>
      <c r="K24" s="4">
        <v>304000</v>
      </c>
      <c r="L24" s="4">
        <v>111000</v>
      </c>
      <c r="M24" s="4">
        <v>250000</v>
      </c>
      <c r="N24" s="4">
        <v>611000</v>
      </c>
      <c r="O24" s="4">
        <v>351000</v>
      </c>
      <c r="Q24" s="2">
        <f>SUM(H24:O24)</f>
        <v>2765000</v>
      </c>
    </row>
    <row r="25" spans="1:17" ht="12.75">
      <c r="A25" s="32" t="s">
        <v>20</v>
      </c>
      <c r="B25" s="4">
        <v>12500</v>
      </c>
      <c r="C25" s="4">
        <v>12500</v>
      </c>
      <c r="D25" s="4">
        <v>12500</v>
      </c>
      <c r="E25" s="4"/>
      <c r="F25" s="2">
        <f>SUM(B25:D25)</f>
        <v>37500</v>
      </c>
      <c r="H25" s="4">
        <v>16000</v>
      </c>
      <c r="I25" s="4">
        <v>16000</v>
      </c>
      <c r="J25" s="4">
        <v>16000</v>
      </c>
      <c r="K25" s="4">
        <v>16000</v>
      </c>
      <c r="L25" s="4">
        <v>16000</v>
      </c>
      <c r="M25" s="4">
        <v>16000</v>
      </c>
      <c r="N25" s="4">
        <v>16000</v>
      </c>
      <c r="O25" s="4">
        <v>16000</v>
      </c>
      <c r="Q25" s="2">
        <f>SUM(H25:O25)</f>
        <v>128000</v>
      </c>
    </row>
    <row r="26" spans="1:17" ht="12.75">
      <c r="A26" s="32" t="s">
        <v>21</v>
      </c>
      <c r="B26" s="4">
        <v>125000</v>
      </c>
      <c r="C26" s="4">
        <v>125000</v>
      </c>
      <c r="D26" s="4">
        <v>150000</v>
      </c>
      <c r="E26" s="4"/>
      <c r="F26" s="2">
        <f>SUM(B26:D26)</f>
        <v>400000</v>
      </c>
      <c r="H26" s="4">
        <v>43000</v>
      </c>
      <c r="I26" s="4">
        <v>32000</v>
      </c>
      <c r="J26" s="4">
        <v>213000</v>
      </c>
      <c r="K26" s="4">
        <v>94000</v>
      </c>
      <c r="L26" s="4">
        <v>36000</v>
      </c>
      <c r="M26" s="4">
        <v>132000</v>
      </c>
      <c r="N26" s="4">
        <v>96000</v>
      </c>
      <c r="O26" s="4">
        <v>76000</v>
      </c>
      <c r="Q26" s="2">
        <f>SUM(H26:O26)</f>
        <v>722000</v>
      </c>
    </row>
    <row r="27" spans="1:17" ht="12.75">
      <c r="A27" s="32" t="s">
        <v>22</v>
      </c>
      <c r="B27" s="4">
        <v>1480000</v>
      </c>
      <c r="C27" s="4">
        <v>80000</v>
      </c>
      <c r="D27" s="4">
        <v>80000</v>
      </c>
      <c r="E27" s="4"/>
      <c r="F27" s="2">
        <f>SUM(B27:D27)</f>
        <v>1640000</v>
      </c>
      <c r="H27" s="4">
        <v>10000</v>
      </c>
      <c r="I27" s="4">
        <v>80000</v>
      </c>
      <c r="J27" s="4">
        <v>100000</v>
      </c>
      <c r="K27" s="4">
        <v>250000</v>
      </c>
      <c r="L27" s="4">
        <v>250000</v>
      </c>
      <c r="M27" s="4">
        <v>286000</v>
      </c>
      <c r="N27" s="4">
        <v>175000</v>
      </c>
      <c r="O27" s="4">
        <v>100000</v>
      </c>
      <c r="Q27" s="2">
        <f>SUM(H27:O27)</f>
        <v>1251000</v>
      </c>
    </row>
    <row r="28" spans="1:17" ht="12.75">
      <c r="A28" s="27"/>
      <c r="B28" s="33">
        <f aca="true" t="shared" si="4" ref="B28:Q28">SUM(B24:B27)</f>
        <v>2125000</v>
      </c>
      <c r="C28" s="33">
        <f t="shared" si="4"/>
        <v>900000</v>
      </c>
      <c r="D28" s="33">
        <f t="shared" si="4"/>
        <v>1000000</v>
      </c>
      <c r="E28" s="2"/>
      <c r="F28" s="33">
        <f t="shared" si="4"/>
        <v>4025000</v>
      </c>
      <c r="H28" s="33">
        <f t="shared" si="4"/>
        <v>639000</v>
      </c>
      <c r="I28" s="33">
        <f t="shared" si="4"/>
        <v>610000</v>
      </c>
      <c r="J28" s="33">
        <f t="shared" si="4"/>
        <v>415000</v>
      </c>
      <c r="K28" s="33">
        <f t="shared" si="4"/>
        <v>664000</v>
      </c>
      <c r="L28" s="33">
        <f t="shared" si="4"/>
        <v>413000</v>
      </c>
      <c r="M28" s="33">
        <f t="shared" si="4"/>
        <v>684000</v>
      </c>
      <c r="N28" s="33">
        <f t="shared" si="4"/>
        <v>898000</v>
      </c>
      <c r="O28" s="33">
        <f t="shared" si="4"/>
        <v>543000</v>
      </c>
      <c r="Q28" s="33">
        <f t="shared" si="4"/>
        <v>4866000</v>
      </c>
    </row>
    <row r="29" spans="1:17" ht="12.75">
      <c r="A29" s="27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Q29" s="2"/>
    </row>
    <row r="30" spans="1:17" ht="12.75">
      <c r="A30" s="32" t="s">
        <v>23</v>
      </c>
      <c r="B30" s="2">
        <v>130000</v>
      </c>
      <c r="C30" s="2">
        <v>40000</v>
      </c>
      <c r="D30" s="2">
        <v>50000</v>
      </c>
      <c r="E30" s="2"/>
      <c r="F30" s="2">
        <f>SUM(B30:D30)</f>
        <v>220000</v>
      </c>
      <c r="H30" s="2">
        <v>46000</v>
      </c>
      <c r="I30" s="2">
        <v>91000</v>
      </c>
      <c r="J30" s="2">
        <v>71000</v>
      </c>
      <c r="K30" s="2">
        <v>212000</v>
      </c>
      <c r="L30" s="2">
        <v>161000</v>
      </c>
      <c r="M30" s="2">
        <v>205500</v>
      </c>
      <c r="N30" s="2">
        <v>152000</v>
      </c>
      <c r="O30" s="2">
        <v>162000</v>
      </c>
      <c r="Q30" s="2">
        <f>SUM(H30:O30)</f>
        <v>1100500</v>
      </c>
    </row>
    <row r="31" spans="2:17" ht="12.75"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Q31" s="4"/>
    </row>
    <row r="32" spans="1:17" ht="12.75">
      <c r="A32" s="35" t="s">
        <v>24</v>
      </c>
      <c r="B32" s="33">
        <f aca="true" t="shared" si="5" ref="B32:Q32">+B14+B21+B28+B30</f>
        <v>8002975</v>
      </c>
      <c r="C32" s="33">
        <f t="shared" si="5"/>
        <v>4077154</v>
      </c>
      <c r="D32" s="33">
        <f t="shared" si="5"/>
        <v>4925530</v>
      </c>
      <c r="E32" s="2"/>
      <c r="F32" s="33">
        <f t="shared" si="5"/>
        <v>17005659</v>
      </c>
      <c r="G32" s="33"/>
      <c r="H32" s="33">
        <f t="shared" si="5"/>
        <v>4782078</v>
      </c>
      <c r="I32" s="33">
        <f t="shared" si="5"/>
        <v>2811617</v>
      </c>
      <c r="J32" s="33">
        <f t="shared" si="5"/>
        <v>2803396</v>
      </c>
      <c r="K32" s="33">
        <f t="shared" si="5"/>
        <v>4997296</v>
      </c>
      <c r="L32" s="33">
        <f t="shared" si="5"/>
        <v>2763141</v>
      </c>
      <c r="M32" s="33">
        <f t="shared" si="5"/>
        <v>3600940</v>
      </c>
      <c r="N32" s="33">
        <f t="shared" si="5"/>
        <v>5522955</v>
      </c>
      <c r="O32" s="33">
        <f t="shared" si="5"/>
        <v>3782220</v>
      </c>
      <c r="P32" s="2"/>
      <c r="Q32" s="33">
        <f t="shared" si="5"/>
        <v>31063643</v>
      </c>
    </row>
    <row r="33" spans="2:17" s="23" customFormat="1" ht="12.75">
      <c r="B33" s="36"/>
      <c r="C33" s="36"/>
      <c r="D33" s="36"/>
      <c r="E33" s="36"/>
      <c r="F33" s="36"/>
      <c r="H33" s="36"/>
      <c r="I33" s="36"/>
      <c r="J33" s="36"/>
      <c r="K33" s="36"/>
      <c r="L33" s="36"/>
      <c r="M33" s="36"/>
      <c r="N33" s="36"/>
      <c r="O33" s="36"/>
      <c r="Q33" s="36"/>
    </row>
    <row r="34" spans="1:17" s="23" customFormat="1" ht="12.75">
      <c r="A34" s="37" t="s">
        <v>25</v>
      </c>
      <c r="B34" s="2">
        <v>-5295820.39</v>
      </c>
      <c r="C34" s="2">
        <v>-4938132.25</v>
      </c>
      <c r="D34" s="2">
        <v>-5296749.09</v>
      </c>
      <c r="E34" s="2"/>
      <c r="F34" s="2">
        <f>SUM(B34:D34)</f>
        <v>-15530701.73</v>
      </c>
      <c r="H34" s="2">
        <v>-5502749.09</v>
      </c>
      <c r="I34" s="2">
        <v>-5038361.75</v>
      </c>
      <c r="J34" s="2">
        <v>-5077586.53</v>
      </c>
      <c r="K34" s="2">
        <v>-5076245.82</v>
      </c>
      <c r="L34" s="2">
        <v>-5788113.2</v>
      </c>
      <c r="M34" s="2">
        <v>-6605113.2</v>
      </c>
      <c r="N34" s="2">
        <v>-7708575.46</v>
      </c>
      <c r="O34" s="2">
        <v>-7272442.84</v>
      </c>
      <c r="Q34" s="2">
        <f>SUM(H34:O34)</f>
        <v>-48069187.89</v>
      </c>
    </row>
    <row r="35" spans="2:17" s="23" customFormat="1" ht="12.75">
      <c r="B35" s="4"/>
      <c r="C35" s="4"/>
      <c r="D35" s="4"/>
      <c r="E35" s="4"/>
      <c r="F35" s="38"/>
      <c r="H35" s="4"/>
      <c r="I35" s="4"/>
      <c r="J35" s="4"/>
      <c r="K35" s="4"/>
      <c r="L35" s="4"/>
      <c r="M35" s="4"/>
      <c r="N35" s="4"/>
      <c r="O35" s="4"/>
      <c r="Q35" s="4"/>
    </row>
    <row r="36" spans="1:17" ht="12.75">
      <c r="A36" s="37" t="s">
        <v>26</v>
      </c>
      <c r="B36" s="4">
        <v>274820.39</v>
      </c>
      <c r="C36" s="4">
        <v>262132.25</v>
      </c>
      <c r="D36" s="4">
        <v>263749.09</v>
      </c>
      <c r="E36" s="4"/>
      <c r="F36" s="2">
        <f>SUM(B36:D36)</f>
        <v>800701.73</v>
      </c>
      <c r="H36" s="4">
        <v>263749.09</v>
      </c>
      <c r="I36" s="4">
        <v>270361.75</v>
      </c>
      <c r="J36" s="4">
        <v>269586.53</v>
      </c>
      <c r="K36" s="4">
        <v>283245.82</v>
      </c>
      <c r="L36" s="4">
        <v>293113.2</v>
      </c>
      <c r="M36" s="4">
        <v>293113.2</v>
      </c>
      <c r="N36" s="4">
        <v>278575.46</v>
      </c>
      <c r="O36" s="4">
        <v>288442.84</v>
      </c>
      <c r="Q36" s="2">
        <f>SUM(H36:O36)</f>
        <v>2240187.89</v>
      </c>
    </row>
    <row r="37" spans="2:17" ht="12.75"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  <c r="Q37" s="4"/>
    </row>
    <row r="38" spans="1:17" ht="12.75">
      <c r="A38" s="23" t="s">
        <v>27</v>
      </c>
      <c r="B38" s="33">
        <f aca="true" t="shared" si="6" ref="B38:Q38">B34+B36</f>
        <v>-5021000</v>
      </c>
      <c r="C38" s="33">
        <f t="shared" si="6"/>
        <v>-4676000</v>
      </c>
      <c r="D38" s="33">
        <f t="shared" si="6"/>
        <v>-5033000</v>
      </c>
      <c r="E38" s="2"/>
      <c r="F38" s="33">
        <f t="shared" si="6"/>
        <v>-14730000</v>
      </c>
      <c r="H38" s="33">
        <f t="shared" si="6"/>
        <v>-5239000</v>
      </c>
      <c r="I38" s="33">
        <f t="shared" si="6"/>
        <v>-4768000</v>
      </c>
      <c r="J38" s="33">
        <f t="shared" si="6"/>
        <v>-4808000</v>
      </c>
      <c r="K38" s="33">
        <f t="shared" si="6"/>
        <v>-4793000</v>
      </c>
      <c r="L38" s="33">
        <f t="shared" si="6"/>
        <v>-5495000</v>
      </c>
      <c r="M38" s="33">
        <f t="shared" si="6"/>
        <v>-6312000</v>
      </c>
      <c r="N38" s="33">
        <f t="shared" si="6"/>
        <v>-7430000</v>
      </c>
      <c r="O38" s="33">
        <f t="shared" si="6"/>
        <v>-6984000</v>
      </c>
      <c r="Q38" s="33">
        <f t="shared" si="6"/>
        <v>-45829000</v>
      </c>
    </row>
    <row r="39" spans="2:17" ht="12.75">
      <c r="B39" s="4"/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/>
      <c r="Q39" s="4"/>
    </row>
    <row r="40" spans="2:15" ht="12.75">
      <c r="B40" s="4"/>
      <c r="C40" s="4"/>
      <c r="D40" s="4"/>
      <c r="H40" s="4"/>
      <c r="I40" s="4"/>
      <c r="J40" s="4"/>
      <c r="K40" s="4"/>
      <c r="L40" s="4"/>
      <c r="M40" s="4"/>
      <c r="N40" s="4"/>
      <c r="O40" s="4"/>
    </row>
    <row r="41" spans="2:15" ht="12.75">
      <c r="B41" s="25"/>
      <c r="C41" s="25"/>
      <c r="D41" s="25"/>
      <c r="H41" s="25"/>
      <c r="I41" s="25"/>
      <c r="J41" s="25"/>
      <c r="K41" s="25"/>
      <c r="L41" s="25"/>
      <c r="M41" s="25"/>
      <c r="N41" s="25"/>
      <c r="O41" s="25"/>
    </row>
    <row r="42" spans="2:15" ht="12.75">
      <c r="B42" s="25"/>
      <c r="C42" s="25"/>
      <c r="D42" s="25"/>
      <c r="H42" s="25"/>
      <c r="I42" s="25"/>
      <c r="J42" s="25"/>
      <c r="K42" s="25"/>
      <c r="L42" s="25"/>
      <c r="M42" s="25"/>
      <c r="N42" s="25"/>
      <c r="O42" s="25"/>
    </row>
    <row r="44" spans="2:15" ht="12.75">
      <c r="B44" s="25"/>
      <c r="C44" s="25"/>
      <c r="D44" s="25"/>
      <c r="H44" s="25"/>
      <c r="I44" s="25"/>
      <c r="J44" s="25"/>
      <c r="K44" s="25"/>
      <c r="L44" s="25"/>
      <c r="M44" s="25"/>
      <c r="N44" s="25"/>
      <c r="O44" s="25"/>
    </row>
  </sheetData>
  <sheetProtection/>
  <printOptions/>
  <pageMargins left="0.75" right="0.75" top="1" bottom="1" header="0.5" footer="0.5"/>
  <pageSetup fitToWidth="2" fitToHeight="1" horizontalDpi="300" verticalDpi="300" orientation="landscape" scale="72" r:id="rId1"/>
  <headerFooter alignWithMargins="0">
    <oddFooter>&amp;CPage &amp;P+1 of &amp;N+1
</oddFooter>
  </headerFooter>
  <colBreaks count="1" manualBreakCount="1">
    <brk id="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2010-04-27T16:35:13Z</dcterms:created>
  <dcterms:modified xsi:type="dcterms:W3CDTF">2010-11-03T22:09:03Z</dcterms:modified>
  <cp:category/>
  <cp:version/>
  <cp:contentType/>
  <cp:contentStatus/>
</cp:coreProperties>
</file>