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9020" windowHeight="11895"/>
  </bookViews>
  <sheets>
    <sheet name="Balancing Acct Analysis" sheetId="1" r:id="rId1"/>
    <sheet name="Projected Revenue &amp; Expense" sheetId="2" r:id="rId2"/>
  </sheets>
  <externalReferences>
    <externalReference r:id="rId3"/>
  </externalReferences>
  <definedNames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a" localSheetId="0" hidden="1">#REF!</definedName>
    <definedName name="a" hidden="1">#REF!</definedName>
    <definedName name="DUDE" localSheetId="0" hidden="1">#REF!</definedName>
    <definedName name="DUDE" hidden="1">#REF!</definedName>
    <definedName name="limcount" hidden="1">1</definedName>
    <definedName name="retail" localSheetId="0" hidden="1">{#N/A,#N/A,FALSE,"Loans";#N/A,#N/A,FALSE,"Program Costs";#N/A,#N/A,FALSE,"Measures";#N/A,#N/A,FALSE,"Net Lost Rev";#N/A,#N/A,FALSE,"Incentive"}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wrn.All._.Pages." localSheetId="0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0" hidden="1">#REF!</definedName>
    <definedName name="y" hidden="1">#REF!</definedName>
    <definedName name="z" localSheetId="0" hidden="1">#REF!</definedName>
    <definedName name="z" hidden="1">#REF!</definedName>
  </definedNames>
  <calcPr calcId="125725"/>
</workbook>
</file>

<file path=xl/calcChain.xml><?xml version="1.0" encoding="utf-8"?>
<calcChain xmlns="http://schemas.openxmlformats.org/spreadsheetml/2006/main">
  <c r="M41" i="2"/>
  <c r="L41"/>
  <c r="C34" i="1" s="1"/>
  <c r="K41" i="2"/>
  <c r="J41"/>
  <c r="C32" i="1" s="1"/>
  <c r="I41" i="2"/>
  <c r="H41"/>
  <c r="C30" i="1" s="1"/>
  <c r="G41" i="2"/>
  <c r="F41"/>
  <c r="C28" i="1" s="1"/>
  <c r="E41" i="2"/>
  <c r="D41"/>
  <c r="C26" i="1" s="1"/>
  <c r="C41" i="2"/>
  <c r="B41"/>
  <c r="C24" i="1" s="1"/>
  <c r="O39" i="2"/>
  <c r="O37"/>
  <c r="O41" s="1"/>
  <c r="O33"/>
  <c r="M31"/>
  <c r="L31"/>
  <c r="K31"/>
  <c r="J31"/>
  <c r="I31"/>
  <c r="H31"/>
  <c r="G31"/>
  <c r="F31"/>
  <c r="E31"/>
  <c r="D31"/>
  <c r="C31"/>
  <c r="B31"/>
  <c r="O30"/>
  <c r="O29"/>
  <c r="O28"/>
  <c r="O27"/>
  <c r="M24"/>
  <c r="L24"/>
  <c r="K24"/>
  <c r="J24"/>
  <c r="I24"/>
  <c r="H24"/>
  <c r="G24"/>
  <c r="F24"/>
  <c r="E24"/>
  <c r="D24"/>
  <c r="C24"/>
  <c r="B24"/>
  <c r="O23"/>
  <c r="O22"/>
  <c r="O21"/>
  <c r="O20"/>
  <c r="O19"/>
  <c r="O18"/>
  <c r="M15"/>
  <c r="M35" s="1"/>
  <c r="B35" i="1" s="1"/>
  <c r="L15" i="2"/>
  <c r="L35" s="1"/>
  <c r="B34" i="1" s="1"/>
  <c r="K15" i="2"/>
  <c r="K35" s="1"/>
  <c r="B33" i="1" s="1"/>
  <c r="J15" i="2"/>
  <c r="J35" s="1"/>
  <c r="B32" i="1" s="1"/>
  <c r="I15" i="2"/>
  <c r="I35" s="1"/>
  <c r="B31" i="1" s="1"/>
  <c r="H15" i="2"/>
  <c r="H35" s="1"/>
  <c r="B30" i="1" s="1"/>
  <c r="G15" i="2"/>
  <c r="G35" s="1"/>
  <c r="B29" i="1" s="1"/>
  <c r="F15" i="2"/>
  <c r="F35" s="1"/>
  <c r="B28" i="1" s="1"/>
  <c r="E15" i="2"/>
  <c r="E35" s="1"/>
  <c r="B27" i="1" s="1"/>
  <c r="D15" i="2"/>
  <c r="D35" s="1"/>
  <c r="B26" i="1" s="1"/>
  <c r="C15" i="2"/>
  <c r="C35" s="1"/>
  <c r="B25" i="1" s="1"/>
  <c r="B15" i="2"/>
  <c r="B35" s="1"/>
  <c r="B24" i="1" s="1"/>
  <c r="O14" i="2"/>
  <c r="O13"/>
  <c r="O12"/>
  <c r="O11"/>
  <c r="O10"/>
  <c r="O9"/>
  <c r="O8"/>
  <c r="O15" s="1"/>
  <c r="C35" i="1"/>
  <c r="C33"/>
  <c r="C31"/>
  <c r="C29"/>
  <c r="C27"/>
  <c r="C25"/>
  <c r="D22"/>
  <c r="C22"/>
  <c r="B22"/>
  <c r="E11"/>
  <c r="E12" s="1"/>
  <c r="E13" s="1"/>
  <c r="E14" s="1"/>
  <c r="E15" s="1"/>
  <c r="E16" s="1"/>
  <c r="E17" s="1"/>
  <c r="E18" s="1"/>
  <c r="E19" s="1"/>
  <c r="E20" s="1"/>
  <c r="E21" s="1"/>
  <c r="E10"/>
  <c r="O24" i="2" l="1"/>
  <c r="O31"/>
  <c r="O35" s="1"/>
  <c r="E45" i="1"/>
  <c r="C36"/>
  <c r="B36"/>
  <c r="D24"/>
  <c r="E41"/>
  <c r="E24"/>
  <c r="D25" s="1"/>
  <c r="E25" l="1"/>
  <c r="D26" l="1"/>
  <c r="E26" l="1"/>
  <c r="E39" l="1"/>
  <c r="D27"/>
  <c r="E27" l="1"/>
  <c r="D28" l="1"/>
  <c r="E28" l="1"/>
  <c r="D29" l="1"/>
  <c r="E29" l="1"/>
  <c r="D30" l="1"/>
  <c r="E30" s="1"/>
  <c r="D31" l="1"/>
  <c r="E31" s="1"/>
  <c r="D32" l="1"/>
  <c r="E32" s="1"/>
  <c r="D33" l="1"/>
  <c r="E33" s="1"/>
  <c r="D34" l="1"/>
  <c r="E34" s="1"/>
  <c r="D35" l="1"/>
  <c r="D36" l="1"/>
  <c r="E42"/>
  <c r="E43" s="1"/>
  <c r="E47" s="1"/>
  <c r="E35"/>
</calcChain>
</file>

<file path=xl/sharedStrings.xml><?xml version="1.0" encoding="utf-8"?>
<sst xmlns="http://schemas.openxmlformats.org/spreadsheetml/2006/main" count="71" uniqueCount="58">
  <si>
    <t>Utah DSM Balancing Account Analysis</t>
  </si>
  <si>
    <t>Monthly Program Costs</t>
  </si>
  <si>
    <t>Rate Recovery</t>
  </si>
  <si>
    <t xml:space="preserve">Carrying Charge </t>
  </si>
  <si>
    <t>Accumulated Balance</t>
  </si>
  <si>
    <t>Carrying Charge Rate</t>
  </si>
  <si>
    <t>Dec 2009 Balance</t>
  </si>
  <si>
    <t>January</t>
  </si>
  <si>
    <r>
      <t xml:space="preserve">February </t>
    </r>
    <r>
      <rPr>
        <sz val="8"/>
        <rFont val="Arial"/>
        <family val="2"/>
      </rPr>
      <t>(1)</t>
    </r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</si>
  <si>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</si>
  <si>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</si>
  <si>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</si>
  <si>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</si>
  <si>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</si>
  <si>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</si>
  <si>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</si>
  <si>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</si>
  <si>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</si>
  <si>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</si>
  <si>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2010 Totals</t>
  </si>
  <si>
    <t>February</t>
  </si>
  <si>
    <t>2011 Totals</t>
  </si>
  <si>
    <t>DSM balancing account as of March 31, 2011</t>
  </si>
  <si>
    <t>Forecast DSM expenses through December 2011</t>
  </si>
  <si>
    <t>Forecast carrying charges through December 2011</t>
  </si>
  <si>
    <t>Total expenses through December 2011</t>
  </si>
  <si>
    <t>Forecast DSM surcharge collections through December 2011</t>
  </si>
  <si>
    <t>Forecast DSM balancing account as of December 31, 2011</t>
  </si>
  <si>
    <t>Notes: (1) February 2010 revenue reflects SMUD write-off in the amount of $10,850,000</t>
  </si>
  <si>
    <t>Figures provided through March 2011 are actuals</t>
  </si>
  <si>
    <t>Residential Programs</t>
  </si>
  <si>
    <t>A/C Load Control Prgm - Residential (Sch. 114)</t>
  </si>
  <si>
    <t>Central Air Conditioning (Sch. 113)</t>
  </si>
  <si>
    <t>Low Income (Sch. 118)</t>
  </si>
  <si>
    <t>New Construction (Sch. 110)</t>
  </si>
  <si>
    <t>Power Forward</t>
  </si>
  <si>
    <t>Refrig. Recycle (Sch. 117)</t>
  </si>
  <si>
    <t>Home Energy Efficiency Incentive Prgm (Sch. 111)</t>
  </si>
  <si>
    <t>Commercial Programs</t>
  </si>
  <si>
    <t xml:space="preserve"> </t>
  </si>
  <si>
    <t>Direct Install</t>
  </si>
  <si>
    <t>Energy FinAnswer (Sch. 125)</t>
  </si>
  <si>
    <t>Commercial Self-Direct (Sch. 192)</t>
  </si>
  <si>
    <t>Commercial FinAnswer Express (Sch. 115)</t>
  </si>
  <si>
    <t>Retrofit Commissioning Program (Sch. 126)</t>
  </si>
  <si>
    <t>Industrial Programs</t>
  </si>
  <si>
    <t>Industrial FinAnswer (Sch. 125)</t>
  </si>
  <si>
    <t>Industrial Self-Direct (Sch. 192)</t>
  </si>
  <si>
    <t>Industrial FinAnswer Express (Sch. 115)</t>
  </si>
  <si>
    <t>Industrial Irrigation Load Control (Sch. 96 &amp; 96A)</t>
  </si>
  <si>
    <t>Outreach and Communications Program</t>
  </si>
  <si>
    <t>Total DSM Program Expenditures</t>
  </si>
  <si>
    <t>Schedule 193 Revenue</t>
  </si>
  <si>
    <t>Self Direction Credits</t>
  </si>
  <si>
    <t>Net Revenue</t>
  </si>
  <si>
    <t>Non-Residential Curtailment</t>
  </si>
  <si>
    <t>Rocky Mountain Power</t>
  </si>
  <si>
    <t>Projected DSM Program Expenditures &amp; Revenues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</si>
</sst>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General_)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TimesNewRomanPS"/>
    </font>
    <font>
      <sz val="10"/>
      <name val="LinePrinte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37" fontId="6" fillId="0" borderId="0" applyNumberFormat="0" applyFill="0" applyBorder="0"/>
    <xf numFmtId="166" fontId="7" fillId="0" borderId="0">
      <alignment horizontal="left"/>
    </xf>
  </cellStyleXfs>
  <cellXfs count="51">
    <xf numFmtId="0" fontId="0" fillId="0" borderId="0" xfId="0"/>
    <xf numFmtId="0" fontId="1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44" fontId="1" fillId="0" borderId="1" xfId="0" applyNumberFormat="1" applyFont="1" applyFill="1" applyBorder="1" applyAlignment="1" applyProtection="1">
      <alignment horizontal="center" wrapText="1"/>
      <protection locked="0"/>
    </xf>
    <xf numFmtId="10" fontId="1" fillId="0" borderId="1" xfId="4" applyNumberFormat="1" applyFont="1" applyFill="1" applyBorder="1" applyAlignment="1" applyProtection="1">
      <alignment horizontal="center" wrapText="1"/>
      <protection locked="0"/>
    </xf>
    <xf numFmtId="44" fontId="1" fillId="0" borderId="0" xfId="0" applyNumberFormat="1" applyFont="1" applyFill="1" applyBorder="1" applyAlignment="1" applyProtection="1">
      <alignment horizontal="center" wrapText="1"/>
      <protection locked="0"/>
    </xf>
    <xf numFmtId="10" fontId="1" fillId="0" borderId="0" xfId="4" applyNumberFormat="1" applyFont="1" applyFill="1" applyBorder="1" applyAlignment="1" applyProtection="1">
      <alignment horizontal="center" wrapText="1"/>
      <protection locked="0"/>
    </xf>
    <xf numFmtId="44" fontId="2" fillId="0" borderId="0" xfId="2" applyFont="1" applyFill="1" applyBorder="1" applyAlignment="1" applyProtection="1">
      <protection locked="0"/>
    </xf>
    <xf numFmtId="164" fontId="2" fillId="0" borderId="0" xfId="1" applyNumberFormat="1" applyFont="1"/>
    <xf numFmtId="44" fontId="2" fillId="0" borderId="0" xfId="2" applyFont="1" applyFill="1" applyAlignment="1" applyProtection="1">
      <alignment horizontal="center"/>
      <protection locked="0"/>
    </xf>
    <xf numFmtId="44" fontId="1" fillId="0" borderId="0" xfId="2" quotePrefix="1" applyFont="1" applyFill="1" applyAlignment="1" applyProtection="1">
      <alignment horizontal="center"/>
      <protection locked="0"/>
    </xf>
    <xf numFmtId="164" fontId="2" fillId="0" borderId="0" xfId="0" applyNumberFormat="1" applyFont="1" applyFill="1" applyAlignment="1" applyProtection="1">
      <protection locked="0"/>
    </xf>
    <xf numFmtId="10" fontId="2" fillId="0" borderId="0" xfId="4" applyNumberFormat="1" applyFont="1" applyFill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44" fontId="1" fillId="0" borderId="0" xfId="2" applyFont="1" applyFill="1" applyAlignment="1" applyProtection="1">
      <alignment horizontal="center"/>
      <protection locked="0"/>
    </xf>
    <xf numFmtId="164" fontId="2" fillId="0" borderId="2" xfId="2" applyNumberFormat="1" applyFont="1" applyFill="1" applyBorder="1" applyAlignment="1" applyProtection="1">
      <protection locked="0"/>
    </xf>
    <xf numFmtId="164" fontId="2" fillId="0" borderId="2" xfId="2" applyNumberFormat="1" applyFont="1" applyBorder="1" applyAlignment="1" applyProtection="1">
      <protection locked="0"/>
    </xf>
    <xf numFmtId="164" fontId="2" fillId="0" borderId="0" xfId="2" applyNumberFormat="1" applyFont="1" applyFill="1" applyAlignment="1" applyProtection="1">
      <protection locked="0"/>
    </xf>
    <xf numFmtId="164" fontId="2" fillId="0" borderId="0" xfId="2" applyNumberFormat="1" applyFont="1" applyFill="1" applyAlignment="1" applyProtection="1">
      <alignment horizontal="center"/>
      <protection locked="0"/>
    </xf>
    <xf numFmtId="164" fontId="2" fillId="0" borderId="0" xfId="2" applyNumberFormat="1" applyFont="1" applyBorder="1" applyAlignment="1" applyProtection="1">
      <protection locked="0"/>
    </xf>
    <xf numFmtId="164" fontId="2" fillId="0" borderId="0" xfId="1" applyNumberFormat="1" applyFont="1" applyFill="1" applyAlignment="1" applyProtection="1">
      <protection locked="0"/>
    </xf>
    <xf numFmtId="164" fontId="2" fillId="0" borderId="2" xfId="0" applyNumberFormat="1" applyFont="1" applyFill="1" applyBorder="1"/>
    <xf numFmtId="164" fontId="2" fillId="0" borderId="0" xfId="0" applyNumberFormat="1" applyFont="1" applyFill="1" applyBorder="1"/>
    <xf numFmtId="10" fontId="2" fillId="0" borderId="0" xfId="3" applyNumberFormat="1" applyFont="1" applyFill="1" applyAlignment="1" applyProtection="1">
      <protection locked="0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/>
    <xf numFmtId="164" fontId="2" fillId="0" borderId="0" xfId="1" applyNumberFormat="1" applyFont="1" applyFill="1" applyBorder="1" applyAlignment="1" applyProtection="1">
      <protection locked="0"/>
    </xf>
    <xf numFmtId="164" fontId="2" fillId="0" borderId="2" xfId="1" applyNumberFormat="1" applyFont="1" applyFill="1" applyBorder="1" applyAlignment="1" applyProtection="1">
      <protection locked="0"/>
    </xf>
    <xf numFmtId="164" fontId="0" fillId="0" borderId="0" xfId="1" applyNumberFormat="1" applyFont="1"/>
    <xf numFmtId="165" fontId="2" fillId="0" borderId="0" xfId="2" applyNumberFormat="1" applyFont="1" applyFill="1" applyBorder="1" applyAlignment="1" applyProtection="1">
      <protection locked="0"/>
    </xf>
    <xf numFmtId="164" fontId="2" fillId="0" borderId="3" xfId="1" applyNumberFormat="1" applyFont="1" applyFill="1" applyBorder="1" applyAlignment="1" applyProtection="1">
      <protection locked="0"/>
    </xf>
    <xf numFmtId="164" fontId="0" fillId="0" borderId="0" xfId="0" applyNumberFormat="1"/>
    <xf numFmtId="0" fontId="0" fillId="0" borderId="0" xfId="0" applyAlignment="1">
      <alignment horizontal="left" indent="1"/>
    </xf>
    <xf numFmtId="0" fontId="1" fillId="0" borderId="0" xfId="0" applyFont="1" applyFill="1" applyAlignment="1">
      <alignment horizontal="center"/>
    </xf>
    <xf numFmtId="17" fontId="1" fillId="0" borderId="1" xfId="0" applyNumberFormat="1" applyFont="1" applyFill="1" applyBorder="1" applyAlignment="1">
      <alignment horizontal="center"/>
    </xf>
    <xf numFmtId="0" fontId="2" fillId="0" borderId="0" xfId="0" applyFont="1" applyFill="1" applyBorder="1"/>
    <xf numFmtId="17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indent="1"/>
    </xf>
    <xf numFmtId="164" fontId="2" fillId="0" borderId="0" xfId="1" applyNumberFormat="1" applyFont="1" applyFill="1" applyBorder="1"/>
    <xf numFmtId="164" fontId="2" fillId="0" borderId="0" xfId="1" applyNumberFormat="1" applyFont="1" applyFill="1"/>
    <xf numFmtId="164" fontId="2" fillId="0" borderId="2" xfId="1" applyNumberFormat="1" applyFont="1" applyFill="1" applyBorder="1"/>
    <xf numFmtId="43" fontId="2" fillId="0" borderId="0" xfId="1" applyNumberFormat="1" applyFont="1" applyFill="1"/>
    <xf numFmtId="164" fontId="2" fillId="0" borderId="0" xfId="0" applyNumberFormat="1" applyFont="1" applyFill="1"/>
    <xf numFmtId="0" fontId="1" fillId="0" borderId="0" xfId="0" quotePrefix="1" applyFont="1" applyFill="1" applyAlignment="1">
      <alignment horizontal="left"/>
    </xf>
    <xf numFmtId="165" fontId="1" fillId="0" borderId="0" xfId="2" applyNumberFormat="1" applyFont="1" applyFill="1" applyBorder="1"/>
    <xf numFmtId="0" fontId="1" fillId="0" borderId="0" xfId="0" applyFont="1" applyFill="1" applyAlignment="1">
      <alignment horizontal="left"/>
    </xf>
    <xf numFmtId="9" fontId="2" fillId="0" borderId="0" xfId="3" applyNumberFormat="1" applyFont="1" applyFill="1"/>
    <xf numFmtId="0" fontId="1" fillId="0" borderId="0" xfId="0" applyFont="1" applyFill="1" applyBorder="1"/>
    <xf numFmtId="0" fontId="1" fillId="0" borderId="0" xfId="0" applyFont="1"/>
  </cellXfs>
  <cellStyles count="8">
    <cellStyle name="Comma" xfId="1" builtinId="3"/>
    <cellStyle name="Currency" xfId="2" builtinId="4"/>
    <cellStyle name="General" xfId="5"/>
    <cellStyle name="nONE" xfId="6"/>
    <cellStyle name="Normal" xfId="0" builtinId="0"/>
    <cellStyle name="Percent" xfId="3" builtinId="5"/>
    <cellStyle name="Percent 2" xfId="4"/>
    <cellStyle name="TRANSMISSION RELIABILITY PORTION OF PROJECT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R02/ACCTNG/GENERAL/JAN%20LEWIS/DSM/Recovery%20Files/RECOV03-May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Codes"/>
      <sheetName val="SCRInput2"/>
      <sheetName val="Inputs"/>
      <sheetName val="DSM Output"/>
      <sheetName val="DSM Dollars"/>
      <sheetName val="Centralia Credit"/>
      <sheetName val="Y2K"/>
      <sheetName val="Deferred Acct."/>
      <sheetName val="PCA"/>
      <sheetName val="Hermiston"/>
      <sheetName val="Trail Mtn."/>
      <sheetName val="WA SBC"/>
      <sheetName val="0103 Proration (191)"/>
      <sheetName val="WA Centralia"/>
      <sheetName val="WA SBC - Class 48T"/>
      <sheetName val="Module2"/>
    </sheetNames>
    <sheetDataSet>
      <sheetData sheetId="0"/>
      <sheetData sheetId="1"/>
      <sheetData sheetId="2"/>
      <sheetData sheetId="3"/>
      <sheetData sheetId="4"/>
      <sheetData sheetId="5">
        <row r="1">
          <cell r="AL1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="85" zoomScaleNormal="85" workbookViewId="0">
      <selection activeCell="F1" sqref="F1"/>
    </sheetView>
  </sheetViews>
  <sheetFormatPr defaultRowHeight="12.75"/>
  <cols>
    <col min="1" max="1" width="20.7109375" customWidth="1"/>
    <col min="2" max="6" width="17.85546875" customWidth="1"/>
  </cols>
  <sheetData>
    <row r="1" spans="1:6">
      <c r="A1" s="50" t="s">
        <v>56</v>
      </c>
    </row>
    <row r="2" spans="1:6">
      <c r="A2" s="1" t="s">
        <v>0</v>
      </c>
      <c r="B2" s="2"/>
      <c r="C2" s="2"/>
      <c r="D2" s="2"/>
      <c r="E2" s="2"/>
      <c r="F2" s="2"/>
    </row>
    <row r="3" spans="1:6">
      <c r="A3" s="2"/>
      <c r="B3" s="2"/>
      <c r="C3" s="2"/>
      <c r="D3" s="2"/>
      <c r="E3" s="2"/>
      <c r="F3" s="2"/>
    </row>
    <row r="4" spans="1:6">
      <c r="A4" s="2"/>
      <c r="B4" s="2"/>
      <c r="C4" s="2"/>
      <c r="D4" s="2"/>
      <c r="E4" s="2"/>
      <c r="F4" s="2"/>
    </row>
    <row r="5" spans="1:6">
      <c r="A5" s="1"/>
      <c r="B5" s="2"/>
      <c r="C5" s="2"/>
      <c r="D5" s="2"/>
      <c r="E5" s="2"/>
      <c r="F5" s="2"/>
    </row>
    <row r="6" spans="1:6" ht="25.5">
      <c r="A6" s="3"/>
      <c r="B6" s="4" t="s">
        <v>1</v>
      </c>
      <c r="C6" s="4" t="s">
        <v>2</v>
      </c>
      <c r="D6" s="4" t="s">
        <v>3</v>
      </c>
      <c r="E6" s="4" t="s">
        <v>4</v>
      </c>
      <c r="F6" s="5" t="s">
        <v>5</v>
      </c>
    </row>
    <row r="7" spans="1:6">
      <c r="A7" s="3"/>
      <c r="B7" s="6"/>
      <c r="C7" s="6"/>
      <c r="D7" s="6"/>
      <c r="E7" s="6"/>
      <c r="F7" s="7"/>
    </row>
    <row r="8" spans="1:6">
      <c r="A8" s="1" t="s">
        <v>6</v>
      </c>
      <c r="B8" s="8"/>
      <c r="C8" s="8"/>
      <c r="D8" s="8"/>
      <c r="E8" s="9">
        <v>28379392.674000002</v>
      </c>
      <c r="F8" s="10"/>
    </row>
    <row r="9" spans="1:6">
      <c r="A9" s="11"/>
      <c r="B9" s="8"/>
      <c r="C9" s="8"/>
      <c r="D9" s="8"/>
      <c r="E9" s="9"/>
      <c r="F9" s="10"/>
    </row>
    <row r="10" spans="1:6">
      <c r="A10" s="2" t="s">
        <v>7</v>
      </c>
      <c r="B10" s="12">
        <v>3485418.35</v>
      </c>
      <c r="C10" s="12">
        <v>-5236772.1100000003</v>
      </c>
      <c r="D10" s="12">
        <v>186796</v>
      </c>
      <c r="E10" s="12">
        <f>E8+B10+D10+C10</f>
        <v>26814834.914000005</v>
      </c>
      <c r="F10" s="13">
        <v>8.1199999999999994E-2</v>
      </c>
    </row>
    <row r="11" spans="1:6">
      <c r="A11" s="2" t="s">
        <v>8</v>
      </c>
      <c r="B11" s="12">
        <v>2125812.6</v>
      </c>
      <c r="C11" s="12">
        <v>-15519087.75</v>
      </c>
      <c r="D11" s="12">
        <v>136636</v>
      </c>
      <c r="E11" s="12">
        <f>E10+B11+D11+C11</f>
        <v>13558195.764000006</v>
      </c>
      <c r="F11" s="13">
        <v>8.1199999999999994E-2</v>
      </c>
    </row>
    <row r="12" spans="1:6">
      <c r="A12" s="14" t="s">
        <v>9</v>
      </c>
      <c r="B12" s="12">
        <v>2855580.59</v>
      </c>
      <c r="C12" s="12">
        <v>-4530591.78</v>
      </c>
      <c r="D12" s="12">
        <v>86395</v>
      </c>
      <c r="E12" s="12">
        <f>E11+B12+D12+C12</f>
        <v>11969579.574000005</v>
      </c>
      <c r="F12" s="13">
        <v>8.1199999999999994E-2</v>
      </c>
    </row>
    <row r="13" spans="1:6">
      <c r="A13" s="2" t="s">
        <v>10</v>
      </c>
      <c r="B13" s="12">
        <v>3495606.71</v>
      </c>
      <c r="C13" s="12">
        <v>-4421267.71</v>
      </c>
      <c r="D13" s="12">
        <v>78150</v>
      </c>
      <c r="E13" s="12">
        <f>E12+B13+D13+C13</f>
        <v>11122068.574000005</v>
      </c>
      <c r="F13" s="13">
        <v>8.1199999999999994E-2</v>
      </c>
    </row>
    <row r="14" spans="1:6">
      <c r="A14" s="2" t="s">
        <v>11</v>
      </c>
      <c r="B14" s="12">
        <v>3276505.53</v>
      </c>
      <c r="C14" s="12">
        <v>-4506204.04</v>
      </c>
      <c r="D14" s="12">
        <v>71362</v>
      </c>
      <c r="E14" s="12">
        <f>E13+B14+D14+C14</f>
        <v>9963732.064000003</v>
      </c>
      <c r="F14" s="13">
        <v>8.1199999999999994E-2</v>
      </c>
    </row>
    <row r="15" spans="1:6">
      <c r="A15" s="2" t="s">
        <v>12</v>
      </c>
      <c r="B15" s="12">
        <v>2833433.98</v>
      </c>
      <c r="C15" s="12">
        <v>-5064297.45</v>
      </c>
      <c r="D15" s="12">
        <v>60095</v>
      </c>
      <c r="E15" s="12">
        <f>E14+B15+D15+C15</f>
        <v>7792963.5940000033</v>
      </c>
      <c r="F15" s="13">
        <v>8.1199999999999994E-2</v>
      </c>
    </row>
    <row r="16" spans="1:6">
      <c r="A16" s="2" t="s">
        <v>13</v>
      </c>
      <c r="B16" s="12">
        <v>3843360.24</v>
      </c>
      <c r="C16" s="12">
        <v>-6308592.5899999999</v>
      </c>
      <c r="D16" s="12">
        <v>44556</v>
      </c>
      <c r="E16" s="12">
        <f t="shared" ref="E16:E21" si="0">E15+B16+D16+C16</f>
        <v>5372287.2440000027</v>
      </c>
      <c r="F16" s="13">
        <v>8.1199999999999994E-2</v>
      </c>
    </row>
    <row r="17" spans="1:6">
      <c r="A17" s="2" t="s">
        <v>14</v>
      </c>
      <c r="B17" s="12">
        <v>4419001.7</v>
      </c>
      <c r="C17" s="12">
        <v>-7149628.5199999996</v>
      </c>
      <c r="D17" s="12">
        <v>27214</v>
      </c>
      <c r="E17" s="12">
        <f t="shared" si="0"/>
        <v>2668874.4240000024</v>
      </c>
      <c r="F17" s="13">
        <v>8.1199999999999994E-2</v>
      </c>
    </row>
    <row r="18" spans="1:6">
      <c r="A18" s="2" t="s">
        <v>15</v>
      </c>
      <c r="B18" s="12">
        <v>5243760.26</v>
      </c>
      <c r="C18" s="12">
        <v>-6200230.8799999999</v>
      </c>
      <c r="D18" s="12">
        <v>14878</v>
      </c>
      <c r="E18" s="12">
        <f t="shared" si="0"/>
        <v>1727281.8040000023</v>
      </c>
      <c r="F18" s="13">
        <v>8.1199999999999994E-2</v>
      </c>
    </row>
    <row r="19" spans="1:6">
      <c r="A19" s="2" t="s">
        <v>16</v>
      </c>
      <c r="B19" s="12">
        <v>4691279.79</v>
      </c>
      <c r="C19" s="12">
        <v>-5183173.92</v>
      </c>
      <c r="D19" s="12">
        <v>10061</v>
      </c>
      <c r="E19" s="12">
        <f t="shared" si="0"/>
        <v>1245448.6740000024</v>
      </c>
      <c r="F19" s="13">
        <v>8.1199999999999994E-2</v>
      </c>
    </row>
    <row r="20" spans="1:6">
      <c r="A20" s="2" t="s">
        <v>17</v>
      </c>
      <c r="B20" s="12">
        <v>4876580.7699999996</v>
      </c>
      <c r="C20" s="12">
        <v>-4553045.26</v>
      </c>
      <c r="D20" s="12">
        <v>6748</v>
      </c>
      <c r="E20" s="12">
        <f t="shared" si="0"/>
        <v>1575732.1840000022</v>
      </c>
      <c r="F20" s="13">
        <v>8.1199999999999994E-2</v>
      </c>
    </row>
    <row r="21" spans="1:6">
      <c r="A21" s="2" t="s">
        <v>18</v>
      </c>
      <c r="B21" s="12">
        <v>5736184.1900000004</v>
      </c>
      <c r="C21" s="12">
        <v>-5158261.9000000004</v>
      </c>
      <c r="D21" s="12">
        <v>12618</v>
      </c>
      <c r="E21" s="12">
        <f t="shared" si="0"/>
        <v>2166272.4740000023</v>
      </c>
      <c r="F21" s="13">
        <v>8.1199999999999994E-2</v>
      </c>
    </row>
    <row r="22" spans="1:6">
      <c r="A22" s="15" t="s">
        <v>19</v>
      </c>
      <c r="B22" s="16">
        <f>SUM(B10:B21)</f>
        <v>46882524.709999993</v>
      </c>
      <c r="C22" s="17">
        <f>SUM(C10:C21)</f>
        <v>-73831153.910000011</v>
      </c>
      <c r="D22" s="17">
        <f>SUM(D10:D21)</f>
        <v>735509</v>
      </c>
      <c r="E22" s="18"/>
      <c r="F22" s="19"/>
    </row>
    <row r="23" spans="1:6">
      <c r="A23" s="15"/>
      <c r="B23" s="20"/>
      <c r="C23" s="20"/>
      <c r="D23" s="20"/>
      <c r="E23" s="18"/>
      <c r="F23" s="13"/>
    </row>
    <row r="24" spans="1:6">
      <c r="A24" s="2" t="s">
        <v>7</v>
      </c>
      <c r="B24" s="21">
        <f>'Projected Revenue &amp; Expense'!$B$35</f>
        <v>1242098.2899999998</v>
      </c>
      <c r="C24" s="21">
        <f>'Projected Revenue &amp; Expense'!$B$41</f>
        <v>-4838500.71</v>
      </c>
      <c r="D24" s="21">
        <f>ROUND((((B24+C24)/2)+E21)*(F24/12),0)</f>
        <v>2383</v>
      </c>
      <c r="E24" s="21">
        <f>E21+B24+D24+C24</f>
        <v>-1427746.9459999977</v>
      </c>
      <c r="F24" s="13">
        <v>7.7700000000000005E-2</v>
      </c>
    </row>
    <row r="25" spans="1:6">
      <c r="A25" s="2" t="s">
        <v>20</v>
      </c>
      <c r="B25" s="21">
        <f>'Projected Revenue &amp; Expense'!$C$35</f>
        <v>3500995.5300000003</v>
      </c>
      <c r="C25" s="21">
        <f>'Projected Revenue &amp; Expense'!$C$41</f>
        <v>-4052859.6</v>
      </c>
      <c r="D25" s="21">
        <f>ROUND((((B25+C25)/2)+E24)*(F25/12),0)</f>
        <v>-11031</v>
      </c>
      <c r="E25" s="21">
        <f>E24+B25+D25+C25</f>
        <v>-1990642.0159999975</v>
      </c>
      <c r="F25" s="13">
        <v>7.7700000000000005E-2</v>
      </c>
    </row>
    <row r="26" spans="1:6">
      <c r="A26" s="14" t="s">
        <v>9</v>
      </c>
      <c r="B26" s="21">
        <f>'Projected Revenue &amp; Expense'!$D$35</f>
        <v>3926484.5200000005</v>
      </c>
      <c r="C26" s="21">
        <f>'Projected Revenue &amp; Expense'!$D$41</f>
        <v>-3830703.7</v>
      </c>
      <c r="D26" s="21">
        <f t="shared" ref="D26:D35" si="1">ROUND((((B26+C26)/2)+E25)*(F26/12),0)</f>
        <v>-12579</v>
      </c>
      <c r="E26" s="21">
        <f t="shared" ref="E26:E35" si="2">E25+B26+D26+C26</f>
        <v>-1907440.1959999972</v>
      </c>
      <c r="F26" s="13">
        <v>7.7700000000000005E-2</v>
      </c>
    </row>
    <row r="27" spans="1:6">
      <c r="A27" s="2" t="s">
        <v>10</v>
      </c>
      <c r="B27" s="21">
        <f>'Projected Revenue &amp; Expense'!$E$35</f>
        <v>3035680</v>
      </c>
      <c r="C27" s="21">
        <f>'Projected Revenue &amp; Expense'!$E$41</f>
        <v>-3783502.2760227513</v>
      </c>
      <c r="D27" s="21">
        <f t="shared" si="1"/>
        <v>-14772</v>
      </c>
      <c r="E27" s="21">
        <f t="shared" si="2"/>
        <v>-2670034.4720227486</v>
      </c>
      <c r="F27" s="13">
        <v>7.7700000000000005E-2</v>
      </c>
    </row>
    <row r="28" spans="1:6">
      <c r="A28" s="2" t="s">
        <v>11</v>
      </c>
      <c r="B28" s="21">
        <f>'Projected Revenue &amp; Expense'!$F$35</f>
        <v>2261861</v>
      </c>
      <c r="C28" s="21">
        <f>'Projected Revenue &amp; Expense'!$F$41</f>
        <v>-3860112.4902706905</v>
      </c>
      <c r="D28" s="21">
        <f t="shared" si="1"/>
        <v>-22463</v>
      </c>
      <c r="E28" s="21">
        <f t="shared" si="2"/>
        <v>-4290748.9622934386</v>
      </c>
      <c r="F28" s="13">
        <v>7.7700000000000005E-2</v>
      </c>
    </row>
    <row r="29" spans="1:6">
      <c r="A29" s="2" t="s">
        <v>12</v>
      </c>
      <c r="B29" s="21">
        <f>'Projected Revenue &amp; Expense'!$G$35</f>
        <v>7948255</v>
      </c>
      <c r="C29" s="21">
        <f>'Projected Revenue &amp; Expense'!$G$41</f>
        <v>-4362567.8193218084</v>
      </c>
      <c r="D29" s="21">
        <f t="shared" si="1"/>
        <v>-16174</v>
      </c>
      <c r="E29" s="21">
        <f t="shared" si="2"/>
        <v>-721235.78161524702</v>
      </c>
      <c r="F29" s="13">
        <v>7.7700000000000005E-2</v>
      </c>
    </row>
    <row r="30" spans="1:6">
      <c r="A30" s="2" t="s">
        <v>13</v>
      </c>
      <c r="B30" s="21">
        <f>'Projected Revenue &amp; Expense'!$H$35</f>
        <v>3067726</v>
      </c>
      <c r="C30" s="21">
        <f>'Projected Revenue &amp; Expense'!$H$41</f>
        <v>-5425098.4594278261</v>
      </c>
      <c r="D30" s="21">
        <f t="shared" si="1"/>
        <v>-12302</v>
      </c>
      <c r="E30" s="21">
        <f t="shared" si="2"/>
        <v>-3090910.2410430731</v>
      </c>
      <c r="F30" s="13">
        <v>7.7700000000000005E-2</v>
      </c>
    </row>
    <row r="31" spans="1:6">
      <c r="A31" s="2" t="s">
        <v>14</v>
      </c>
      <c r="B31" s="21">
        <f>'Projected Revenue &amp; Expense'!$I$35</f>
        <v>2766213</v>
      </c>
      <c r="C31" s="21">
        <f>'Projected Revenue &amp; Expense'!$I$41</f>
        <v>-6206509.7550976984</v>
      </c>
      <c r="D31" s="21">
        <f t="shared" si="1"/>
        <v>-31152</v>
      </c>
      <c r="E31" s="21">
        <f t="shared" si="2"/>
        <v>-6562358.9961407715</v>
      </c>
      <c r="F31" s="13">
        <v>7.7700000000000005E-2</v>
      </c>
    </row>
    <row r="32" spans="1:6">
      <c r="A32" s="2" t="s">
        <v>15</v>
      </c>
      <c r="B32" s="21">
        <f>'Projected Revenue &amp; Expense'!$J$35</f>
        <v>6992681</v>
      </c>
      <c r="C32" s="21">
        <f>'Projected Revenue &amp; Expense'!$J$41</f>
        <v>-5369980.0320408754</v>
      </c>
      <c r="D32" s="21">
        <f t="shared" si="1"/>
        <v>-37238</v>
      </c>
      <c r="E32" s="21">
        <f t="shared" si="2"/>
        <v>-4976896.028181647</v>
      </c>
      <c r="F32" s="13">
        <v>7.7700000000000005E-2</v>
      </c>
    </row>
    <row r="33" spans="1:6">
      <c r="A33" s="2" t="s">
        <v>16</v>
      </c>
      <c r="B33" s="21">
        <f>'Projected Revenue &amp; Expense'!$K$35</f>
        <v>4537125</v>
      </c>
      <c r="C33" s="21">
        <f>'Projected Revenue &amp; Expense'!$K$41</f>
        <v>-4478903.8586386638</v>
      </c>
      <c r="D33" s="21">
        <f t="shared" si="1"/>
        <v>-32037</v>
      </c>
      <c r="E33" s="21">
        <f t="shared" si="2"/>
        <v>-4950711.8868203107</v>
      </c>
      <c r="F33" s="13">
        <v>7.7700000000000005E-2</v>
      </c>
    </row>
    <row r="34" spans="1:6">
      <c r="A34" s="2" t="s">
        <v>17</v>
      </c>
      <c r="B34" s="21">
        <f>'Projected Revenue &amp; Expense'!$L$35</f>
        <v>5441948</v>
      </c>
      <c r="C34" s="21">
        <f>'Projected Revenue &amp; Expense'!$L$41</f>
        <v>-3926406.991733273</v>
      </c>
      <c r="D34" s="21">
        <f t="shared" si="1"/>
        <v>-27149</v>
      </c>
      <c r="E34" s="21">
        <f t="shared" si="2"/>
        <v>-3462319.8785535838</v>
      </c>
      <c r="F34" s="13">
        <v>7.7700000000000005E-2</v>
      </c>
    </row>
    <row r="35" spans="1:6">
      <c r="A35" s="2" t="s">
        <v>18</v>
      </c>
      <c r="B35" s="21">
        <f>'Projected Revenue &amp; Expense'!$M$35</f>
        <v>4699554</v>
      </c>
      <c r="C35" s="21">
        <f>'Projected Revenue &amp; Expense'!$M$41</f>
        <v>-4496893.2674464136</v>
      </c>
      <c r="D35" s="21">
        <f t="shared" si="1"/>
        <v>-21762</v>
      </c>
      <c r="E35" s="21">
        <f t="shared" si="2"/>
        <v>-3281421.1459999974</v>
      </c>
      <c r="F35" s="13">
        <v>7.7700000000000005E-2</v>
      </c>
    </row>
    <row r="36" spans="1:6">
      <c r="A36" s="3" t="s">
        <v>21</v>
      </c>
      <c r="B36" s="22">
        <f>SUM(B24:B35)</f>
        <v>49420621.340000004</v>
      </c>
      <c r="C36" s="22">
        <f>SUM(C24:C35)</f>
        <v>-54632038.960000008</v>
      </c>
      <c r="D36" s="22">
        <f>SUM(D24:D35)</f>
        <v>-236276</v>
      </c>
      <c r="E36" s="2"/>
      <c r="F36" s="2"/>
    </row>
    <row r="37" spans="1:6">
      <c r="A37" s="3"/>
      <c r="B37" s="23"/>
      <c r="C37" s="23"/>
      <c r="D37" s="23"/>
      <c r="E37" s="2"/>
      <c r="F37" s="24"/>
    </row>
    <row r="38" spans="1:6">
      <c r="A38" s="25"/>
      <c r="B38" s="26"/>
      <c r="C38" s="26"/>
      <c r="D38" s="26"/>
      <c r="E38" s="2"/>
      <c r="F38" s="2"/>
    </row>
    <row r="39" spans="1:6">
      <c r="A39" s="27" t="s">
        <v>22</v>
      </c>
      <c r="B39" s="14"/>
      <c r="C39" s="14"/>
      <c r="D39" s="14"/>
      <c r="E39" s="28">
        <f>E26</f>
        <v>-1907440.1959999972</v>
      </c>
      <c r="F39" s="27"/>
    </row>
    <row r="40" spans="1:6">
      <c r="B40" s="14"/>
      <c r="C40" s="14"/>
      <c r="D40" s="14"/>
      <c r="E40" s="28"/>
      <c r="F40" s="27"/>
    </row>
    <row r="41" spans="1:6">
      <c r="A41" s="27" t="s">
        <v>23</v>
      </c>
      <c r="B41" s="14"/>
      <c r="C41" s="14"/>
      <c r="D41" s="14"/>
      <c r="E41" s="28">
        <f>SUM(B27:B35)</f>
        <v>40751043</v>
      </c>
      <c r="F41" s="27"/>
    </row>
    <row r="42" spans="1:6">
      <c r="A42" s="27" t="s">
        <v>24</v>
      </c>
      <c r="B42" s="14"/>
      <c r="C42" s="14"/>
      <c r="D42" s="14"/>
      <c r="E42" s="28">
        <f>SUM(D27:D35)</f>
        <v>-215049</v>
      </c>
      <c r="F42" s="27"/>
    </row>
    <row r="43" spans="1:6">
      <c r="A43" s="27" t="s">
        <v>25</v>
      </c>
      <c r="B43" s="14"/>
      <c r="C43" s="14"/>
      <c r="D43" s="14"/>
      <c r="E43" s="29">
        <f>SUM(E41:E42)</f>
        <v>40535994</v>
      </c>
      <c r="F43" s="27"/>
    </row>
    <row r="44" spans="1:6">
      <c r="E44" s="30"/>
      <c r="F44" s="27"/>
    </row>
    <row r="45" spans="1:6">
      <c r="A45" s="27" t="s">
        <v>26</v>
      </c>
      <c r="B45" s="14"/>
      <c r="C45" s="14"/>
      <c r="D45" s="14"/>
      <c r="E45" s="28">
        <f>SUM(C27:C35)</f>
        <v>-41909974.950000003</v>
      </c>
      <c r="F45" s="27"/>
    </row>
    <row r="46" spans="1:6">
      <c r="A46" s="14"/>
      <c r="B46" s="14"/>
      <c r="C46" s="14"/>
      <c r="D46" s="14"/>
      <c r="E46" s="31"/>
      <c r="F46" s="27"/>
    </row>
    <row r="47" spans="1:6" ht="13.5" thickBot="1">
      <c r="A47" s="27" t="s">
        <v>27</v>
      </c>
      <c r="B47" s="14"/>
      <c r="C47" s="14"/>
      <c r="D47" s="14"/>
      <c r="E47" s="32">
        <f>SUM(E39,E43,E45)</f>
        <v>-3281421.1459999979</v>
      </c>
      <c r="F47" s="27"/>
    </row>
    <row r="48" spans="1:6" ht="13.5" thickTop="1"/>
    <row r="50" spans="1:5">
      <c r="E50" s="30"/>
    </row>
    <row r="51" spans="1:5">
      <c r="A51" s="27" t="s">
        <v>28</v>
      </c>
      <c r="E51" s="33"/>
    </row>
    <row r="52" spans="1:5">
      <c r="A52" t="s">
        <v>29</v>
      </c>
    </row>
    <row r="54" spans="1:5">
      <c r="A54" s="27"/>
    </row>
    <row r="55" spans="1:5">
      <c r="A55" s="34"/>
    </row>
  </sheetData>
  <pageMargins left="0.7" right="0.7" top="0.75" bottom="0.75" header="0.3" footer="0.3"/>
  <pageSetup scale="84" orientation="portrait" r:id="rId1"/>
  <headerFooter>
    <oddFooter>&amp;LAttachment A
April 29, 2011&amp;CPage 1</oddFooter>
  </headerFooter>
  <ignoredErrors>
    <ignoredError sqref="B10:E4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="85" zoomScaleNormal="85" zoomScaleSheetLayoutView="85" workbookViewId="0">
      <selection activeCell="B1" sqref="B1"/>
    </sheetView>
  </sheetViews>
  <sheetFormatPr defaultRowHeight="12.75"/>
  <cols>
    <col min="1" max="1" width="44.42578125" style="26" customWidth="1"/>
    <col min="2" max="13" width="11.42578125" style="26" customWidth="1"/>
    <col min="14" max="14" width="3.5703125" style="37" customWidth="1"/>
    <col min="15" max="15" width="12.28515625" style="26" bestFit="1" customWidth="1"/>
    <col min="16" max="16" width="10.5703125" style="26" bestFit="1" customWidth="1"/>
    <col min="17" max="16384" width="9.140625" style="26"/>
  </cols>
  <sheetData>
    <row r="1" spans="1:16">
      <c r="A1" s="25" t="s">
        <v>56</v>
      </c>
    </row>
    <row r="2" spans="1:16">
      <c r="A2" s="25" t="s">
        <v>57</v>
      </c>
    </row>
    <row r="4" spans="1:16">
      <c r="O4" s="35"/>
    </row>
    <row r="5" spans="1:16">
      <c r="B5" s="36">
        <v>40544</v>
      </c>
      <c r="C5" s="36">
        <v>40575</v>
      </c>
      <c r="D5" s="36">
        <v>40603</v>
      </c>
      <c r="E5" s="36">
        <v>40634</v>
      </c>
      <c r="F5" s="36">
        <v>40664</v>
      </c>
      <c r="G5" s="36">
        <v>40695</v>
      </c>
      <c r="H5" s="36">
        <v>40725</v>
      </c>
      <c r="I5" s="36">
        <v>40756</v>
      </c>
      <c r="J5" s="36">
        <v>40787</v>
      </c>
      <c r="K5" s="36">
        <v>40817</v>
      </c>
      <c r="L5" s="36">
        <v>40848</v>
      </c>
      <c r="M5" s="36">
        <v>40878</v>
      </c>
      <c r="O5" s="36" t="s">
        <v>21</v>
      </c>
      <c r="P5" s="37"/>
    </row>
    <row r="6" spans="1:16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O6" s="38"/>
      <c r="P6" s="37"/>
    </row>
    <row r="7" spans="1:16">
      <c r="A7" s="25" t="s">
        <v>30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O7" s="37"/>
    </row>
    <row r="8" spans="1:16">
      <c r="A8" s="39" t="s">
        <v>31</v>
      </c>
      <c r="B8" s="40">
        <v>5845.97</v>
      </c>
      <c r="C8" s="40">
        <v>899021.41999999993</v>
      </c>
      <c r="D8" s="40">
        <v>986186.44</v>
      </c>
      <c r="E8" s="40">
        <v>7020</v>
      </c>
      <c r="F8" s="40">
        <v>7020</v>
      </c>
      <c r="G8" s="40">
        <v>1139774</v>
      </c>
      <c r="H8" s="40">
        <v>13200</v>
      </c>
      <c r="I8" s="40">
        <v>13200</v>
      </c>
      <c r="J8" s="40">
        <v>1228239</v>
      </c>
      <c r="K8" s="40">
        <v>16200</v>
      </c>
      <c r="L8" s="40">
        <v>2125839</v>
      </c>
      <c r="M8" s="40">
        <v>1235739</v>
      </c>
      <c r="O8" s="40">
        <f>SUM(B8:M8)</f>
        <v>7677284.8300000001</v>
      </c>
    </row>
    <row r="9" spans="1:16">
      <c r="A9" s="39" t="s">
        <v>32</v>
      </c>
      <c r="B9" s="41">
        <v>64637.7</v>
      </c>
      <c r="C9" s="41">
        <v>31575.200000000001</v>
      </c>
      <c r="D9" s="41">
        <v>39964.480000000003</v>
      </c>
      <c r="E9" s="41">
        <v>19172</v>
      </c>
      <c r="F9" s="41">
        <v>66128</v>
      </c>
      <c r="G9" s="41">
        <v>165108</v>
      </c>
      <c r="H9" s="41">
        <v>200519</v>
      </c>
      <c r="I9" s="41">
        <v>246169</v>
      </c>
      <c r="J9" s="41">
        <v>235076</v>
      </c>
      <c r="K9" s="41">
        <v>132323</v>
      </c>
      <c r="L9" s="41">
        <v>116669</v>
      </c>
      <c r="M9" s="41">
        <v>68426</v>
      </c>
      <c r="O9" s="40">
        <f t="shared" ref="O9:O14" si="0">SUM(B9:M9)</f>
        <v>1385767.38</v>
      </c>
    </row>
    <row r="10" spans="1:16">
      <c r="A10" s="39" t="s">
        <v>33</v>
      </c>
      <c r="B10" s="41">
        <v>14802.46</v>
      </c>
      <c r="C10" s="41">
        <v>13258.44</v>
      </c>
      <c r="D10" s="41">
        <v>20183.669999999998</v>
      </c>
      <c r="E10" s="41">
        <v>20000</v>
      </c>
      <c r="F10" s="41">
        <v>20000</v>
      </c>
      <c r="G10" s="41">
        <v>20000</v>
      </c>
      <c r="H10" s="41">
        <v>20000</v>
      </c>
      <c r="I10" s="41">
        <v>20000</v>
      </c>
      <c r="J10" s="41">
        <v>20000</v>
      </c>
      <c r="K10" s="41">
        <v>20000</v>
      </c>
      <c r="L10" s="41">
        <v>20000</v>
      </c>
      <c r="M10" s="41">
        <v>20000</v>
      </c>
      <c r="O10" s="40">
        <f t="shared" si="0"/>
        <v>228244.57</v>
      </c>
    </row>
    <row r="11" spans="1:16">
      <c r="A11" s="39" t="s">
        <v>34</v>
      </c>
      <c r="B11" s="41">
        <v>-28403.919999999998</v>
      </c>
      <c r="C11" s="41">
        <v>201612.03</v>
      </c>
      <c r="D11" s="41">
        <v>326063.2</v>
      </c>
      <c r="E11" s="41">
        <v>258031</v>
      </c>
      <c r="F11" s="41">
        <v>258031</v>
      </c>
      <c r="G11" s="41">
        <v>247464</v>
      </c>
      <c r="H11" s="41">
        <v>247464</v>
      </c>
      <c r="I11" s="41">
        <v>247464</v>
      </c>
      <c r="J11" s="41">
        <v>247464</v>
      </c>
      <c r="K11" s="41">
        <v>245130</v>
      </c>
      <c r="L11" s="41">
        <v>193523</v>
      </c>
      <c r="M11" s="41">
        <v>258031</v>
      </c>
      <c r="O11" s="40">
        <f t="shared" si="0"/>
        <v>2701873.31</v>
      </c>
    </row>
    <row r="12" spans="1:16">
      <c r="A12" s="39" t="s">
        <v>35</v>
      </c>
      <c r="B12" s="41">
        <v>0</v>
      </c>
      <c r="C12" s="41">
        <v>38.07</v>
      </c>
      <c r="D12" s="41">
        <v>0</v>
      </c>
      <c r="E12" s="41">
        <v>0</v>
      </c>
      <c r="F12" s="41">
        <v>50000</v>
      </c>
      <c r="G12" s="41">
        <v>0</v>
      </c>
      <c r="H12" s="41">
        <v>0</v>
      </c>
      <c r="I12" s="41">
        <v>0</v>
      </c>
      <c r="J12" s="41"/>
      <c r="K12" s="41"/>
      <c r="L12" s="41"/>
      <c r="M12" s="41"/>
      <c r="O12" s="40">
        <f t="shared" si="0"/>
        <v>50038.07</v>
      </c>
    </row>
    <row r="13" spans="1:16">
      <c r="A13" s="39" t="s">
        <v>36</v>
      </c>
      <c r="B13" s="41">
        <v>3572.14</v>
      </c>
      <c r="C13" s="41">
        <v>143076.09</v>
      </c>
      <c r="D13" s="41">
        <v>93759.52</v>
      </c>
      <c r="E13" s="41">
        <v>210409</v>
      </c>
      <c r="F13" s="41">
        <v>259936</v>
      </c>
      <c r="G13" s="41">
        <v>309462</v>
      </c>
      <c r="H13" s="41">
        <v>309462</v>
      </c>
      <c r="I13" s="41">
        <v>309462</v>
      </c>
      <c r="J13" s="41">
        <v>284699</v>
      </c>
      <c r="K13" s="41">
        <v>210409</v>
      </c>
      <c r="L13" s="41">
        <v>185646</v>
      </c>
      <c r="M13" s="41">
        <v>160882</v>
      </c>
      <c r="O13" s="40">
        <f t="shared" si="0"/>
        <v>2480774.75</v>
      </c>
    </row>
    <row r="14" spans="1:16">
      <c r="A14" s="39" t="s">
        <v>37</v>
      </c>
      <c r="B14" s="41">
        <v>645172.19999999995</v>
      </c>
      <c r="C14" s="41">
        <v>983492.36</v>
      </c>
      <c r="D14" s="41">
        <v>1525394.92</v>
      </c>
      <c r="E14" s="41">
        <v>879115</v>
      </c>
      <c r="F14" s="41">
        <v>858894</v>
      </c>
      <c r="G14" s="41">
        <v>745087</v>
      </c>
      <c r="H14" s="41">
        <v>976935</v>
      </c>
      <c r="I14" s="41">
        <v>928025</v>
      </c>
      <c r="J14" s="41">
        <v>651501</v>
      </c>
      <c r="K14" s="41">
        <v>944013</v>
      </c>
      <c r="L14" s="41">
        <v>874881</v>
      </c>
      <c r="M14" s="41">
        <v>1305656</v>
      </c>
      <c r="O14" s="40">
        <f t="shared" si="0"/>
        <v>11318166.48</v>
      </c>
    </row>
    <row r="15" spans="1:16">
      <c r="A15" s="35"/>
      <c r="B15" s="42">
        <f t="shared" ref="B15:O15" si="1">SUM(B8:B14)</f>
        <v>705626.54999999993</v>
      </c>
      <c r="C15" s="42">
        <f t="shared" si="1"/>
        <v>2272073.61</v>
      </c>
      <c r="D15" s="42">
        <f t="shared" si="1"/>
        <v>2991552.23</v>
      </c>
      <c r="E15" s="42">
        <f t="shared" si="1"/>
        <v>1393747</v>
      </c>
      <c r="F15" s="42">
        <f t="shared" si="1"/>
        <v>1520009</v>
      </c>
      <c r="G15" s="42">
        <f t="shared" si="1"/>
        <v>2626895</v>
      </c>
      <c r="H15" s="42">
        <f t="shared" si="1"/>
        <v>1767580</v>
      </c>
      <c r="I15" s="42">
        <f t="shared" si="1"/>
        <v>1764320</v>
      </c>
      <c r="J15" s="42">
        <f t="shared" si="1"/>
        <v>2666979</v>
      </c>
      <c r="K15" s="42">
        <f t="shared" si="1"/>
        <v>1568075</v>
      </c>
      <c r="L15" s="42">
        <f t="shared" si="1"/>
        <v>3516558</v>
      </c>
      <c r="M15" s="42">
        <f t="shared" si="1"/>
        <v>3048734</v>
      </c>
      <c r="O15" s="42">
        <f t="shared" si="1"/>
        <v>25842149.390000001</v>
      </c>
      <c r="P15" s="40"/>
    </row>
    <row r="16" spans="1:16">
      <c r="B16" s="43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O16" s="41"/>
    </row>
    <row r="17" spans="1:16">
      <c r="A17" s="25" t="s">
        <v>38</v>
      </c>
      <c r="B17" s="41" t="s">
        <v>39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O17" s="41"/>
      <c r="P17" s="44"/>
    </row>
    <row r="18" spans="1:16">
      <c r="A18" s="39" t="s">
        <v>40</v>
      </c>
      <c r="B18" s="41">
        <v>0</v>
      </c>
      <c r="C18" s="41">
        <v>4246.21</v>
      </c>
      <c r="D18" s="41">
        <v>533.55999999999995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O18" s="40">
        <f t="shared" ref="O18:O23" si="2">SUM(B18:M18)</f>
        <v>4779.7700000000004</v>
      </c>
      <c r="P18" s="44"/>
    </row>
    <row r="19" spans="1:16">
      <c r="A19" s="39" t="s">
        <v>55</v>
      </c>
      <c r="B19" s="41">
        <v>2625.72</v>
      </c>
      <c r="C19" s="41">
        <v>7505.56</v>
      </c>
      <c r="D19" s="41">
        <v>8591.6200000000008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O19" s="40">
        <f t="shared" si="2"/>
        <v>18722.900000000001</v>
      </c>
      <c r="P19" s="44"/>
    </row>
    <row r="20" spans="1:16">
      <c r="A20" s="39" t="s">
        <v>41</v>
      </c>
      <c r="B20" s="41">
        <v>155295.57</v>
      </c>
      <c r="C20" s="41">
        <v>372262.98</v>
      </c>
      <c r="D20" s="41">
        <v>94227.74</v>
      </c>
      <c r="E20" s="41">
        <v>360390</v>
      </c>
      <c r="F20" s="41">
        <v>48945</v>
      </c>
      <c r="G20" s="41">
        <v>763079</v>
      </c>
      <c r="H20" s="41">
        <v>200991</v>
      </c>
      <c r="I20" s="41">
        <v>79899</v>
      </c>
      <c r="J20" s="41">
        <v>3263272</v>
      </c>
      <c r="K20" s="41">
        <v>611297</v>
      </c>
      <c r="L20" s="41">
        <v>514609</v>
      </c>
      <c r="M20" s="41">
        <v>220192</v>
      </c>
      <c r="O20" s="40">
        <f t="shared" si="2"/>
        <v>6684460.29</v>
      </c>
    </row>
    <row r="21" spans="1:16">
      <c r="A21" s="39" t="s">
        <v>42</v>
      </c>
      <c r="B21" s="41">
        <v>2169.98</v>
      </c>
      <c r="C21" s="41">
        <v>19772.740000000002</v>
      </c>
      <c r="D21" s="41">
        <v>10043.73</v>
      </c>
      <c r="E21" s="41">
        <v>16000</v>
      </c>
      <c r="F21" s="41">
        <v>16000</v>
      </c>
      <c r="G21" s="41">
        <v>16000</v>
      </c>
      <c r="H21" s="41">
        <v>16000</v>
      </c>
      <c r="I21" s="41">
        <v>16000</v>
      </c>
      <c r="J21" s="41">
        <v>16000</v>
      </c>
      <c r="K21" s="41">
        <v>16000</v>
      </c>
      <c r="L21" s="41">
        <v>16000</v>
      </c>
      <c r="M21" s="41">
        <v>16000</v>
      </c>
      <c r="O21" s="40">
        <f t="shared" si="2"/>
        <v>175986.45</v>
      </c>
    </row>
    <row r="22" spans="1:16">
      <c r="A22" s="39" t="s">
        <v>43</v>
      </c>
      <c r="B22" s="41">
        <v>170526.03</v>
      </c>
      <c r="C22" s="41">
        <v>294266.63</v>
      </c>
      <c r="D22" s="41">
        <v>369504.57</v>
      </c>
      <c r="E22" s="41">
        <v>439000</v>
      </c>
      <c r="F22" s="41">
        <v>185000</v>
      </c>
      <c r="G22" s="41">
        <v>476000</v>
      </c>
      <c r="H22" s="41">
        <v>275000</v>
      </c>
      <c r="I22" s="41">
        <v>329000</v>
      </c>
      <c r="J22" s="41">
        <v>385000</v>
      </c>
      <c r="K22" s="41">
        <v>385000</v>
      </c>
      <c r="L22" s="41">
        <v>495000</v>
      </c>
      <c r="M22" s="41">
        <v>495000</v>
      </c>
      <c r="O22" s="40">
        <f t="shared" si="2"/>
        <v>4298297.2300000004</v>
      </c>
    </row>
    <row r="23" spans="1:16">
      <c r="A23" s="39" t="s">
        <v>44</v>
      </c>
      <c r="B23" s="41">
        <v>1589.39</v>
      </c>
      <c r="C23" s="41">
        <v>68290.39</v>
      </c>
      <c r="D23" s="41">
        <v>30058.44</v>
      </c>
      <c r="E23" s="41">
        <v>75000</v>
      </c>
      <c r="F23" s="41">
        <v>100000</v>
      </c>
      <c r="G23" s="41">
        <v>125000</v>
      </c>
      <c r="H23" s="41">
        <v>125000</v>
      </c>
      <c r="I23" s="41">
        <v>135000</v>
      </c>
      <c r="J23" s="41">
        <v>130000</v>
      </c>
      <c r="K23" s="41">
        <v>130000</v>
      </c>
      <c r="L23" s="41">
        <v>130000</v>
      </c>
      <c r="M23" s="41">
        <v>100000</v>
      </c>
      <c r="O23" s="40">
        <f t="shared" si="2"/>
        <v>1149938.22</v>
      </c>
    </row>
    <row r="24" spans="1:16">
      <c r="A24" s="35"/>
      <c r="B24" s="42">
        <f>SUM(B18:B23)</f>
        <v>332206.69000000006</v>
      </c>
      <c r="C24" s="42">
        <f t="shared" ref="C24:M24" si="3">SUM(C18:C23)</f>
        <v>766344.51</v>
      </c>
      <c r="D24" s="42">
        <f t="shared" si="3"/>
        <v>512959.66000000003</v>
      </c>
      <c r="E24" s="42">
        <f t="shared" si="3"/>
        <v>890390</v>
      </c>
      <c r="F24" s="42">
        <f t="shared" si="3"/>
        <v>349945</v>
      </c>
      <c r="G24" s="42">
        <f t="shared" si="3"/>
        <v>1380079</v>
      </c>
      <c r="H24" s="42">
        <f t="shared" si="3"/>
        <v>616991</v>
      </c>
      <c r="I24" s="42">
        <f t="shared" si="3"/>
        <v>559899</v>
      </c>
      <c r="J24" s="42">
        <f t="shared" si="3"/>
        <v>3794272</v>
      </c>
      <c r="K24" s="42">
        <f t="shared" si="3"/>
        <v>1142297</v>
      </c>
      <c r="L24" s="42">
        <f t="shared" si="3"/>
        <v>1155609</v>
      </c>
      <c r="M24" s="42">
        <f t="shared" si="3"/>
        <v>831192</v>
      </c>
      <c r="O24" s="42">
        <f>SUM(O18:O23)</f>
        <v>12332184.860000001</v>
      </c>
    </row>
    <row r="25" spans="1:16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O25" s="41"/>
    </row>
    <row r="26" spans="1:16">
      <c r="A26" s="25" t="s">
        <v>45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O26" s="41"/>
    </row>
    <row r="27" spans="1:16">
      <c r="A27" s="39" t="s">
        <v>46</v>
      </c>
      <c r="B27" s="41">
        <v>142079.49</v>
      </c>
      <c r="C27" s="41">
        <v>146974.42000000001</v>
      </c>
      <c r="D27" s="41">
        <v>126372.46</v>
      </c>
      <c r="E27" s="41">
        <v>266772</v>
      </c>
      <c r="F27" s="41">
        <v>93417</v>
      </c>
      <c r="G27" s="41">
        <v>3502291</v>
      </c>
      <c r="H27" s="41">
        <v>312415</v>
      </c>
      <c r="I27" s="41">
        <v>41254</v>
      </c>
      <c r="J27" s="41">
        <v>77690</v>
      </c>
      <c r="K27" s="41">
        <v>87013</v>
      </c>
      <c r="L27" s="41">
        <v>471291</v>
      </c>
      <c r="M27" s="41">
        <v>262954</v>
      </c>
      <c r="O27" s="40">
        <f t="shared" ref="O27:O30" si="4">SUM(B27:M27)</f>
        <v>5530523.3700000001</v>
      </c>
    </row>
    <row r="28" spans="1:16">
      <c r="A28" s="39" t="s">
        <v>47</v>
      </c>
      <c r="B28" s="41">
        <v>3066.49</v>
      </c>
      <c r="C28" s="41">
        <v>47077.88</v>
      </c>
      <c r="D28" s="41">
        <v>19830.11</v>
      </c>
      <c r="E28" s="41">
        <v>16000</v>
      </c>
      <c r="F28" s="41">
        <v>16000</v>
      </c>
      <c r="G28" s="41">
        <v>16000</v>
      </c>
      <c r="H28" s="41">
        <v>16000</v>
      </c>
      <c r="I28" s="41">
        <v>16000</v>
      </c>
      <c r="J28" s="41">
        <v>16000</v>
      </c>
      <c r="K28" s="41">
        <v>16000</v>
      </c>
      <c r="L28" s="41">
        <v>16000</v>
      </c>
      <c r="M28" s="41">
        <v>16000</v>
      </c>
      <c r="O28" s="40">
        <f t="shared" si="4"/>
        <v>213974.47999999998</v>
      </c>
    </row>
    <row r="29" spans="1:16">
      <c r="A29" s="39" t="s">
        <v>48</v>
      </c>
      <c r="B29" s="41">
        <v>52201.41</v>
      </c>
      <c r="C29" s="41">
        <v>139589.35999999999</v>
      </c>
      <c r="D29" s="41">
        <v>65207.839999999997</v>
      </c>
      <c r="E29" s="41">
        <v>94000</v>
      </c>
      <c r="F29" s="41">
        <v>36000</v>
      </c>
      <c r="G29" s="41">
        <v>132000</v>
      </c>
      <c r="H29" s="41">
        <v>96000</v>
      </c>
      <c r="I29" s="41">
        <v>116000</v>
      </c>
      <c r="J29" s="41">
        <v>137000</v>
      </c>
      <c r="K29" s="41">
        <v>137000</v>
      </c>
      <c r="L29" s="41">
        <v>137000</v>
      </c>
      <c r="M29" s="41">
        <v>400183.99999999953</v>
      </c>
      <c r="O29" s="40">
        <f t="shared" si="4"/>
        <v>1542182.6099999994</v>
      </c>
    </row>
    <row r="30" spans="1:16">
      <c r="A30" s="39" t="s">
        <v>49</v>
      </c>
      <c r="B30" s="41">
        <v>6804.71</v>
      </c>
      <c r="C30" s="41">
        <v>13455.34</v>
      </c>
      <c r="D30" s="41">
        <v>158929.04</v>
      </c>
      <c r="E30" s="41">
        <v>162771</v>
      </c>
      <c r="F30" s="41">
        <v>85490</v>
      </c>
      <c r="G30" s="41">
        <v>85490</v>
      </c>
      <c r="H30" s="41">
        <v>106740</v>
      </c>
      <c r="I30" s="41">
        <v>106740</v>
      </c>
      <c r="J30" s="41">
        <v>106740</v>
      </c>
      <c r="K30" s="41">
        <v>1456740</v>
      </c>
      <c r="L30" s="41">
        <v>85490</v>
      </c>
      <c r="M30" s="41">
        <v>85490</v>
      </c>
      <c r="O30" s="40">
        <f t="shared" si="4"/>
        <v>2460880.09</v>
      </c>
    </row>
    <row r="31" spans="1:16">
      <c r="A31" s="35"/>
      <c r="B31" s="42">
        <f t="shared" ref="B31:O31" si="5">SUM(B27:B30)</f>
        <v>204152.09999999998</v>
      </c>
      <c r="C31" s="42">
        <f t="shared" si="5"/>
        <v>347097.00000000006</v>
      </c>
      <c r="D31" s="42">
        <f t="shared" si="5"/>
        <v>370339.45</v>
      </c>
      <c r="E31" s="42">
        <f t="shared" si="5"/>
        <v>539543</v>
      </c>
      <c r="F31" s="42">
        <f t="shared" si="5"/>
        <v>230907</v>
      </c>
      <c r="G31" s="42">
        <f t="shared" si="5"/>
        <v>3735781</v>
      </c>
      <c r="H31" s="42">
        <f t="shared" si="5"/>
        <v>531155</v>
      </c>
      <c r="I31" s="42">
        <f t="shared" si="5"/>
        <v>279994</v>
      </c>
      <c r="J31" s="42">
        <f t="shared" si="5"/>
        <v>337430</v>
      </c>
      <c r="K31" s="42">
        <f t="shared" si="5"/>
        <v>1696753</v>
      </c>
      <c r="L31" s="42">
        <f t="shared" si="5"/>
        <v>709781</v>
      </c>
      <c r="M31" s="42">
        <f t="shared" si="5"/>
        <v>764627.99999999953</v>
      </c>
      <c r="O31" s="42">
        <f t="shared" si="5"/>
        <v>9747560.5499999989</v>
      </c>
    </row>
    <row r="32" spans="1:16">
      <c r="A32" s="35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O32" s="40"/>
    </row>
    <row r="33" spans="1:15">
      <c r="A33" s="39" t="s">
        <v>50</v>
      </c>
      <c r="B33" s="40">
        <v>112.95</v>
      </c>
      <c r="C33" s="40">
        <v>115480.41</v>
      </c>
      <c r="D33" s="40">
        <v>51633.18</v>
      </c>
      <c r="E33" s="40">
        <v>212000</v>
      </c>
      <c r="F33" s="40">
        <v>161000</v>
      </c>
      <c r="G33" s="40">
        <v>205500</v>
      </c>
      <c r="H33" s="40">
        <v>152000</v>
      </c>
      <c r="I33" s="40">
        <v>162000</v>
      </c>
      <c r="J33" s="40">
        <v>194000</v>
      </c>
      <c r="K33" s="40">
        <v>130000</v>
      </c>
      <c r="L33" s="40">
        <v>60000</v>
      </c>
      <c r="M33" s="40">
        <v>55000</v>
      </c>
      <c r="O33" s="40">
        <f>SUM(B33:M33)</f>
        <v>1498726.54</v>
      </c>
    </row>
    <row r="34" spans="1:1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O34" s="41"/>
    </row>
    <row r="35" spans="1:15">
      <c r="A35" s="45" t="s">
        <v>51</v>
      </c>
      <c r="B35" s="42">
        <f t="shared" ref="B35:M35" si="6">+B15+B24+B31+B33</f>
        <v>1242098.2899999998</v>
      </c>
      <c r="C35" s="42">
        <f t="shared" si="6"/>
        <v>3500995.5300000003</v>
      </c>
      <c r="D35" s="42">
        <f t="shared" si="6"/>
        <v>3926484.5200000005</v>
      </c>
      <c r="E35" s="42">
        <f t="shared" si="6"/>
        <v>3035680</v>
      </c>
      <c r="F35" s="42">
        <f t="shared" si="6"/>
        <v>2261861</v>
      </c>
      <c r="G35" s="42">
        <f t="shared" si="6"/>
        <v>7948255</v>
      </c>
      <c r="H35" s="42">
        <f t="shared" si="6"/>
        <v>3067726</v>
      </c>
      <c r="I35" s="42">
        <f t="shared" si="6"/>
        <v>2766213</v>
      </c>
      <c r="J35" s="42">
        <f t="shared" si="6"/>
        <v>6992681</v>
      </c>
      <c r="K35" s="42">
        <f t="shared" si="6"/>
        <v>4537125</v>
      </c>
      <c r="L35" s="42">
        <f t="shared" si="6"/>
        <v>5441948</v>
      </c>
      <c r="M35" s="42">
        <f t="shared" si="6"/>
        <v>4699554</v>
      </c>
      <c r="N35" s="40"/>
      <c r="O35" s="42">
        <f>+O15+O24+O31+O33</f>
        <v>49420621.339999996</v>
      </c>
    </row>
    <row r="36" spans="1:15" s="25" customFormat="1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9"/>
      <c r="O36" s="46"/>
    </row>
    <row r="37" spans="1:15" s="25" customFormat="1">
      <c r="A37" s="47" t="s">
        <v>52</v>
      </c>
      <c r="B37" s="40">
        <v>-5042654.03</v>
      </c>
      <c r="C37" s="40">
        <v>-4201174.83</v>
      </c>
      <c r="D37" s="40">
        <v>-3970195.91</v>
      </c>
      <c r="E37" s="40">
        <v>-3987860.8660227512</v>
      </c>
      <c r="F37" s="40">
        <v>-4064471.0802706904</v>
      </c>
      <c r="G37" s="40">
        <v>-4567855.8593218084</v>
      </c>
      <c r="H37" s="40">
        <v>-5690175.5694278264</v>
      </c>
      <c r="I37" s="40">
        <v>-6448766.6550976988</v>
      </c>
      <c r="J37" s="40">
        <v>-5592436.3120408757</v>
      </c>
      <c r="K37" s="40">
        <v>-4675079.138638664</v>
      </c>
      <c r="L37" s="40">
        <v>-4106720.5617332729</v>
      </c>
      <c r="M37" s="40">
        <v>-4652609.1874464136</v>
      </c>
      <c r="N37" s="49"/>
      <c r="O37" s="40">
        <f t="shared" ref="O37:O39" si="7">SUM(B37:M37)</f>
        <v>-57000000</v>
      </c>
    </row>
    <row r="38" spans="1:15" s="25" customFormat="1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9"/>
      <c r="O38" s="41"/>
    </row>
    <row r="39" spans="1:15">
      <c r="A39" s="47" t="s">
        <v>53</v>
      </c>
      <c r="B39" s="41">
        <v>204153.32</v>
      </c>
      <c r="C39" s="41">
        <v>148315.23000000001</v>
      </c>
      <c r="D39" s="41">
        <v>139492.21</v>
      </c>
      <c r="E39" s="41">
        <v>204358.59</v>
      </c>
      <c r="F39" s="41">
        <v>204358.59</v>
      </c>
      <c r="G39" s="41">
        <v>205288.04</v>
      </c>
      <c r="H39" s="41">
        <v>265077.11</v>
      </c>
      <c r="I39" s="41">
        <v>242256.9</v>
      </c>
      <c r="J39" s="41">
        <v>222456.28</v>
      </c>
      <c r="K39" s="41">
        <v>196175.28</v>
      </c>
      <c r="L39" s="41">
        <v>180313.57</v>
      </c>
      <c r="M39" s="41">
        <v>155715.92000000001</v>
      </c>
      <c r="O39" s="40">
        <f t="shared" si="7"/>
        <v>2367961.0399999996</v>
      </c>
    </row>
    <row r="40" spans="1:15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O40" s="41"/>
    </row>
    <row r="41" spans="1:15">
      <c r="A41" s="25" t="s">
        <v>54</v>
      </c>
      <c r="B41" s="42">
        <f t="shared" ref="B41:O41" si="8">B37+B39</f>
        <v>-4838500.71</v>
      </c>
      <c r="C41" s="42">
        <f t="shared" si="8"/>
        <v>-4052859.6</v>
      </c>
      <c r="D41" s="42">
        <f t="shared" si="8"/>
        <v>-3830703.7</v>
      </c>
      <c r="E41" s="42">
        <f t="shared" si="8"/>
        <v>-3783502.2760227513</v>
      </c>
      <c r="F41" s="42">
        <f t="shared" si="8"/>
        <v>-3860112.4902706905</v>
      </c>
      <c r="G41" s="42">
        <f t="shared" si="8"/>
        <v>-4362567.8193218084</v>
      </c>
      <c r="H41" s="42">
        <f t="shared" si="8"/>
        <v>-5425098.4594278261</v>
      </c>
      <c r="I41" s="42">
        <f t="shared" si="8"/>
        <v>-6206509.7550976984</v>
      </c>
      <c r="J41" s="42">
        <f t="shared" si="8"/>
        <v>-5369980.0320408754</v>
      </c>
      <c r="K41" s="42">
        <f t="shared" si="8"/>
        <v>-4478903.8586386638</v>
      </c>
      <c r="L41" s="42">
        <f t="shared" si="8"/>
        <v>-3926406.991733273</v>
      </c>
      <c r="M41" s="42">
        <f t="shared" si="8"/>
        <v>-4496893.2674464136</v>
      </c>
      <c r="O41" s="42">
        <f t="shared" si="8"/>
        <v>-54632038.960000001</v>
      </c>
    </row>
    <row r="42" spans="1:15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O42" s="41"/>
    </row>
    <row r="43" spans="1:15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O44" s="41"/>
    </row>
    <row r="45" spans="1:15">
      <c r="B45" s="44"/>
      <c r="C45" s="44"/>
      <c r="D45" s="44"/>
      <c r="E45" s="44"/>
      <c r="O45" s="48"/>
    </row>
    <row r="46" spans="1:15">
      <c r="B46" s="44"/>
      <c r="C46" s="44"/>
      <c r="D46" s="44"/>
      <c r="E46" s="44"/>
    </row>
    <row r="47" spans="1:15">
      <c r="E47" s="41"/>
    </row>
    <row r="48" spans="1:15">
      <c r="B48" s="44"/>
      <c r="C48" s="44"/>
      <c r="D48" s="44"/>
    </row>
    <row r="49" spans="2:4">
      <c r="B49" s="44"/>
      <c r="C49" s="44"/>
      <c r="D49" s="44"/>
    </row>
  </sheetData>
  <pageMargins left="0.5" right="0.5" top="1" bottom="1" header="0.5" footer="0.5"/>
  <pageSetup scale="65" orientation="landscape" horizontalDpi="300" verticalDpi="300" r:id="rId1"/>
  <headerFooter alignWithMargins="0">
    <oddFooter>&amp;LAttachment A
April 29, 2011&amp;CPage 2</oddFooter>
  </headerFooter>
  <colBreaks count="1" manualBreakCount="1">
    <brk id="1" min="1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Balancing Acct Analysis</vt:lpstr>
      <vt:lpstr>Projected Revenue &amp; Expense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2011-04-29T22:24:41Z</dcterms:created>
  <dcterms:modified xsi:type="dcterms:W3CDTF">2011-04-29T22:30:02Z</dcterms:modified>
</cp:coreProperties>
</file>