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250" activeTab="0"/>
  </bookViews>
  <sheets>
    <sheet name="Sch 8 RD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State Employee</author>
  </authors>
  <commentList>
    <comment ref="B5" authorId="0">
      <text>
        <r>
          <rPr>
            <b/>
            <sz val="8"/>
            <rFont val="Tahoma"/>
            <family val="2"/>
          </rPr>
          <t>State Employee: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<sst xmlns="http://schemas.openxmlformats.org/spreadsheetml/2006/main" count="50" uniqueCount="30">
  <si>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Rocky Mountain Power - State of Utah</t>
  </si>
  <si>
    <t>Blocking Based on Adjusted Actuals and Forecasted Loads</t>
  </si>
  <si>
    <t>Historical Test Period 12 Months Ending December, 2008</t>
  </si>
  <si>
    <t>Forecast Test Period 12 Months Ending June 2010</t>
  </si>
  <si>
    <t xml:space="preserve">Present </t>
  </si>
  <si>
    <t>Forecasted</t>
  </si>
  <si>
    <t>Proposed</t>
  </si>
  <si>
    <t>Revenue</t>
  </si>
  <si>
    <t>Units</t>
  </si>
  <si>
    <t>Price</t>
  </si>
  <si>
    <t>Dollars</t>
  </si>
  <si>
    <t>Schedule No. 8 - Composite</t>
  </si>
  <si>
    <t xml:space="preserve">  Customer Charge</t>
  </si>
  <si>
    <t xml:space="preserve">  Facilities kW</t>
  </si>
  <si>
    <t xml:space="preserve">  On-Peak kW (May - Sept)</t>
  </si>
  <si>
    <t xml:space="preserve">  On-Peak kW (Oct - Apr)</t>
  </si>
  <si>
    <t xml:space="preserve">  Voltage Discount</t>
  </si>
  <si>
    <t xml:space="preserve">  On-Peak kWh (May - Sept)</t>
  </si>
  <si>
    <t>¢</t>
  </si>
  <si>
    <t xml:space="preserve">  On-Peak kWh (Oct - Apr)</t>
  </si>
  <si>
    <t xml:space="preserve">  Off-Peak kWh</t>
  </si>
  <si>
    <t xml:space="preserve">  Unbilled</t>
  </si>
  <si>
    <t xml:space="preserve">  Total</t>
  </si>
  <si>
    <t>Schedule 8</t>
  </si>
  <si>
    <t>DPU</t>
  </si>
  <si>
    <t>Sch. 40</t>
  </si>
  <si>
    <t>Sch. 97</t>
  </si>
  <si>
    <t>Sch. 96</t>
  </si>
  <si>
    <t>Target</t>
  </si>
  <si>
    <t>Check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</si>
</sst>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0.0%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&quot;$&quot;* #,##0.0000_);_(&quot;$&quot;* \(#,##0.0000\);_(&quot;$&quot;* &quot;-&quot;??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000000_);_(&quot;$&quot;* \(#,##0.0000000\);_(&quot;$&quot;* &quot;-&quot;??_);_(@_)"/>
    <numFmt numFmtId="178" formatCode="0.000"/>
    <numFmt numFmtId="179" formatCode="0.0"/>
    <numFmt numFmtId="180" formatCode="_(&quot;$&quot;* #,##0.00000_);_(&quot;$&quot;* \(#,##0.00000\);_(&quot;$&quot;* &quot;-&quot;?????_);_(@_)"/>
    <numFmt numFmtId="181" formatCode="_(&quot;$&quot;* #,##0.000000_);_(&quot;$&quot;* \(#,##0.000000\);_(&quot;$&quot;* &quot;-&quot;??????_);_(@_)"/>
    <numFmt numFmtId="182" formatCode="_(&quot;$&quot;* #,##0.0000000_);_(&quot;$&quot;* \(#,##0.0000000\);_(&quot;$&quot;* &quot;-&quot;???????_);_(@_)"/>
    <numFmt numFmtId="183" formatCode="[$-409]dddd\,\ mmmm\ dd\,\ yyyy"/>
    <numFmt numFmtId="184" formatCode="[$-409]h:mm:ss\ AM/PM"/>
    <numFmt numFmtId="185" formatCode="&quot;$&quot;#,##0.00"/>
    <numFmt numFmtId="186" formatCode="&quot;$&quot;#,##0.000"/>
    <numFmt numFmtId="187" formatCode="&quot;$&quot;#,##0.0000"/>
    <numFmt numFmtId="188" formatCode="0.0000"/>
    <numFmt numFmtId="189" formatCode="&quot;$&quot;#,##0.0"/>
    <numFmt numFmtId="190" formatCode="&quot;$&quot;#,##0"/>
    <numFmt numFmtId="191" formatCode="_(* #,##0.0000_);_(* \(#,##0.0000\);_(* &quot;-&quot;??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name val="Times New Roman"/>
      <family val="1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4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4" fillId="0" borderId="0" xfId="55" applyFont="1" applyFill="1">
      <alignment/>
      <protection/>
    </xf>
    <xf numFmtId="164" fontId="5" fillId="0" borderId="0" xfId="55" applyFont="1" applyFill="1">
      <alignment/>
      <protection/>
    </xf>
    <xf numFmtId="37" fontId="6" fillId="0" borderId="0" xfId="55" applyNumberFormat="1" applyFont="1" applyFill="1" applyProtection="1">
      <alignment/>
      <protection/>
    </xf>
    <xf numFmtId="164" fontId="6" fillId="0" borderId="0" xfId="55" applyFont="1" applyFill="1" applyBorder="1" applyAlignment="1">
      <alignment horizontal="center"/>
      <protection/>
    </xf>
    <xf numFmtId="164" fontId="6" fillId="0" borderId="0" xfId="55" applyFont="1" applyFill="1" applyAlignment="1">
      <alignment horizontal="center"/>
      <protection/>
    </xf>
    <xf numFmtId="37" fontId="6" fillId="0" borderId="0" xfId="55" applyNumberFormat="1" applyFont="1" applyFill="1" applyAlignment="1" applyProtection="1">
      <alignment horizontal="center"/>
      <protection/>
    </xf>
    <xf numFmtId="164" fontId="7" fillId="0" borderId="0" xfId="55" applyFont="1" applyFill="1" applyAlignment="1">
      <alignment horizontal="center"/>
      <protection/>
    </xf>
    <xf numFmtId="37" fontId="6" fillId="0" borderId="0" xfId="55" applyNumberFormat="1" applyFont="1" applyFill="1" applyBorder="1" applyAlignment="1" applyProtection="1">
      <alignment horizontal="center"/>
      <protection/>
    </xf>
    <xf numFmtId="37" fontId="6" fillId="0" borderId="10" xfId="55" applyNumberFormat="1" applyFont="1" applyFill="1" applyBorder="1" applyAlignment="1" applyProtection="1" quotePrefix="1">
      <alignment horizontal="center"/>
      <protection/>
    </xf>
    <xf numFmtId="164" fontId="7" fillId="0" borderId="11" xfId="55" applyFont="1" applyFill="1" applyBorder="1" applyAlignment="1" quotePrefix="1">
      <alignment horizontal="center"/>
      <protection/>
    </xf>
    <xf numFmtId="164" fontId="6" fillId="0" borderId="11" xfId="55" applyFont="1" applyFill="1" applyBorder="1" applyAlignment="1">
      <alignment horizontal="center"/>
      <protection/>
    </xf>
    <xf numFmtId="165" fontId="42" fillId="0" borderId="0" xfId="42" applyNumberFormat="1" applyFont="1" applyAlignment="1">
      <alignment/>
    </xf>
    <xf numFmtId="166" fontId="42" fillId="0" borderId="0" xfId="44" applyNumberFormat="1" applyFont="1" applyAlignment="1">
      <alignment/>
    </xf>
    <xf numFmtId="44" fontId="42" fillId="0" borderId="0" xfId="44" applyFont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165" fontId="42" fillId="0" borderId="13" xfId="42" applyNumberFormat="1" applyFont="1" applyBorder="1" applyAlignment="1">
      <alignment/>
    </xf>
    <xf numFmtId="166" fontId="42" fillId="0" borderId="13" xfId="44" applyNumberFormat="1" applyFont="1" applyBorder="1" applyAlignment="1">
      <alignment/>
    </xf>
    <xf numFmtId="166" fontId="42" fillId="0" borderId="14" xfId="44" applyNumberFormat="1" applyFont="1" applyBorder="1" applyAlignment="1">
      <alignment/>
    </xf>
    <xf numFmtId="10" fontId="42" fillId="0" borderId="0" xfId="58" applyNumberFormat="1" applyFont="1" applyAlignment="1">
      <alignment/>
    </xf>
    <xf numFmtId="0" fontId="43" fillId="0" borderId="0" xfId="0" applyFont="1" applyAlignment="1">
      <alignment/>
    </xf>
    <xf numFmtId="166" fontId="42" fillId="0" borderId="13" xfId="0" applyNumberFormat="1" applyFont="1" applyBorder="1" applyAlignment="1">
      <alignment/>
    </xf>
    <xf numFmtId="166" fontId="42" fillId="0" borderId="0" xfId="0" applyNumberFormat="1" applyFont="1" applyAlignment="1">
      <alignment/>
    </xf>
    <xf numFmtId="44" fontId="42" fillId="0" borderId="0" xfId="0" applyNumberFormat="1" applyFont="1" applyAlignment="1">
      <alignment/>
    </xf>
    <xf numFmtId="169" fontId="42" fillId="0" borderId="0" xfId="44" applyNumberFormat="1" applyFont="1" applyAlignment="1">
      <alignment/>
    </xf>
    <xf numFmtId="165" fontId="0" fillId="0" borderId="0" xfId="0" applyNumberFormat="1" applyAlignment="1">
      <alignment/>
    </xf>
    <xf numFmtId="169" fontId="42" fillId="0" borderId="0" xfId="0" applyNumberFormat="1" applyFont="1" applyAlignment="1">
      <alignment/>
    </xf>
    <xf numFmtId="166" fontId="42" fillId="0" borderId="0" xfId="44" applyNumberFormat="1" applyFont="1" applyBorder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Alignment="1">
      <alignment/>
    </xf>
    <xf numFmtId="10" fontId="0" fillId="0" borderId="0" xfId="58" applyNumberFormat="1" applyFont="1" applyAlignment="1">
      <alignment/>
    </xf>
    <xf numFmtId="10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175" fontId="42" fillId="0" borderId="0" xfId="44" applyNumberFormat="1" applyFont="1" applyAlignment="1">
      <alignment/>
    </xf>
    <xf numFmtId="1" fontId="0" fillId="0" borderId="0" xfId="0" applyNumberFormat="1" applyAlignment="1">
      <alignment/>
    </xf>
    <xf numFmtId="0" fontId="40" fillId="0" borderId="0" xfId="0" applyFont="1" applyBorder="1" applyAlignment="1">
      <alignment horizontal="center"/>
    </xf>
    <xf numFmtId="187" fontId="42" fillId="0" borderId="0" xfId="44" applyNumberFormat="1" applyFont="1" applyAlignment="1">
      <alignment/>
    </xf>
    <xf numFmtId="188" fontId="42" fillId="0" borderId="0" xfId="44" applyNumberFormat="1" applyFont="1" applyAlignment="1">
      <alignment/>
    </xf>
    <xf numFmtId="190" fontId="42" fillId="0" borderId="0" xfId="44" applyNumberFormat="1" applyFont="1" applyAlignment="1">
      <alignment/>
    </xf>
    <xf numFmtId="190" fontId="42" fillId="0" borderId="0" xfId="0" applyNumberFormat="1" applyFont="1" applyAlignment="1">
      <alignment horizontal="center"/>
    </xf>
    <xf numFmtId="190" fontId="0" fillId="0" borderId="0" xfId="0" applyNumberFormat="1" applyAlignment="1">
      <alignment horizontal="center"/>
    </xf>
    <xf numFmtId="166" fontId="42" fillId="0" borderId="0" xfId="44" applyNumberFormat="1" applyFont="1" applyAlignment="1">
      <alignment horizontal="center"/>
    </xf>
    <xf numFmtId="167" fontId="42" fillId="0" borderId="0" xfId="44" applyNumberFormat="1" applyFont="1" applyAlignment="1">
      <alignment horizontal="center"/>
    </xf>
    <xf numFmtId="10" fontId="42" fillId="0" borderId="0" xfId="58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55" applyFont="1" applyFill="1" applyAlignment="1">
      <alignment horizontal="center"/>
      <protection/>
    </xf>
    <xf numFmtId="0" fontId="43" fillId="0" borderId="0" xfId="0" applyFont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ocking 09-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-035-89%20-%20DPU%20Prposed%20Spre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U21">
            <v>5345851.999694434</v>
          </cell>
          <cell r="Z21">
            <v>1223948.815645223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0"/>
  <sheetViews>
    <sheetView tabSelected="1" workbookViewId="0" topLeftCell="A1">
      <selection activeCell="Q20" sqref="Q20"/>
    </sheetView>
  </sheetViews>
  <sheetFormatPr defaultColWidth="9.140625" defaultRowHeight="15"/>
  <cols>
    <col min="1" max="1" width="2.7109375" style="0" customWidth="1"/>
    <col min="2" max="2" width="24.7109375" style="0" customWidth="1"/>
    <col min="3" max="3" width="1.28515625" style="0" customWidth="1"/>
    <col min="4" max="4" width="13.57421875" style="0" bestFit="1" customWidth="1"/>
    <col min="5" max="5" width="8.00390625" style="0" bestFit="1" customWidth="1"/>
    <col min="6" max="6" width="1.8515625" style="0" customWidth="1"/>
    <col min="7" max="7" width="14.28125" style="0" bestFit="1" customWidth="1"/>
    <col min="8" max="8" width="8.421875" style="0" customWidth="1"/>
    <col min="9" max="9" width="1.57421875" style="0" customWidth="1"/>
    <col min="10" max="10" width="12.00390625" style="0" customWidth="1"/>
    <col min="11" max="11" width="1.8515625" style="0" customWidth="1"/>
    <col min="12" max="12" width="8.00390625" style="0" customWidth="1"/>
    <col min="13" max="13" width="3.140625" style="0" customWidth="1"/>
    <col min="14" max="14" width="10.7109375" style="0" customWidth="1"/>
    <col min="15" max="15" width="1.1484375" style="0" customWidth="1"/>
    <col min="16" max="16" width="7.421875" style="0" customWidth="1"/>
    <col min="17" max="17" width="11.140625" style="0" customWidth="1"/>
    <col min="18" max="18" width="12.28125" style="0" customWidth="1"/>
    <col min="19" max="19" width="14.28125" style="0" customWidth="1"/>
    <col min="20" max="20" width="11.57421875" style="0" bestFit="1" customWidth="1"/>
    <col min="22" max="22" width="12.00390625" style="0" bestFit="1" customWidth="1"/>
  </cols>
  <sheetData>
    <row r="1" spans="2:19" ht="16.5"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"/>
      <c r="S1" s="1"/>
    </row>
    <row r="2" spans="2:19" ht="16.5">
      <c r="B2" s="48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"/>
      <c r="S2" s="1"/>
    </row>
    <row r="3" spans="2:19" ht="16.5">
      <c r="B3" s="48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"/>
      <c r="S3" s="1"/>
    </row>
    <row r="4" spans="2:19" ht="16.5">
      <c r="B4" s="48" t="s">
        <v>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1"/>
      <c r="S4" s="1"/>
    </row>
    <row r="5" spans="2:19" ht="16.5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1"/>
      <c r="S5" s="1"/>
    </row>
    <row r="6" spans="2:16" ht="17.2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7.25" thickBot="1">
      <c r="B7" s="2"/>
      <c r="C7" s="3"/>
      <c r="D7" s="4"/>
      <c r="E7" s="2"/>
      <c r="F7" s="5"/>
      <c r="G7" s="6"/>
      <c r="H7" s="50" t="s">
        <v>25</v>
      </c>
      <c r="I7" s="51"/>
      <c r="J7" s="52"/>
      <c r="L7" s="50" t="s">
        <v>26</v>
      </c>
      <c r="M7" s="51"/>
      <c r="N7" s="52"/>
      <c r="O7" s="37"/>
      <c r="P7" s="37"/>
    </row>
    <row r="8" spans="2:21" ht="16.5">
      <c r="B8" s="2"/>
      <c r="C8" s="3"/>
      <c r="D8" s="7"/>
      <c r="E8" s="8"/>
      <c r="F8" s="5"/>
      <c r="G8" s="6" t="s">
        <v>5</v>
      </c>
      <c r="H8" s="34" t="s">
        <v>24</v>
      </c>
      <c r="I8" s="34"/>
      <c r="J8" s="34" t="s">
        <v>24</v>
      </c>
      <c r="K8" s="34"/>
      <c r="L8" s="34" t="s">
        <v>24</v>
      </c>
      <c r="M8" s="34"/>
      <c r="N8" s="34" t="s">
        <v>24</v>
      </c>
      <c r="O8" s="34"/>
      <c r="P8" s="34"/>
      <c r="U8" s="1"/>
    </row>
    <row r="9" spans="2:21" ht="16.5">
      <c r="B9" s="2"/>
      <c r="C9" s="3"/>
      <c r="D9" s="9" t="s">
        <v>5</v>
      </c>
      <c r="E9" s="8" t="s">
        <v>4</v>
      </c>
      <c r="F9" s="5"/>
      <c r="G9" s="6" t="s">
        <v>7</v>
      </c>
      <c r="H9" s="34" t="s">
        <v>6</v>
      </c>
      <c r="I9" s="34"/>
      <c r="J9" s="34" t="s">
        <v>6</v>
      </c>
      <c r="K9" s="34"/>
      <c r="L9" s="34" t="s">
        <v>6</v>
      </c>
      <c r="M9" s="34"/>
      <c r="N9" s="34" t="s">
        <v>6</v>
      </c>
      <c r="O9" s="34"/>
      <c r="P9" s="34"/>
      <c r="U9" s="1"/>
    </row>
    <row r="10" spans="2:21" ht="16.5">
      <c r="B10" s="2"/>
      <c r="C10" s="3"/>
      <c r="D10" s="10" t="s">
        <v>8</v>
      </c>
      <c r="E10" s="11" t="s">
        <v>9</v>
      </c>
      <c r="F10" s="5"/>
      <c r="G10" s="12" t="s">
        <v>10</v>
      </c>
      <c r="H10" s="34" t="s">
        <v>9</v>
      </c>
      <c r="I10" s="34"/>
      <c r="J10" s="34" t="s">
        <v>7</v>
      </c>
      <c r="K10" s="34"/>
      <c r="L10" s="34" t="s">
        <v>9</v>
      </c>
      <c r="M10" s="34"/>
      <c r="N10" s="34" t="s">
        <v>7</v>
      </c>
      <c r="O10" s="34"/>
      <c r="P10" s="34"/>
      <c r="U10" s="1"/>
    </row>
    <row r="11" spans="2:21" ht="16.5">
      <c r="B11" s="22" t="s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6.5">
      <c r="B12" s="1" t="s">
        <v>12</v>
      </c>
      <c r="C12" s="1"/>
      <c r="D12" s="13">
        <v>3283</v>
      </c>
      <c r="E12" s="14">
        <v>55</v>
      </c>
      <c r="F12" s="1"/>
      <c r="G12" s="14">
        <f>E12*D12</f>
        <v>180565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"/>
    </row>
    <row r="13" spans="2:21" ht="16.5">
      <c r="B13" s="1" t="s">
        <v>13</v>
      </c>
      <c r="C13" s="1"/>
      <c r="D13" s="13">
        <v>4527748</v>
      </c>
      <c r="E13" s="15">
        <v>3.77</v>
      </c>
      <c r="F13" s="1"/>
      <c r="G13" s="14">
        <f>E13*D13</f>
        <v>17069609.96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"/>
    </row>
    <row r="14" spans="2:22" ht="16.5">
      <c r="B14" s="1" t="s">
        <v>14</v>
      </c>
      <c r="C14" s="1"/>
      <c r="D14" s="13">
        <v>1922144</v>
      </c>
      <c r="E14" s="15">
        <v>12.33</v>
      </c>
      <c r="F14" s="1"/>
      <c r="G14" s="14">
        <f>E14*D14</f>
        <v>23700035.52</v>
      </c>
      <c r="H14" s="38">
        <f>E14*$Q$19</f>
        <v>0.63253712547</v>
      </c>
      <c r="I14" s="38"/>
      <c r="J14" s="40">
        <f>H14*D14</f>
        <v>1215827.4404994077</v>
      </c>
      <c r="K14" s="38"/>
      <c r="L14" s="38">
        <f>E14*$R$19</f>
        <v>0.08637565725</v>
      </c>
      <c r="M14" s="38"/>
      <c r="N14" s="40">
        <f>L14*(D14/12*8)</f>
        <v>110684.300886096</v>
      </c>
      <c r="O14" s="14"/>
      <c r="P14" s="14"/>
      <c r="R14" s="30"/>
      <c r="S14" s="14"/>
      <c r="T14" s="14"/>
      <c r="U14" s="25"/>
      <c r="V14" s="27"/>
    </row>
    <row r="15" spans="2:22" ht="16.5">
      <c r="B15" s="1" t="s">
        <v>15</v>
      </c>
      <c r="C15" s="1"/>
      <c r="D15" s="13">
        <v>2508971</v>
      </c>
      <c r="E15" s="15">
        <v>8.88</v>
      </c>
      <c r="F15" s="1"/>
      <c r="G15" s="14">
        <f>E15*D15</f>
        <v>22279662.48</v>
      </c>
      <c r="H15" s="38">
        <f>E15*$Q$19</f>
        <v>0.45554985192</v>
      </c>
      <c r="I15" s="38"/>
      <c r="J15" s="40">
        <f>H15*D15</f>
        <v>1142961.3675215745</v>
      </c>
      <c r="K15" s="38"/>
      <c r="L15" s="38">
        <f>E15*$R$19</f>
        <v>0.062207286</v>
      </c>
      <c r="M15" s="38"/>
      <c r="N15" s="40">
        <f>L15*(D15/12*8)</f>
        <v>104050.851041804</v>
      </c>
      <c r="O15" s="14"/>
      <c r="P15" s="14"/>
      <c r="R15" s="30"/>
      <c r="S15" s="14"/>
      <c r="T15" s="14"/>
      <c r="U15" s="25"/>
      <c r="V15" s="27"/>
    </row>
    <row r="16" spans="2:21" ht="16.5">
      <c r="B16" s="1" t="s">
        <v>16</v>
      </c>
      <c r="C16" s="1"/>
      <c r="D16" s="13">
        <v>1716399</v>
      </c>
      <c r="E16" s="15">
        <v>-0.9</v>
      </c>
      <c r="F16" s="1"/>
      <c r="G16" s="14">
        <f>E16*D16</f>
        <v>-1544759.1</v>
      </c>
      <c r="H16" s="26"/>
      <c r="I16" s="14"/>
      <c r="J16" s="14"/>
      <c r="K16" s="14"/>
      <c r="L16" s="26"/>
      <c r="M16" s="14"/>
      <c r="N16" s="40"/>
      <c r="O16" s="14"/>
      <c r="P16" s="14"/>
      <c r="R16" s="32"/>
      <c r="S16" s="14"/>
      <c r="T16" s="14"/>
      <c r="U16" s="24"/>
    </row>
    <row r="17" spans="2:22" ht="16.5">
      <c r="B17" s="1" t="s">
        <v>17</v>
      </c>
      <c r="C17" s="1"/>
      <c r="D17" s="13">
        <v>240701778</v>
      </c>
      <c r="E17" s="1">
        <v>4.0021</v>
      </c>
      <c r="F17" s="1" t="s">
        <v>18</v>
      </c>
      <c r="G17" s="14">
        <f>D17*E17/100</f>
        <v>9633125.857338</v>
      </c>
      <c r="H17" s="39">
        <f>E17*$Q$19</f>
        <v>0.20531036738390002</v>
      </c>
      <c r="I17" s="1" t="s">
        <v>18</v>
      </c>
      <c r="J17" s="14">
        <f>H17*D17/100</f>
        <v>494185.7047113794</v>
      </c>
      <c r="K17" s="14"/>
      <c r="L17" s="39">
        <f>E17*$R$19</f>
        <v>0.0280360111825</v>
      </c>
      <c r="M17" s="1" t="s">
        <v>18</v>
      </c>
      <c r="N17" s="40">
        <f>L17*(D17/12*8)/100</f>
        <v>44988.784931037546</v>
      </c>
      <c r="O17" s="14"/>
      <c r="P17" s="14"/>
      <c r="Q17" s="14"/>
      <c r="R17" s="35"/>
      <c r="S17" s="14"/>
      <c r="T17" s="14"/>
      <c r="U17" s="28"/>
      <c r="V17" s="36"/>
    </row>
    <row r="18" spans="2:22" ht="16.5">
      <c r="B18" s="1" t="s">
        <v>19</v>
      </c>
      <c r="C18" s="1"/>
      <c r="D18" s="13">
        <v>559914390</v>
      </c>
      <c r="E18" s="1">
        <v>3.1328</v>
      </c>
      <c r="F18" s="1" t="s">
        <v>18</v>
      </c>
      <c r="G18" s="14">
        <f>D18*E18/100</f>
        <v>17540998.00992</v>
      </c>
      <c r="H18" s="39">
        <f>E18*$Q$19</f>
        <v>0.1607147045152</v>
      </c>
      <c r="I18" s="1" t="s">
        <v>18</v>
      </c>
      <c r="J18" s="14">
        <f>H18*D18/100</f>
        <v>899864.7574265845</v>
      </c>
      <c r="K18" s="14"/>
      <c r="L18" s="39">
        <f>E18*$R$19</f>
        <v>0.02194628216</v>
      </c>
      <c r="M18" s="1" t="s">
        <v>18</v>
      </c>
      <c r="N18" s="40">
        <f>L18*(D18/12*8)/10</f>
        <v>819202.6125589522</v>
      </c>
      <c r="O18" s="14"/>
      <c r="P18" s="14"/>
      <c r="Q18" s="43" t="s">
        <v>25</v>
      </c>
      <c r="R18" s="44" t="s">
        <v>27</v>
      </c>
      <c r="S18" s="14"/>
      <c r="T18" s="14"/>
      <c r="U18" s="28"/>
      <c r="V18" s="36"/>
    </row>
    <row r="19" spans="2:22" ht="16.5">
      <c r="B19" s="1" t="s">
        <v>20</v>
      </c>
      <c r="C19" s="1"/>
      <c r="D19" s="13">
        <v>1150645564.1665182</v>
      </c>
      <c r="E19" s="1">
        <v>2.6987</v>
      </c>
      <c r="F19" s="1" t="s">
        <v>18</v>
      </c>
      <c r="G19" s="14">
        <f>D19*E19/100</f>
        <v>31052471.84016183</v>
      </c>
      <c r="H19" s="39">
        <f>E19*$Q$19</f>
        <v>0.1384450884433</v>
      </c>
      <c r="I19" s="1" t="s">
        <v>18</v>
      </c>
      <c r="J19" s="14">
        <f>H19*D19/100</f>
        <v>1593012.2689792446</v>
      </c>
      <c r="K19" s="14"/>
      <c r="L19" s="39">
        <f>E19*$R$19</f>
        <v>0.0189052705775</v>
      </c>
      <c r="M19" s="1" t="s">
        <v>18</v>
      </c>
      <c r="N19" s="40">
        <f>L19*(D19/12*8)/100</f>
        <v>145021.77152912112</v>
      </c>
      <c r="O19" s="14"/>
      <c r="P19" s="14"/>
      <c r="Q19" s="45">
        <v>0.051300659</v>
      </c>
      <c r="R19" s="45">
        <v>0.007005325</v>
      </c>
      <c r="S19" s="14"/>
      <c r="T19" s="14"/>
      <c r="U19" s="28"/>
      <c r="V19" s="36"/>
    </row>
    <row r="20" spans="2:21" ht="16.5">
      <c r="B20" s="1" t="s">
        <v>21</v>
      </c>
      <c r="C20" s="1"/>
      <c r="D20" s="13">
        <v>0</v>
      </c>
      <c r="E20" s="1"/>
      <c r="F20" s="1"/>
      <c r="G20" s="1"/>
      <c r="H20" s="14"/>
      <c r="I20" s="14"/>
      <c r="J20" s="14"/>
      <c r="K20" s="14"/>
      <c r="L20" s="14"/>
      <c r="M20" s="14"/>
      <c r="N20" s="14"/>
      <c r="O20" s="14"/>
      <c r="P20" s="14"/>
      <c r="Q20" s="43"/>
      <c r="R20" s="43"/>
      <c r="S20" s="14"/>
      <c r="T20" s="14"/>
      <c r="U20" s="1"/>
    </row>
    <row r="21" spans="2:22" ht="16.5">
      <c r="B21" s="16" t="s">
        <v>22</v>
      </c>
      <c r="C21" s="17"/>
      <c r="D21" s="18">
        <v>1951261732.1665182</v>
      </c>
      <c r="E21" s="17"/>
      <c r="F21" s="17"/>
      <c r="G21" s="23">
        <f>SUM(G12:G20)</f>
        <v>119911709.56741984</v>
      </c>
      <c r="H21" s="19"/>
      <c r="I21" s="19"/>
      <c r="J21" s="20">
        <f>SUM(J14:J20)</f>
        <v>5345851.53913819</v>
      </c>
      <c r="K21" s="29"/>
      <c r="L21" s="19"/>
      <c r="M21" s="19"/>
      <c r="N21" s="20">
        <f>SUM(N14:N20)</f>
        <v>1223948.3209470108</v>
      </c>
      <c r="O21" s="29"/>
      <c r="P21" s="29" t="s">
        <v>28</v>
      </c>
      <c r="Q21" s="41">
        <f>'[1]Sheet1'!$U$21</f>
        <v>5345851.999694434</v>
      </c>
      <c r="R21" s="42">
        <f>'[1]Sheet1'!$Z$21</f>
        <v>1223948.815645223</v>
      </c>
      <c r="S21" s="29"/>
      <c r="T21" s="29"/>
      <c r="U21" s="1"/>
      <c r="V21" s="27"/>
    </row>
    <row r="22" spans="2:18" ht="16.5">
      <c r="B22" s="1"/>
      <c r="C22" s="1"/>
      <c r="D22" s="1"/>
      <c r="E22" s="1"/>
      <c r="F22" s="1"/>
      <c r="G22" s="1"/>
      <c r="H22" s="1"/>
      <c r="I22" s="1">
        <v>0</v>
      </c>
      <c r="J22" s="1"/>
      <c r="K22" s="14"/>
      <c r="L22" s="14"/>
      <c r="M22" s="14"/>
      <c r="N22" s="14"/>
      <c r="O22" s="14"/>
      <c r="P22" t="s">
        <v>29</v>
      </c>
      <c r="Q22" s="36">
        <f>J21-Q21</f>
        <v>-0.4605562435463071</v>
      </c>
      <c r="R22" s="36">
        <f>N21-R21</f>
        <v>-0.4946982122492045</v>
      </c>
    </row>
    <row r="23" spans="2:17" ht="16.5">
      <c r="B23" s="1"/>
      <c r="C23" s="1"/>
      <c r="D23" s="1"/>
      <c r="E23" s="21"/>
      <c r="F23" s="1"/>
      <c r="G23" s="1"/>
      <c r="H23" s="1"/>
      <c r="I23" s="21">
        <v>0.046</v>
      </c>
      <c r="J23" s="1"/>
      <c r="K23" s="14"/>
      <c r="L23" s="14"/>
      <c r="M23" s="14"/>
      <c r="N23" s="14"/>
      <c r="O23" s="14"/>
      <c r="P23" s="14"/>
      <c r="Q23" s="1"/>
    </row>
    <row r="24" ht="15">
      <c r="J24" s="27"/>
    </row>
    <row r="25" spans="18:19" ht="15">
      <c r="R25" s="31"/>
      <c r="S25" s="31"/>
    </row>
    <row r="26" spans="7:19" ht="15">
      <c r="G26" s="31"/>
      <c r="H26" s="30"/>
      <c r="J26" s="32"/>
      <c r="K26" s="32"/>
      <c r="L26" s="32"/>
      <c r="M26" s="30"/>
      <c r="Q26" s="33"/>
      <c r="R26" s="31"/>
      <c r="S26" s="31"/>
    </row>
    <row r="27" spans="11:13" ht="15">
      <c r="K27" s="32"/>
      <c r="L27" s="32"/>
      <c r="M27" s="30"/>
    </row>
    <row r="28" spans="11:13" ht="15">
      <c r="K28" s="32"/>
      <c r="L28" s="32"/>
      <c r="M28" s="30"/>
    </row>
    <row r="30" ht="15">
      <c r="M30" s="30"/>
    </row>
  </sheetData>
  <sheetProtection/>
  <mergeCells count="7">
    <mergeCell ref="B1:Q1"/>
    <mergeCell ref="B2:Q2"/>
    <mergeCell ref="B3:Q3"/>
    <mergeCell ref="B4:Q4"/>
    <mergeCell ref="B5:Q5"/>
    <mergeCell ref="H7:J7"/>
    <mergeCell ref="L7:N7"/>
  </mergeCells>
  <printOptions/>
  <pageMargins left="0.7" right="0.7" top="0.75" bottom="0.75" header="0.3" footer="0.3"/>
  <pageSetup fitToHeight="1" fitToWidth="1" horizontalDpi="600" verticalDpi="600" orientation="landscape" scale="72" r:id="rId3"/>
  <headerFooter>
    <oddHeader>&amp;R&amp;"Arial Narrow,Regular"&amp;8Docket No. 10-035-89
DPU Exhibit No. 4.4</oddHeader>
    <oddFooter>&amp;L&amp;"Arial Narrow,Regular"&amp;8October 26, 2010&amp;R&amp;"Arial Narrow,Regular"&amp;8Abdinasir Abdulle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Aabdulle</dc:creator>
  <cp:keywords/>
  <dc:description/>
  <cp:lastModifiedBy>Dmiller</cp:lastModifiedBy>
  <cp:lastPrinted>2010-10-25T20:05:27Z</cp:lastPrinted>
  <dcterms:created xsi:type="dcterms:W3CDTF">2010-02-21T23:50:27Z</dcterms:created>
  <dcterms:modified xsi:type="dcterms:W3CDTF">2010-10-26T14:31:51Z</dcterms:modified>
  <cp:category/>
  <cp:version/>
  <cp:contentType/>
  <cp:contentStatus/>
</cp:coreProperties>
</file>