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620" windowWidth="31700" windowHeight="16660" activeTab="5"/>
  </bookViews>
  <sheets>
    <sheet name="UAE Exhibit (KCH-4), p. 1" sheetId="1" r:id="rId1"/>
    <sheet name="UAE Exhibit (KCH-4), p. 2" sheetId="2" r:id="rId2"/>
    <sheet name="UAE Exhibit (KCH-4), p. 3" sheetId="3" r:id="rId3"/>
    <sheet name="UAE Exhibit (KCH-4), p. 4" sheetId="4" r:id="rId4"/>
    <sheet name="UAE Exhibit (KCH-5)" sheetId="5" r:id="rId5"/>
    <sheet name="UAE Exhibit (KCH-6)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'[1]Inputs'!#REF!</definedName>
    <definedName name="__123Graph_B" hidden="1">'[1]Inputs'!#REF!</definedName>
    <definedName name="__123Graph_D" hidden="1">'[1]Inputs'!#REF!</definedName>
    <definedName name="__123Graph_E" hidden="1">'[2]Input'!$E$22:$E$37</definedName>
    <definedName name="__123Graph_F" hidden="1">'[2]Input'!$D$22:$D$37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djs2avg">'[5]Inputs'!$L$255:'[5]Inputs'!$T$505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ispatchSum">"GRID Thermal Generation!R2C1:R4C2"</definedName>
    <definedName name="DUDE" hidden="1">#REF!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ameTable">#REF!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'[6]Inputs'!#REF!</definedName>
    <definedName name="_xlnm.Print_Area" localSheetId="0">'UAE Exhibit (KCH-4), p. 1'!$A$1:$I$36</definedName>
    <definedName name="_xlnm.Print_Area" localSheetId="3">'UAE Exhibit (KCH-4), p. 4'!$B$1:$M$34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3" hidden="1">{"YTD-Total",#N/A,FALSE,"Provision"}</definedName>
    <definedName name="standard1" hidden="1">{"YTD-Total",#N/A,FALSE,"Provision"}</definedName>
    <definedName name="TRANSM_2">'[7]Transm2'!$A$1:$M$461:'[7]10 Yr FC'!$M$47</definedName>
    <definedName name="w" hidden="1">'[1]Inputs'!#REF!</definedName>
    <definedName name="WinterPeak">'[8]Load Data'!$D$9:$H$12,'[8]Load Data'!$D$20:$H$22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3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Sheet";#N/A,#N/A,FALSE,"T-Accounts";#N/A,#N/A,FALSE,"Ins &amp; Prem ActualEstimates"}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'[4]DSM Output'!$G$21:$G$23</definedName>
    <definedName name="Z_01844156_6462_4A28_9785_1A86F4D0C834_.wvu.PrintTitles" hidden="1">#REF!</definedName>
  </definedNames>
  <calcPr fullCalcOnLoad="1"/>
</workbook>
</file>

<file path=xl/sharedStrings.xml><?xml version="1.0" encoding="utf-8"?>
<sst xmlns="http://schemas.openxmlformats.org/spreadsheetml/2006/main" count="277" uniqueCount="154">
  <si>
    <t>= [Ln. 6 x 100] ÷ [8/12 x Ln. 1 x 1000]</t>
  </si>
  <si>
    <t xml:space="preserve">Total Average Rate </t>
  </si>
  <si>
    <t>= Ln 8 + Ln. 9</t>
  </si>
  <si>
    <t>Total Revenue Collected in 2011</t>
  </si>
  <si>
    <t>Amount Collected from Schedule 40 ($)</t>
  </si>
  <si>
    <r>
      <t xml:space="preserve">= [Ln. 8 </t>
    </r>
    <r>
      <rPr>
        <sz val="10"/>
        <color indexed="8"/>
        <rFont val="Calibri"/>
        <family val="2"/>
      </rPr>
      <t>÷</t>
    </r>
    <r>
      <rPr>
        <sz val="10"/>
        <color indexed="8"/>
        <rFont val="Times New Roman"/>
        <family val="1"/>
      </rPr>
      <t xml:space="preserve"> 100] x [Ln. 2 x 1000]</t>
    </r>
  </si>
  <si>
    <t>Amount Collected from Schedule 97 ($)</t>
  </si>
  <si>
    <r>
      <t xml:space="preserve">= [Ln. 9 </t>
    </r>
    <r>
      <rPr>
        <sz val="10"/>
        <color indexed="8"/>
        <rFont val="Calibri"/>
        <family val="2"/>
      </rPr>
      <t>÷</t>
    </r>
    <r>
      <rPr>
        <sz val="10"/>
        <color indexed="8"/>
        <rFont val="Times New Roman"/>
        <family val="1"/>
      </rPr>
      <t xml:space="preserve"> 100] x [8/12 x Ln. 2 x 1000]</t>
    </r>
  </si>
  <si>
    <t>= Ln. 12 + Ln. 13</t>
  </si>
  <si>
    <t>Over-Collection from Schedule 40 ($)</t>
  </si>
  <si>
    <t xml:space="preserve"> = Ln. 12 - Ln. 5</t>
  </si>
  <si>
    <t>Over-Collection from Schedule 97 ($)</t>
  </si>
  <si>
    <t xml:space="preserve"> = Ln. 13 - Ln. 6</t>
  </si>
  <si>
    <t>Over-Collection from Load Growth ($)</t>
  </si>
  <si>
    <t xml:space="preserve"> = Ln. 15 + Ln. 16</t>
  </si>
  <si>
    <t>Scalar to be Applied to RMP Proposed Rates (%)</t>
  </si>
  <si>
    <r>
      <t xml:space="preserve">= 1 - [Ln. 17 </t>
    </r>
    <r>
      <rPr>
        <sz val="10"/>
        <color indexed="8"/>
        <rFont val="Calibri"/>
        <family val="2"/>
      </rPr>
      <t>÷</t>
    </r>
    <r>
      <rPr>
        <sz val="10"/>
        <color indexed="8"/>
        <rFont val="Times New Roman"/>
        <family val="1"/>
      </rPr>
      <t xml:space="preserve"> Ln. 14]</t>
    </r>
  </si>
  <si>
    <t>Operating Revenue for Return:</t>
  </si>
  <si>
    <t>Exhibit RMP_(BSD-1), p. 3.0</t>
  </si>
  <si>
    <t>Page 2</t>
  </si>
  <si>
    <t>Page 3</t>
  </si>
  <si>
    <t>Page 4</t>
  </si>
  <si>
    <t>Source: RMP Exhibit ___ (WRG-2)</t>
  </si>
  <si>
    <t>Total w/o Cust. B&amp;C</t>
  </si>
  <si>
    <t>SpC</t>
  </si>
  <si>
    <t>Customer D</t>
  </si>
  <si>
    <t>Back-up &amp; Suppl. Service</t>
  </si>
  <si>
    <t>Electric Furnace</t>
  </si>
  <si>
    <t>Customer C</t>
  </si>
  <si>
    <t>Customer B</t>
  </si>
  <si>
    <t>Customer A</t>
  </si>
  <si>
    <t>25</t>
  </si>
  <si>
    <t>Mobile Home Parks</t>
  </si>
  <si>
    <t>23</t>
  </si>
  <si>
    <t xml:space="preserve">General Service - Small </t>
  </si>
  <si>
    <t>Outdoor Lighting</t>
  </si>
  <si>
    <t>Traffic Signals</t>
  </si>
  <si>
    <t>10</t>
  </si>
  <si>
    <t>Irrigation</t>
  </si>
  <si>
    <t>9</t>
  </si>
  <si>
    <t>General Service - High Voltage</t>
  </si>
  <si>
    <t>7,11,12,13</t>
  </si>
  <si>
    <t>Street &amp; Area Lighting</t>
  </si>
  <si>
    <t>8</t>
  </si>
  <si>
    <t>General Service - Over 1 MW</t>
  </si>
  <si>
    <t>6</t>
  </si>
  <si>
    <t xml:space="preserve">General Service - Large </t>
  </si>
  <si>
    <t>1</t>
  </si>
  <si>
    <t>Residential</t>
  </si>
  <si>
    <t>(%)</t>
  </si>
  <si>
    <t>($000s)</t>
  </si>
  <si>
    <t>Sch.</t>
  </si>
  <si>
    <t>Description</t>
  </si>
  <si>
    <t>Change</t>
  </si>
  <si>
    <t>Revenue</t>
  </si>
  <si>
    <t>Sch. 97</t>
  </si>
  <si>
    <t>Annual</t>
  </si>
  <si>
    <t>Requested</t>
  </si>
  <si>
    <t>Ordered</t>
  </si>
  <si>
    <t>PSC</t>
  </si>
  <si>
    <t>8/12ths of</t>
  </si>
  <si>
    <t>$15.7 Million Deferred from RMP's First 2010 MPA Case</t>
  </si>
  <si>
    <t>Source: RMP Exhibit ___ (WRG-1)</t>
  </si>
  <si>
    <t>Sch. 40</t>
  </si>
  <si>
    <t>$69.8 Million from RMP's First &amp; Second 2010 MPA Cases</t>
  </si>
  <si>
    <t>Proposed Spread for Schedule 97 to Recover</t>
  </si>
  <si>
    <t>Proposed Spread for Schedule 40 to Recover Combined</t>
  </si>
  <si>
    <t>Derivation of Jurisdictional Scalar to Reflect Impact of Load Growth</t>
  </si>
  <si>
    <t>Line</t>
  </si>
  <si>
    <t>No.</t>
  </si>
  <si>
    <t>Amount</t>
  </si>
  <si>
    <t>Source</t>
  </si>
  <si>
    <t>Test Year Forecasted Energy for 12 Months Ending Jun. 30, 2010 (MWh)</t>
  </si>
  <si>
    <t>RMP Exhibit ___ (WRG-1U), Docket No. 09-035-23</t>
  </si>
  <si>
    <t>Forecasted Energy for the 12 Months Ending Dec. 31, 2011 (MWh)</t>
  </si>
  <si>
    <t>RMP Response to UAE DR No. 2.9, Docket No. 09-035-15</t>
  </si>
  <si>
    <t>RMP Forecasted Growth in Energy (%)</t>
  </si>
  <si>
    <t>= [Ln. 2 ÷ Ln. 1] - 1</t>
  </si>
  <si>
    <t>RMP Requested Revenue Increase in MPA Case</t>
  </si>
  <si>
    <t>Prospective Amount for Combined 2010 MPA Cases - Schedule 40 ($000s)</t>
  </si>
  <si>
    <t>RMP Exhibit ___ (WRG-1)</t>
  </si>
  <si>
    <t>Deferred Amount from First 2010 MPA Case - Schedule 97 ($000s)</t>
  </si>
  <si>
    <t>RMP Exhibit ___ (WRG-2)</t>
  </si>
  <si>
    <t>Total Revenue Increase Requested</t>
  </si>
  <si>
    <t>= Ln. 5 + Ln. 6</t>
  </si>
  <si>
    <t>Average Rate for Prospective Amount for Combined 2010 Cases (¢/kWh)</t>
  </si>
  <si>
    <t>= [Ln. 5 x 100] ÷ [Ln. 1 x 1000]</t>
  </si>
  <si>
    <t>Average Rate for Deferred Amount from First 2010 MPA Case (¢/kWh)</t>
  </si>
  <si>
    <t>TOTAL</t>
  </si>
  <si>
    <t>UTAH</t>
  </si>
  <si>
    <t>ACCOUNT</t>
  </si>
  <si>
    <t>Type</t>
  </si>
  <si>
    <t>COMPANY</t>
  </si>
  <si>
    <t>FACTOR</t>
  </si>
  <si>
    <t>FACTOR %</t>
  </si>
  <si>
    <t>ALLOCATED</t>
  </si>
  <si>
    <t>REF#</t>
  </si>
  <si>
    <t>SG</t>
  </si>
  <si>
    <t>Adjustment for CA RPS Banking</t>
  </si>
  <si>
    <t>CA</t>
  </si>
  <si>
    <t>Adjustment for OR RPS Banking</t>
  </si>
  <si>
    <t>OR</t>
  </si>
  <si>
    <t>Utah Major Plant Addition Filing</t>
  </si>
  <si>
    <t>Total Dunlap l Generation from GRID - MWH</t>
  </si>
  <si>
    <t>Renewable Energy Credits</t>
  </si>
  <si>
    <t>ID/WA/UT/WY/FERC - SG Factor Allocated Portion</t>
  </si>
  <si>
    <t>Wind MWH Available for Sale</t>
  </si>
  <si>
    <t>Percent Sold in Test Period</t>
  </si>
  <si>
    <t>MWH Sold in Test Period</t>
  </si>
  <si>
    <t>Total Incremental Dunlap l Green Tag Revenues</t>
  </si>
  <si>
    <t>RPS Reallocation Adjustment</t>
  </si>
  <si>
    <t>Factor</t>
  </si>
  <si>
    <t>Total</t>
  </si>
  <si>
    <t>California</t>
  </si>
  <si>
    <t>Oregon</t>
  </si>
  <si>
    <t>Washington</t>
  </si>
  <si>
    <t>Wyoming</t>
  </si>
  <si>
    <t>Utah</t>
  </si>
  <si>
    <t>Idaho</t>
  </si>
  <si>
    <t>FERC</t>
  </si>
  <si>
    <t xml:space="preserve">SG Factor </t>
  </si>
  <si>
    <t>Incremental REC Revenues</t>
  </si>
  <si>
    <t>Adjustment for RPS/Commission Order</t>
  </si>
  <si>
    <t>Situs</t>
  </si>
  <si>
    <t>Incremental REC Revenues - Reallocated totals</t>
  </si>
  <si>
    <t>Available RECs Sold @</t>
  </si>
  <si>
    <t>(Source: Exhibit RMP_(BSD-1), p.3.4</t>
  </si>
  <si>
    <t>Price</t>
  </si>
  <si>
    <t>MWhs</t>
  </si>
  <si>
    <t>(Source: Price derived from Attach OCS 9.2 CONF)</t>
  </si>
  <si>
    <t>RMP</t>
  </si>
  <si>
    <t>ADJUSTMENT</t>
  </si>
  <si>
    <t>Adjustment to Revenue:</t>
  </si>
  <si>
    <t>Re-allocation of Rev. for Non-RPS States</t>
  </si>
  <si>
    <t>UAE</t>
  </si>
  <si>
    <t xml:space="preserve">UAE </t>
  </si>
  <si>
    <t xml:space="preserve">UTAH </t>
  </si>
  <si>
    <t>Utah Association of Energy Users</t>
  </si>
  <si>
    <t>UAE Dunlap I REC Sales Revenue Adjustment</t>
  </si>
  <si>
    <t>Adjustment to Dunlap I REC Sales Revenue</t>
  </si>
  <si>
    <t>Description of Adjustment</t>
  </si>
  <si>
    <t>(1)</t>
  </si>
  <si>
    <t>(Source: Calculation based on data provided in Attach OCS 9.2 CONF)</t>
  </si>
  <si>
    <t>as illustrated on page 3.4 of Exhibit RMP_ (BSD-1)</t>
  </si>
  <si>
    <t>The calculation in RMP's direct filing is based on assumption that 75% of Dunlap I wind MWhs will be sold in the test period</t>
  </si>
  <si>
    <t>(2)</t>
  </si>
  <si>
    <t xml:space="preserve">* RPS Reallocation Adjustment above reflects UAE calculated Incremental Dunlap I Green Tag Revenues and is consistent with RMP's allocation methodology in this case, </t>
  </si>
  <si>
    <t>Price reflects CY2010 average wind REC price calculated from RMP wind plant data provided in Attach OCS 9.2 CONF</t>
  </si>
  <si>
    <r>
      <t>COMPANY</t>
    </r>
    <r>
      <rPr>
        <u val="single"/>
        <vertAlign val="superscript"/>
        <sz val="10"/>
        <rFont val="Times New Roman"/>
        <family val="1"/>
      </rPr>
      <t>1</t>
    </r>
  </si>
  <si>
    <t>(1) Source:</t>
  </si>
  <si>
    <t>Net Income Before Taxes</t>
  </si>
  <si>
    <t>State Income Tax Impact @ 4.54%</t>
  </si>
  <si>
    <t>Federal Income Tax Impact @ 35%</t>
  </si>
  <si>
    <t>Total Income Taxes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</si>
</sst>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0.0000%"/>
    <numFmt numFmtId="172" formatCode="_-* #,##0\ &quot;F&quot;_-;\-* #,##0\ &quot;F&quot;_-;_-* &quot;-&quot;\ &quot;F&quot;_-;_-@_-"/>
    <numFmt numFmtId="173" formatCode="_(* #,##0.00_);[Red]_(* \(#,##0.00\);_(* &quot;-&quot;??_);_(@_)"/>
    <numFmt numFmtId="174" formatCode="&quot;$&quot;###0;[Red]\(&quot;$&quot;###0\)"/>
    <numFmt numFmtId="175" formatCode="&quot;$&quot;#,##0\ ;\(&quot;$&quot;#,##0\)"/>
    <numFmt numFmtId="176" formatCode="mmmm\ d\,\ yyyy"/>
    <numFmt numFmtId="177" formatCode="0.000%"/>
    <numFmt numFmtId="178" formatCode="########\-###\-###"/>
    <numFmt numFmtId="179" formatCode="0.0"/>
    <numFmt numFmtId="180" formatCode="#,##0.000;[Red]\-#,##0.000"/>
    <numFmt numFmtId="181" formatCode="_(* #,##0_);[Red]_(* \(#,##0\);_(* &quot;-&quot;_);_(@_)"/>
    <numFmt numFmtId="182" formatCode="#,##0.0_);\(#,##0.0\);\-\ ;"/>
    <numFmt numFmtId="183" formatCode="#,##0.0000"/>
    <numFmt numFmtId="184" formatCode="mmm\ dd\,\ yyyy"/>
    <numFmt numFmtId="185" formatCode="General_)"/>
    <numFmt numFmtId="186" formatCode="_(&quot;$&quot;* #,##0_);_(&quot;$&quot;* \(#,##0\);_(&quot;$&quot;* &quot;-&quot;??_);_(@_)"/>
    <numFmt numFmtId="187" formatCode="_(* #,##0.0000_);_(* \(#,##0.0000\);_(* &quot;-&quot;?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000_);_(* \(#,##0.000000\);_(* &quot;-&quot;??_);_(@_)"/>
    <numFmt numFmtId="193" formatCode="&quot;$&quot;#,##0"/>
    <numFmt numFmtId="194" formatCode="_(* #,##0.00000_);_(* \(#,##0.00000\);_(* &quot;-&quot;?????_);_(@_)"/>
    <numFmt numFmtId="195" formatCode="_(* #,##0.000_);_(* \(#,##0.000\);_(* &quot;-&quot;???_);_(@_)"/>
    <numFmt numFmtId="196" formatCode="[$-409]mmm\-yy;@"/>
    <numFmt numFmtId="197" formatCode="0.0%"/>
    <numFmt numFmtId="198" formatCode="0.0000_);\(0.0000\)"/>
  </numFmts>
  <fonts count="7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color indexed="8"/>
      <name val="Helv"/>
      <family val="0"/>
    </font>
    <font>
      <sz val="10"/>
      <color indexed="24"/>
      <name val="Courier New"/>
      <family val="3"/>
    </font>
    <font>
      <sz val="10"/>
      <name val="Helv"/>
      <family val="0"/>
    </font>
    <font>
      <sz val="8"/>
      <name val="Helv"/>
      <family val="0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color indexed="39"/>
      <name val="Arial"/>
      <family val="2"/>
    </font>
    <font>
      <b/>
      <sz val="8"/>
      <name val="Arial"/>
      <family val="2"/>
    </font>
    <font>
      <sz val="11"/>
      <color indexed="8"/>
      <name val="TimesNewRomanPS"/>
      <family val="0"/>
    </font>
    <font>
      <sz val="12"/>
      <name val="Arial"/>
      <family val="2"/>
    </font>
    <font>
      <sz val="10"/>
      <color indexed="11"/>
      <name val="Genev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  <family val="0"/>
    </font>
    <font>
      <sz val="10"/>
      <name val="LinePrinter"/>
      <family val="0"/>
    </font>
    <font>
      <sz val="8"/>
      <color indexed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vertAlign val="superscript"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/>
      <top style="thin"/>
      <bottom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" fontId="5" fillId="0" borderId="0">
      <alignment/>
      <protection/>
    </xf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8" fillId="0" borderId="0" applyFont="0" applyFill="0" applyBorder="0" applyProtection="0">
      <alignment horizontal="right"/>
    </xf>
    <xf numFmtId="5" fontId="7" fillId="0" borderId="0">
      <alignment/>
      <protection/>
    </xf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6" fontId="2" fillId="0" borderId="0" applyFill="0" applyBorder="0" applyAlignment="0" applyProtection="0"/>
    <xf numFmtId="0" fontId="4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7" fillId="0" borderId="0">
      <alignment/>
      <protection/>
    </xf>
    <xf numFmtId="0" fontId="69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48" fillId="4" borderId="0" applyNumberFormat="0" applyBorder="0" applyAlignment="0" applyProtection="0"/>
    <xf numFmtId="38" fontId="10" fillId="20" borderId="0" applyNumberFormat="0" applyBorder="0" applyAlignment="0" applyProtection="0"/>
    <xf numFmtId="0" fontId="11" fillId="0" borderId="0">
      <alignment/>
      <protection/>
    </xf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177" fontId="2" fillId="0" borderId="0">
      <alignment/>
      <protection locked="0"/>
    </xf>
    <xf numFmtId="177" fontId="2" fillId="0" borderId="0">
      <alignment/>
      <protection locked="0"/>
    </xf>
    <xf numFmtId="0" fontId="68" fillId="0" borderId="0" applyNumberFormat="0" applyFill="0" applyBorder="0" applyAlignment="0" applyProtection="0"/>
    <xf numFmtId="0" fontId="52" fillId="7" borderId="1" applyNumberFormat="0" applyAlignment="0" applyProtection="0"/>
    <xf numFmtId="10" fontId="10" fillId="22" borderId="8" applyNumberFormat="0" applyBorder="0" applyAlignment="0" applyProtection="0"/>
    <xf numFmtId="38" fontId="13" fillId="0" borderId="0">
      <alignment horizontal="left" wrapText="1"/>
      <protection/>
    </xf>
    <xf numFmtId="38" fontId="14" fillId="0" borderId="0">
      <alignment horizontal="left" wrapText="1"/>
      <protection/>
    </xf>
    <xf numFmtId="0" fontId="53" fillId="0" borderId="9" applyNumberFormat="0" applyFill="0" applyAlignment="0" applyProtection="0"/>
    <xf numFmtId="178" fontId="2" fillId="0" borderId="0">
      <alignment/>
      <protection/>
    </xf>
    <xf numFmtId="179" fontId="15" fillId="0" borderId="0" applyNumberFormat="0" applyFill="0" applyBorder="0" applyAlignment="0" applyProtection="0"/>
    <xf numFmtId="0" fontId="54" fillId="23" borderId="0" applyNumberFormat="0" applyBorder="0" applyAlignment="0" applyProtection="0"/>
    <xf numFmtId="37" fontId="16" fillId="0" borderId="0" applyNumberFormat="0" applyFill="0" applyBorder="0">
      <alignment/>
      <protection/>
    </xf>
    <xf numFmtId="0" fontId="10" fillId="0" borderId="10" applyNumberFormat="0" applyBorder="0" applyAlignment="0">
      <protection/>
    </xf>
    <xf numFmtId="18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 applyFill="0" applyBorder="0" applyProtection="0">
      <alignment/>
    </xf>
    <xf numFmtId="0" fontId="1" fillId="0" borderId="0">
      <alignment/>
      <protection/>
    </xf>
    <xf numFmtId="37" fontId="7" fillId="0" borderId="0">
      <alignment/>
      <protection/>
    </xf>
    <xf numFmtId="0" fontId="0" fillId="22" borderId="11" applyNumberFormat="0" applyFont="0" applyAlignment="0" applyProtection="0"/>
    <xf numFmtId="182" fontId="1" fillId="0" borderId="0" applyFont="0" applyFill="0" applyBorder="0" applyProtection="0">
      <alignment/>
    </xf>
    <xf numFmtId="0" fontId="55" fillId="20" borderId="12" applyNumberFormat="0" applyAlignment="0" applyProtection="0"/>
    <xf numFmtId="12" fontId="12" fillId="21" borderId="13">
      <alignment horizontal="left"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>
      <alignment/>
      <protection/>
    </xf>
    <xf numFmtId="4" fontId="19" fillId="23" borderId="14" applyNumberFormat="0" applyProtection="0">
      <alignment vertical="center"/>
    </xf>
    <xf numFmtId="4" fontId="20" fillId="23" borderId="14" applyNumberFormat="0" applyProtection="0">
      <alignment vertical="center"/>
    </xf>
    <xf numFmtId="4" fontId="19" fillId="23" borderId="14" applyNumberFormat="0" applyProtection="0">
      <alignment vertical="center"/>
    </xf>
    <xf numFmtId="0" fontId="19" fillId="23" borderId="14" applyNumberFormat="0" applyProtection="0">
      <alignment horizontal="left" vertical="top" indent="1"/>
    </xf>
    <xf numFmtId="4" fontId="19" fillId="24" borderId="15" applyNumberFormat="0" applyProtection="0">
      <alignment vertical="center"/>
    </xf>
    <xf numFmtId="4" fontId="21" fillId="3" borderId="14" applyNumberFormat="0" applyProtection="0">
      <alignment horizontal="right" vertical="center"/>
    </xf>
    <xf numFmtId="4" fontId="21" fillId="9" borderId="14" applyNumberFormat="0" applyProtection="0">
      <alignment horizontal="right" vertical="center"/>
    </xf>
    <xf numFmtId="4" fontId="21" fillId="17" borderId="14" applyNumberFormat="0" applyProtection="0">
      <alignment horizontal="right" vertical="center"/>
    </xf>
    <xf numFmtId="4" fontId="21" fillId="11" borderId="14" applyNumberFormat="0" applyProtection="0">
      <alignment horizontal="right" vertical="center"/>
    </xf>
    <xf numFmtId="4" fontId="21" fillId="15" borderId="14" applyNumberFormat="0" applyProtection="0">
      <alignment horizontal="right" vertical="center"/>
    </xf>
    <xf numFmtId="4" fontId="21" fillId="19" borderId="14" applyNumberFormat="0" applyProtection="0">
      <alignment horizontal="right" vertical="center"/>
    </xf>
    <xf numFmtId="4" fontId="21" fillId="18" borderId="14" applyNumberFormat="0" applyProtection="0">
      <alignment horizontal="right" vertical="center"/>
    </xf>
    <xf numFmtId="4" fontId="21" fillId="25" borderId="14" applyNumberFormat="0" applyProtection="0">
      <alignment horizontal="right" vertical="center"/>
    </xf>
    <xf numFmtId="4" fontId="21" fillId="10" borderId="14" applyNumberFormat="0" applyProtection="0">
      <alignment horizontal="right" vertical="center"/>
    </xf>
    <xf numFmtId="4" fontId="19" fillId="26" borderId="16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1" fillId="24" borderId="14" applyNumberFormat="0" applyProtection="0">
      <alignment horizontal="right" vertical="center"/>
    </xf>
    <xf numFmtId="4" fontId="23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0" fontId="2" fillId="28" borderId="14" applyNumberFormat="0" applyProtection="0">
      <alignment horizontal="left" vertical="center" indent="1"/>
    </xf>
    <xf numFmtId="0" fontId="2" fillId="28" borderId="14" applyNumberFormat="0" applyProtection="0">
      <alignment horizontal="left" vertical="top" indent="1"/>
    </xf>
    <xf numFmtId="0" fontId="2" fillId="24" borderId="14" applyNumberFormat="0" applyProtection="0">
      <alignment horizontal="left" vertical="center" indent="1"/>
    </xf>
    <xf numFmtId="0" fontId="2" fillId="24" borderId="14" applyNumberFormat="0" applyProtection="0">
      <alignment horizontal="left" vertical="top" indent="1"/>
    </xf>
    <xf numFmtId="0" fontId="2" fillId="8" borderId="14" applyNumberFormat="0" applyProtection="0">
      <alignment horizontal="left" vertical="center" indent="1"/>
    </xf>
    <xf numFmtId="0" fontId="2" fillId="8" borderId="14" applyNumberFormat="0" applyProtection="0">
      <alignment horizontal="left" vertical="top" indent="1"/>
    </xf>
    <xf numFmtId="0" fontId="2" fillId="27" borderId="14" applyNumberFormat="0" applyProtection="0">
      <alignment horizontal="left" vertical="center" indent="1"/>
    </xf>
    <xf numFmtId="0" fontId="2" fillId="27" borderId="14" applyNumberFormat="0" applyProtection="0">
      <alignment horizontal="left" vertical="top" indent="1"/>
    </xf>
    <xf numFmtId="4" fontId="21" fillId="22" borderId="14" applyNumberFormat="0" applyProtection="0">
      <alignment vertical="center"/>
    </xf>
    <xf numFmtId="4" fontId="25" fillId="22" borderId="14" applyNumberFormat="0" applyProtection="0">
      <alignment vertical="center"/>
    </xf>
    <xf numFmtId="4" fontId="21" fillId="22" borderId="14" applyNumberFormat="0" applyProtection="0">
      <alignment horizontal="left" vertical="center" indent="1"/>
    </xf>
    <xf numFmtId="0" fontId="21" fillId="22" borderId="14" applyNumberFormat="0" applyProtection="0">
      <alignment horizontal="left" vertical="top" indent="1"/>
    </xf>
    <xf numFmtId="4" fontId="21" fillId="29" borderId="17" applyNumberFormat="0" applyProtection="0">
      <alignment horizontal="right" vertical="center"/>
    </xf>
    <xf numFmtId="4" fontId="25" fillId="27" borderId="14" applyNumberFormat="0" applyProtection="0">
      <alignment horizontal="right" vertical="center"/>
    </xf>
    <xf numFmtId="4" fontId="21" fillId="29" borderId="14" applyNumberFormat="0" applyProtection="0">
      <alignment horizontal="left" vertical="center" indent="1"/>
    </xf>
    <xf numFmtId="0" fontId="21" fillId="24" borderId="14" applyNumberFormat="0" applyProtection="0">
      <alignment horizontal="center" vertical="top"/>
    </xf>
    <xf numFmtId="4" fontId="26" fillId="0" borderId="0" applyNumberFormat="0" applyProtection="0">
      <alignment horizontal="left" vertical="center"/>
    </xf>
    <xf numFmtId="4" fontId="27" fillId="30" borderId="0" applyNumberFormat="0" applyProtection="0">
      <alignment horizontal="left"/>
    </xf>
    <xf numFmtId="4" fontId="28" fillId="27" borderId="14" applyNumberFormat="0" applyProtection="0">
      <alignment horizontal="right" vertical="center"/>
    </xf>
    <xf numFmtId="37" fontId="29" fillId="31" borderId="0" applyNumberFormat="0" applyFont="0" applyBorder="0" applyAlignment="0" applyProtection="0"/>
    <xf numFmtId="183" fontId="2" fillId="0" borderId="18">
      <alignment horizontal="justify" vertical="top" wrapText="1"/>
      <protection/>
    </xf>
    <xf numFmtId="0" fontId="2" fillId="0" borderId="0">
      <alignment horizontal="left" wrapText="1"/>
      <protection/>
    </xf>
    <xf numFmtId="184" fontId="2" fillId="0" borderId="0" applyFill="0" applyBorder="0" applyAlignment="0" applyProtection="0"/>
    <xf numFmtId="0" fontId="3" fillId="0" borderId="0" applyNumberFormat="0" applyFill="0" applyBorder="0">
      <alignment horizontal="center" wrapText="1"/>
      <protection/>
    </xf>
    <xf numFmtId="0" fontId="3" fillId="0" borderId="0" applyNumberFormat="0" applyFill="0" applyBorder="0">
      <alignment horizontal="center" wrapText="1"/>
      <protection/>
    </xf>
    <xf numFmtId="38" fontId="2" fillId="0" borderId="0">
      <alignment horizontal="left" wrapText="1"/>
      <protection/>
    </xf>
    <xf numFmtId="0" fontId="56" fillId="0" borderId="0" applyNumberFormat="0" applyFill="0" applyBorder="0" applyAlignment="0" applyProtection="0"/>
    <xf numFmtId="0" fontId="3" fillId="0" borderId="8">
      <alignment horizontal="center" vertical="center" wrapText="1"/>
      <protection/>
    </xf>
    <xf numFmtId="0" fontId="57" fillId="0" borderId="19" applyNumberFormat="0" applyFill="0" applyAlignment="0" applyProtection="0"/>
    <xf numFmtId="0" fontId="7" fillId="0" borderId="20">
      <alignment/>
      <protection/>
    </xf>
    <xf numFmtId="185" fontId="30" fillId="0" borderId="0">
      <alignment horizontal="left"/>
      <protection/>
    </xf>
    <xf numFmtId="0" fontId="7" fillId="0" borderId="21">
      <alignment/>
      <protection/>
    </xf>
    <xf numFmtId="37" fontId="10" fillId="23" borderId="0" applyNumberFormat="0" applyBorder="0" applyAlignment="0" applyProtection="0"/>
    <xf numFmtId="37" fontId="10" fillId="0" borderId="0">
      <alignment/>
      <protection/>
    </xf>
    <xf numFmtId="3" fontId="31" fillId="32" borderId="22" applyProtection="0">
      <alignment/>
    </xf>
    <xf numFmtId="0" fontId="5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121" applyFont="1">
      <alignment/>
      <protection/>
    </xf>
    <xf numFmtId="0" fontId="2" fillId="0" borderId="0" xfId="129">
      <alignment/>
      <protection/>
    </xf>
    <xf numFmtId="0" fontId="32" fillId="0" borderId="0" xfId="0" applyFont="1" applyAlignment="1">
      <alignment/>
    </xf>
    <xf numFmtId="0" fontId="32" fillId="0" borderId="0" xfId="135" applyFont="1">
      <alignment/>
      <protection/>
    </xf>
    <xf numFmtId="0" fontId="32" fillId="0" borderId="0" xfId="135" applyFont="1" applyBorder="1" applyAlignment="1">
      <alignment horizontal="center"/>
      <protection/>
    </xf>
    <xf numFmtId="0" fontId="59" fillId="0" borderId="0" xfId="135" applyFont="1" applyBorder="1" applyAlignment="1">
      <alignment horizontal="center"/>
      <protection/>
    </xf>
    <xf numFmtId="0" fontId="59" fillId="3" borderId="23" xfId="135" applyFont="1" applyFill="1" applyBorder="1" applyAlignment="1">
      <alignment horizontal="center"/>
      <protection/>
    </xf>
    <xf numFmtId="0" fontId="59" fillId="3" borderId="24" xfId="135" applyFont="1" applyFill="1" applyBorder="1" applyAlignment="1">
      <alignment horizontal="center"/>
      <protection/>
    </xf>
    <xf numFmtId="0" fontId="33" fillId="0" borderId="0" xfId="135" applyFont="1" applyBorder="1" applyAlignment="1">
      <alignment horizontal="center"/>
      <protection/>
    </xf>
    <xf numFmtId="0" fontId="60" fillId="0" borderId="0" xfId="135" applyFont="1" applyBorder="1" applyAlignment="1">
      <alignment horizontal="center"/>
      <protection/>
    </xf>
    <xf numFmtId="0" fontId="60" fillId="3" borderId="24" xfId="135" applyFont="1" applyFill="1" applyBorder="1" applyAlignment="1">
      <alignment horizontal="center"/>
      <protection/>
    </xf>
    <xf numFmtId="0" fontId="32" fillId="0" borderId="0" xfId="135" applyFont="1" applyBorder="1">
      <alignment/>
      <protection/>
    </xf>
    <xf numFmtId="0" fontId="32" fillId="3" borderId="24" xfId="135" applyFont="1" applyFill="1" applyBorder="1" applyAlignment="1">
      <alignment horizontal="center"/>
      <protection/>
    </xf>
    <xf numFmtId="170" fontId="32" fillId="0" borderId="0" xfId="55" applyNumberFormat="1" applyFont="1" applyBorder="1" applyAlignment="1">
      <alignment horizontal="center"/>
    </xf>
    <xf numFmtId="170" fontId="32" fillId="3" borderId="24" xfId="55" applyNumberFormat="1" applyFont="1" applyFill="1" applyBorder="1" applyAlignment="1">
      <alignment horizontal="center"/>
    </xf>
    <xf numFmtId="0" fontId="34" fillId="0" borderId="0" xfId="135" applyFont="1" applyBorder="1" applyAlignment="1">
      <alignment horizontal="left"/>
      <protection/>
    </xf>
    <xf numFmtId="170" fontId="59" fillId="0" borderId="0" xfId="55" applyNumberFormat="1" applyFont="1" applyBorder="1" applyAlignment="1">
      <alignment horizontal="center"/>
    </xf>
    <xf numFmtId="170" fontId="59" fillId="3" borderId="24" xfId="55" applyNumberFormat="1" applyFont="1" applyFill="1" applyBorder="1" applyAlignment="1">
      <alignment horizontal="center"/>
    </xf>
    <xf numFmtId="41" fontId="32" fillId="0" borderId="0" xfId="55" applyNumberFormat="1" applyFont="1" applyBorder="1" applyAlignment="1">
      <alignment horizontal="center"/>
    </xf>
    <xf numFmtId="41" fontId="59" fillId="0" borderId="0" xfId="55" applyNumberFormat="1" applyFont="1" applyBorder="1" applyAlignment="1">
      <alignment horizontal="center"/>
    </xf>
    <xf numFmtId="41" fontId="59" fillId="3" borderId="24" xfId="55" applyNumberFormat="1" applyFont="1" applyFill="1" applyBorder="1" applyAlignment="1">
      <alignment horizontal="center"/>
    </xf>
    <xf numFmtId="171" fontId="32" fillId="0" borderId="0" xfId="146" applyNumberFormat="1" applyFont="1" applyBorder="1" applyAlignment="1">
      <alignment horizontal="center"/>
    </xf>
    <xf numFmtId="41" fontId="32" fillId="0" borderId="4" xfId="55" applyNumberFormat="1" applyFont="1" applyBorder="1" applyAlignment="1">
      <alignment horizontal="center"/>
    </xf>
    <xf numFmtId="41" fontId="59" fillId="0" borderId="4" xfId="55" applyNumberFormat="1" applyFont="1" applyBorder="1" applyAlignment="1">
      <alignment horizontal="center"/>
    </xf>
    <xf numFmtId="41" fontId="59" fillId="3" borderId="25" xfId="55" applyNumberFormat="1" applyFont="1" applyFill="1" applyBorder="1" applyAlignment="1">
      <alignment horizontal="center"/>
    </xf>
    <xf numFmtId="0" fontId="32" fillId="0" borderId="0" xfId="135" applyFont="1" applyBorder="1" applyAlignment="1">
      <alignment horizontal="left"/>
      <protection/>
    </xf>
    <xf numFmtId="41" fontId="32" fillId="3" borderId="26" xfId="55" applyNumberFormat="1" applyFont="1" applyFill="1" applyBorder="1" applyAlignment="1">
      <alignment horizontal="center"/>
    </xf>
    <xf numFmtId="0" fontId="32" fillId="0" borderId="0" xfId="135" applyFont="1" applyFill="1" applyBorder="1" applyAlignment="1">
      <alignment horizontal="left"/>
      <protection/>
    </xf>
    <xf numFmtId="0" fontId="32" fillId="0" borderId="0" xfId="135" applyFont="1" applyFill="1" applyBorder="1">
      <alignment/>
      <protection/>
    </xf>
    <xf numFmtId="0" fontId="32" fillId="0" borderId="0" xfId="135" applyFont="1" applyFill="1" applyBorder="1" applyAlignment="1">
      <alignment horizontal="center"/>
      <protection/>
    </xf>
    <xf numFmtId="41" fontId="32" fillId="0" borderId="0" xfId="55" applyNumberFormat="1" applyFont="1" applyFill="1" applyBorder="1" applyAlignment="1">
      <alignment horizontal="center"/>
    </xf>
    <xf numFmtId="171" fontId="32" fillId="0" borderId="0" xfId="146" applyNumberFormat="1" applyFont="1" applyFill="1" applyBorder="1" applyAlignment="1">
      <alignment horizontal="center"/>
    </xf>
    <xf numFmtId="0" fontId="32" fillId="0" borderId="0" xfId="135" applyNumberFormat="1" applyFont="1" applyFill="1" applyBorder="1" applyAlignment="1">
      <alignment horizontal="center"/>
      <protection/>
    </xf>
    <xf numFmtId="0" fontId="35" fillId="0" borderId="0" xfId="135" applyFont="1">
      <alignment/>
      <protection/>
    </xf>
    <xf numFmtId="0" fontId="36" fillId="0" borderId="0" xfId="135" applyFont="1">
      <alignment/>
      <protection/>
    </xf>
    <xf numFmtId="0" fontId="36" fillId="0" borderId="0" xfId="135" applyFont="1" applyAlignment="1">
      <alignment horizontal="center"/>
      <protection/>
    </xf>
    <xf numFmtId="0" fontId="32" fillId="0" borderId="0" xfId="135" applyFont="1" applyAlignment="1">
      <alignment horizontal="center"/>
      <protection/>
    </xf>
    <xf numFmtId="0" fontId="32" fillId="0" borderId="0" xfId="135" applyNumberFormat="1" applyFont="1" applyAlignment="1">
      <alignment horizontal="center"/>
      <protection/>
    </xf>
    <xf numFmtId="0" fontId="33" fillId="0" borderId="0" xfId="135" applyFont="1" applyAlignment="1">
      <alignment horizontal="center"/>
      <protection/>
    </xf>
    <xf numFmtId="0" fontId="33" fillId="0" borderId="0" xfId="135" applyNumberFormat="1" applyFont="1" applyAlignment="1">
      <alignment horizontal="center"/>
      <protection/>
    </xf>
    <xf numFmtId="0" fontId="35" fillId="0" borderId="0" xfId="135" applyFont="1" applyBorder="1" applyAlignment="1">
      <alignment horizontal="left"/>
      <protection/>
    </xf>
    <xf numFmtId="0" fontId="36" fillId="0" borderId="0" xfId="135" applyFont="1" applyBorder="1">
      <alignment/>
      <protection/>
    </xf>
    <xf numFmtId="41" fontId="32" fillId="0" borderId="0" xfId="55" applyNumberFormat="1" applyFont="1" applyAlignment="1">
      <alignment horizontal="center"/>
    </xf>
    <xf numFmtId="171" fontId="32" fillId="0" borderId="0" xfId="146" applyNumberFormat="1" applyFont="1" applyAlignment="1">
      <alignment horizontal="center"/>
    </xf>
    <xf numFmtId="0" fontId="35" fillId="0" borderId="0" xfId="135" applyFont="1" applyFill="1" applyBorder="1">
      <alignment/>
      <protection/>
    </xf>
    <xf numFmtId="0" fontId="36" fillId="0" borderId="0" xfId="135" applyFont="1" applyBorder="1" applyAlignment="1">
      <alignment horizontal="center"/>
      <protection/>
    </xf>
    <xf numFmtId="0" fontId="61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32" fillId="0" borderId="0" xfId="121" applyFont="1">
      <alignment/>
      <protection/>
    </xf>
    <xf numFmtId="0" fontId="32" fillId="0" borderId="0" xfId="121" applyFont="1" applyFill="1">
      <alignment/>
      <protection/>
    </xf>
    <xf numFmtId="0" fontId="2" fillId="0" borderId="0" xfId="121" applyFill="1" applyAlignment="1">
      <alignment horizontal="right"/>
      <protection/>
    </xf>
    <xf numFmtId="0" fontId="2" fillId="0" borderId="0" xfId="121" applyFill="1" applyAlignment="1">
      <alignment horizontal="center"/>
      <protection/>
    </xf>
    <xf numFmtId="0" fontId="32" fillId="0" borderId="0" xfId="121" applyFont="1" applyFill="1" applyAlignment="1" quotePrefix="1">
      <alignment horizontal="center"/>
      <protection/>
    </xf>
    <xf numFmtId="0" fontId="32" fillId="0" borderId="0" xfId="121" applyFont="1" applyFill="1" applyAlignment="1">
      <alignment horizontal="left"/>
      <protection/>
    </xf>
    <xf numFmtId="0" fontId="32" fillId="0" borderId="0" xfId="121" applyFont="1" applyFill="1" applyAlignment="1">
      <alignment horizontal="center"/>
      <protection/>
    </xf>
    <xf numFmtId="0" fontId="2" fillId="0" borderId="0" xfId="129" quotePrefix="1">
      <alignment/>
      <protection/>
    </xf>
    <xf numFmtId="0" fontId="2" fillId="0" borderId="0" xfId="129" applyAlignment="1" quotePrefix="1">
      <alignment horizontal="center"/>
      <protection/>
    </xf>
    <xf numFmtId="0" fontId="32" fillId="0" borderId="0" xfId="135" applyNumberFormat="1" applyFont="1" applyFill="1" applyAlignment="1">
      <alignment horizontal="center"/>
      <protection/>
    </xf>
    <xf numFmtId="0" fontId="62" fillId="0" borderId="0" xfId="129" applyFont="1">
      <alignment/>
      <protection/>
    </xf>
    <xf numFmtId="0" fontId="32" fillId="0" borderId="0" xfId="129" applyFont="1" applyAlignment="1">
      <alignment horizontal="center"/>
      <protection/>
    </xf>
    <xf numFmtId="41" fontId="61" fillId="0" borderId="0" xfId="0" applyNumberFormat="1" applyFont="1" applyAlignment="1">
      <alignment/>
    </xf>
    <xf numFmtId="0" fontId="33" fillId="0" borderId="0" xfId="135" applyFont="1" applyFill="1" applyBorder="1" applyAlignment="1">
      <alignment horizontal="center"/>
      <protection/>
    </xf>
    <xf numFmtId="41" fontId="32" fillId="0" borderId="4" xfId="55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33" fillId="0" borderId="0" xfId="135" applyNumberFormat="1" applyFont="1" applyFill="1" applyAlignment="1">
      <alignment horizontal="center"/>
      <protection/>
    </xf>
    <xf numFmtId="0" fontId="32" fillId="0" borderId="0" xfId="135" applyFont="1" applyFill="1">
      <alignment/>
      <protection/>
    </xf>
    <xf numFmtId="41" fontId="34" fillId="0" borderId="0" xfId="56" applyNumberFormat="1" applyFont="1" applyBorder="1" applyAlignment="1">
      <alignment horizontal="center"/>
    </xf>
    <xf numFmtId="0" fontId="34" fillId="0" borderId="0" xfId="135" applyFont="1" applyBorder="1" applyAlignment="1">
      <alignment horizontal="center"/>
      <protection/>
    </xf>
    <xf numFmtId="0" fontId="32" fillId="0" borderId="0" xfId="124" applyFont="1" applyBorder="1" applyAlignment="1" applyProtection="1">
      <alignment horizontal="right"/>
      <protection locked="0"/>
    </xf>
    <xf numFmtId="41" fontId="32" fillId="0" borderId="0" xfId="56" applyNumberFormat="1" applyFont="1" applyBorder="1" applyAlignment="1">
      <alignment horizontal="center"/>
    </xf>
    <xf numFmtId="177" fontId="32" fillId="0" borderId="0" xfId="146" applyNumberFormat="1" applyFont="1" applyBorder="1" applyAlignment="1" applyProtection="1">
      <alignment horizontal="right"/>
      <protection locked="0"/>
    </xf>
    <xf numFmtId="170" fontId="32" fillId="0" borderId="0" xfId="56" applyNumberFormat="1" applyFont="1" applyBorder="1" applyAlignment="1" applyProtection="1">
      <alignment horizontal="center"/>
      <protection locked="0"/>
    </xf>
    <xf numFmtId="0" fontId="32" fillId="0" borderId="0" xfId="124" applyFont="1" applyAlignment="1">
      <alignment horizontal="right"/>
      <protection/>
    </xf>
    <xf numFmtId="170" fontId="32" fillId="0" borderId="0" xfId="124" applyNumberFormat="1" applyFont="1">
      <alignment/>
      <protection/>
    </xf>
    <xf numFmtId="41" fontId="32" fillId="0" borderId="0" xfId="56" applyNumberFormat="1" applyFont="1" applyFill="1" applyBorder="1" applyAlignment="1">
      <alignment horizontal="center"/>
    </xf>
    <xf numFmtId="0" fontId="32" fillId="0" borderId="0" xfId="124" applyFont="1">
      <alignment/>
      <protection/>
    </xf>
    <xf numFmtId="41" fontId="32" fillId="0" borderId="34" xfId="56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34" fillId="0" borderId="0" xfId="135" applyFont="1" applyBorder="1">
      <alignment/>
      <protection/>
    </xf>
    <xf numFmtId="0" fontId="62" fillId="0" borderId="0" xfId="129" applyNumberFormat="1" applyFont="1">
      <alignment/>
      <protection/>
    </xf>
    <xf numFmtId="0" fontId="32" fillId="0" borderId="0" xfId="129" applyFont="1">
      <alignment/>
      <protection/>
    </xf>
    <xf numFmtId="0" fontId="34" fillId="0" borderId="4" xfId="129" applyFont="1" applyFill="1" applyBorder="1">
      <alignment/>
      <protection/>
    </xf>
    <xf numFmtId="0" fontId="32" fillId="0" borderId="4" xfId="129" applyFont="1" applyFill="1" applyBorder="1">
      <alignment/>
      <protection/>
    </xf>
    <xf numFmtId="170" fontId="34" fillId="0" borderId="4" xfId="129" applyNumberFormat="1" applyFont="1" applyFill="1" applyBorder="1">
      <alignment/>
      <protection/>
    </xf>
    <xf numFmtId="0" fontId="38" fillId="0" borderId="0" xfId="129" applyFont="1">
      <alignment/>
      <protection/>
    </xf>
    <xf numFmtId="0" fontId="32" fillId="0" borderId="0" xfId="129" applyFont="1" applyFill="1">
      <alignment/>
      <protection/>
    </xf>
    <xf numFmtId="0" fontId="32" fillId="0" borderId="0" xfId="129" applyFont="1" applyFill="1" applyAlignment="1">
      <alignment horizontal="center"/>
      <protection/>
    </xf>
    <xf numFmtId="0" fontId="39" fillId="0" borderId="0" xfId="129" applyFont="1" applyFill="1">
      <alignment/>
      <protection/>
    </xf>
    <xf numFmtId="10" fontId="41" fillId="0" borderId="0" xfId="150" applyNumberFormat="1" applyFont="1" applyFill="1" applyBorder="1" applyAlignment="1">
      <alignment/>
    </xf>
    <xf numFmtId="0" fontId="34" fillId="0" borderId="0" xfId="129" applyFont="1" applyFill="1">
      <alignment/>
      <protection/>
    </xf>
    <xf numFmtId="170" fontId="34" fillId="0" borderId="0" xfId="60" applyNumberFormat="1" applyFont="1" applyFill="1" applyAlignment="1">
      <alignment/>
    </xf>
    <xf numFmtId="0" fontId="32" fillId="0" borderId="35" xfId="129" applyFont="1" applyFill="1" applyBorder="1">
      <alignment/>
      <protection/>
    </xf>
    <xf numFmtId="0" fontId="34" fillId="0" borderId="0" xfId="129" applyFont="1">
      <alignment/>
      <protection/>
    </xf>
    <xf numFmtId="0" fontId="40" fillId="0" borderId="0" xfId="120" applyFont="1" applyFill="1" applyBorder="1" applyAlignment="1">
      <alignment horizontal="left"/>
      <protection/>
    </xf>
    <xf numFmtId="0" fontId="34" fillId="0" borderId="0" xfId="121" applyFont="1" applyFill="1" applyBorder="1" applyAlignment="1">
      <alignment horizontal="left" indent="6"/>
      <protection/>
    </xf>
    <xf numFmtId="0" fontId="32" fillId="0" borderId="0" xfId="121" applyFont="1" applyFill="1" applyBorder="1">
      <alignment/>
      <protection/>
    </xf>
    <xf numFmtId="0" fontId="32" fillId="0" borderId="0" xfId="120" applyFont="1">
      <alignment/>
      <protection/>
    </xf>
    <xf numFmtId="170" fontId="32" fillId="0" borderId="0" xfId="54" applyNumberFormat="1" applyFont="1" applyAlignment="1">
      <alignment/>
    </xf>
    <xf numFmtId="170" fontId="32" fillId="0" borderId="0" xfId="54" applyNumberFormat="1" applyFont="1" applyBorder="1" applyAlignment="1">
      <alignment/>
    </xf>
    <xf numFmtId="0" fontId="34" fillId="0" borderId="0" xfId="121" applyFont="1" applyFill="1">
      <alignment/>
      <protection/>
    </xf>
    <xf numFmtId="186" fontId="34" fillId="0" borderId="0" xfId="80" applyNumberFormat="1" applyFont="1" applyFill="1" applyBorder="1" applyAlignment="1">
      <alignment/>
    </xf>
    <xf numFmtId="0" fontId="40" fillId="0" borderId="0" xfId="129" applyFont="1" applyFill="1" applyBorder="1" applyAlignment="1">
      <alignment horizontal="center"/>
      <protection/>
    </xf>
    <xf numFmtId="0" fontId="34" fillId="0" borderId="35" xfId="121" applyNumberFormat="1" applyFont="1" applyBorder="1" applyAlignment="1">
      <alignment horizontal="center"/>
      <protection/>
    </xf>
    <xf numFmtId="0" fontId="34" fillId="0" borderId="35" xfId="121" applyNumberFormat="1" applyFont="1" applyFill="1" applyBorder="1" applyAlignment="1">
      <alignment horizontal="center"/>
      <protection/>
    </xf>
    <xf numFmtId="170" fontId="34" fillId="0" borderId="35" xfId="56" applyNumberFormat="1" applyFont="1" applyBorder="1" applyAlignment="1">
      <alignment/>
    </xf>
    <xf numFmtId="0" fontId="32" fillId="0" borderId="0" xfId="121" applyNumberFormat="1" applyFont="1" applyFill="1" applyBorder="1" applyAlignment="1">
      <alignment horizontal="center"/>
      <protection/>
    </xf>
    <xf numFmtId="177" fontId="32" fillId="0" borderId="0" xfId="121" applyNumberFormat="1" applyFont="1" applyFill="1" applyBorder="1" applyAlignment="1">
      <alignment horizontal="center"/>
      <protection/>
    </xf>
    <xf numFmtId="177" fontId="32" fillId="0" borderId="0" xfId="147" applyNumberFormat="1" applyFont="1" applyFill="1" applyAlignment="1">
      <alignment/>
    </xf>
    <xf numFmtId="0" fontId="32" fillId="0" borderId="0" xfId="121" applyNumberFormat="1" applyFont="1" applyFill="1" applyBorder="1">
      <alignment/>
      <protection/>
    </xf>
    <xf numFmtId="0" fontId="32" fillId="0" borderId="0" xfId="121" applyFont="1" applyFill="1" applyBorder="1" applyAlignment="1">
      <alignment horizontal="center"/>
      <protection/>
    </xf>
    <xf numFmtId="170" fontId="32" fillId="0" borderId="0" xfId="54" applyNumberFormat="1" applyFont="1" applyFill="1" applyBorder="1" applyAlignment="1">
      <alignment/>
    </xf>
    <xf numFmtId="0" fontId="34" fillId="0" borderId="0" xfId="121" applyNumberFormat="1" applyFont="1" applyFill="1" applyBorder="1">
      <alignment/>
      <protection/>
    </xf>
    <xf numFmtId="170" fontId="40" fillId="0" borderId="0" xfId="54" applyNumberFormat="1" applyFont="1" applyFill="1" applyBorder="1" applyAlignment="1">
      <alignment horizontal="center"/>
    </xf>
    <xf numFmtId="0" fontId="32" fillId="0" borderId="0" xfId="121" applyFont="1" applyFill="1" applyAlignment="1">
      <alignment horizontal="right"/>
      <protection/>
    </xf>
    <xf numFmtId="170" fontId="32" fillId="0" borderId="0" xfId="129" applyNumberFormat="1" applyFont="1">
      <alignment/>
      <protection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6" fillId="0" borderId="0" xfId="135" applyNumberFormat="1" applyFont="1" applyFill="1" applyAlignment="1">
      <alignment horizontal="center"/>
      <protection/>
    </xf>
    <xf numFmtId="10" fontId="41" fillId="0" borderId="0" xfId="0" applyNumberFormat="1" applyFont="1" applyAlignment="1">
      <alignment/>
    </xf>
    <xf numFmtId="10" fontId="41" fillId="0" borderId="0" xfId="143" applyNumberFormat="1" applyFont="1" applyAlignment="1">
      <alignment/>
    </xf>
    <xf numFmtId="5" fontId="41" fillId="0" borderId="0" xfId="143" applyNumberFormat="1" applyFont="1" applyAlignment="1">
      <alignment/>
    </xf>
    <xf numFmtId="5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41" fillId="0" borderId="0" xfId="123" applyFont="1">
      <alignment/>
      <protection/>
    </xf>
    <xf numFmtId="0" fontId="41" fillId="0" borderId="0" xfId="123" applyFont="1" applyAlignment="1">
      <alignment horizontal="center"/>
      <protection/>
    </xf>
    <xf numFmtId="0" fontId="63" fillId="0" borderId="0" xfId="123" applyFont="1" applyAlignment="1">
      <alignment horizontal="center"/>
      <protection/>
    </xf>
    <xf numFmtId="0" fontId="63" fillId="0" borderId="0" xfId="123" applyFont="1">
      <alignment/>
      <protection/>
    </xf>
    <xf numFmtId="0" fontId="63" fillId="0" borderId="0" xfId="123" applyFont="1" applyAlignment="1">
      <alignment horizontal="left" indent="1"/>
      <protection/>
    </xf>
    <xf numFmtId="37" fontId="41" fillId="0" borderId="0" xfId="123" applyNumberFormat="1" applyFont="1">
      <alignment/>
      <protection/>
    </xf>
    <xf numFmtId="0" fontId="41" fillId="0" borderId="0" xfId="123" applyFont="1" applyAlignment="1">
      <alignment horizontal="left" indent="1"/>
      <protection/>
    </xf>
    <xf numFmtId="197" fontId="41" fillId="0" borderId="0" xfId="152" applyNumberFormat="1" applyFont="1" applyAlignment="1">
      <alignment/>
    </xf>
    <xf numFmtId="0" fontId="41" fillId="0" borderId="0" xfId="123" applyFont="1" applyAlignment="1" quotePrefix="1">
      <alignment horizontal="left" indent="1"/>
      <protection/>
    </xf>
    <xf numFmtId="5" fontId="41" fillId="0" borderId="0" xfId="123" applyNumberFormat="1" applyFont="1">
      <alignment/>
      <protection/>
    </xf>
    <xf numFmtId="5" fontId="41" fillId="0" borderId="0" xfId="123" applyNumberFormat="1" applyFont="1" applyBorder="1">
      <alignment/>
      <protection/>
    </xf>
    <xf numFmtId="5" fontId="41" fillId="0" borderId="36" xfId="123" applyNumberFormat="1" applyFont="1" applyBorder="1">
      <alignment/>
      <protection/>
    </xf>
    <xf numFmtId="198" fontId="41" fillId="0" borderId="0" xfId="123" applyNumberFormat="1" applyFont="1">
      <alignment/>
      <protection/>
    </xf>
    <xf numFmtId="198" fontId="41" fillId="0" borderId="35" xfId="123" applyNumberFormat="1" applyFont="1" applyBorder="1">
      <alignment/>
      <protection/>
    </xf>
    <xf numFmtId="197" fontId="41" fillId="0" borderId="36" xfId="152" applyNumberFormat="1" applyFont="1" applyBorder="1" applyAlignment="1">
      <alignment/>
    </xf>
    <xf numFmtId="10" fontId="41" fillId="0" borderId="0" xfId="152" applyNumberFormat="1" applyFont="1" applyAlignment="1">
      <alignment/>
    </xf>
    <xf numFmtId="10" fontId="41" fillId="0" borderId="0" xfId="123" applyNumberFormat="1" applyFont="1">
      <alignment/>
      <protection/>
    </xf>
    <xf numFmtId="8" fontId="32" fillId="33" borderId="8" xfId="129" applyNumberFormat="1" applyFont="1" applyFill="1" applyBorder="1" applyAlignment="1">
      <alignment horizontal="center"/>
      <protection/>
    </xf>
    <xf numFmtId="10" fontId="32" fillId="33" borderId="8" xfId="150" applyNumberFormat="1" applyFont="1" applyFill="1" applyBorder="1" applyAlignment="1">
      <alignment horizontal="center"/>
    </xf>
    <xf numFmtId="170" fontId="34" fillId="33" borderId="35" xfId="129" applyNumberFormat="1" applyFont="1" applyFill="1" applyBorder="1">
      <alignment/>
      <protection/>
    </xf>
    <xf numFmtId="170" fontId="32" fillId="33" borderId="27" xfId="54" applyNumberFormat="1" applyFont="1" applyFill="1" applyBorder="1" applyAlignment="1">
      <alignment/>
    </xf>
    <xf numFmtId="170" fontId="32" fillId="33" borderId="28" xfId="54" applyNumberFormat="1" applyFont="1" applyFill="1" applyBorder="1" applyAlignment="1">
      <alignment horizontal="center"/>
    </xf>
    <xf numFmtId="170" fontId="32" fillId="33" borderId="29" xfId="54" applyNumberFormat="1" applyFont="1" applyFill="1" applyBorder="1" applyAlignment="1">
      <alignment horizontal="center"/>
    </xf>
    <xf numFmtId="170" fontId="32" fillId="33" borderId="37" xfId="54" applyNumberFormat="1" applyFont="1" applyFill="1" applyBorder="1" applyAlignment="1">
      <alignment horizontal="center"/>
    </xf>
    <xf numFmtId="170" fontId="32" fillId="33" borderId="38" xfId="54" applyNumberFormat="1" applyFont="1" applyFill="1" applyBorder="1" applyAlignment="1">
      <alignment horizontal="center"/>
    </xf>
    <xf numFmtId="0" fontId="40" fillId="33" borderId="30" xfId="120" applyFont="1" applyFill="1" applyBorder="1" applyAlignment="1">
      <alignment horizontal="center"/>
      <protection/>
    </xf>
    <xf numFmtId="170" fontId="32" fillId="33" borderId="0" xfId="54" applyNumberFormat="1" applyFont="1" applyFill="1" applyBorder="1" applyAlignment="1">
      <alignment horizontal="center"/>
    </xf>
    <xf numFmtId="170" fontId="32" fillId="33" borderId="31" xfId="54" applyNumberFormat="1" applyFont="1" applyFill="1" applyBorder="1" applyAlignment="1">
      <alignment horizontal="center"/>
    </xf>
    <xf numFmtId="170" fontId="32" fillId="33" borderId="39" xfId="54" applyNumberFormat="1" applyFont="1" applyFill="1" applyBorder="1" applyAlignment="1">
      <alignment horizontal="center"/>
    </xf>
    <xf numFmtId="170" fontId="34" fillId="33" borderId="30" xfId="54" applyNumberFormat="1" applyFont="1" applyFill="1" applyBorder="1" applyAlignment="1">
      <alignment/>
    </xf>
    <xf numFmtId="170" fontId="32" fillId="33" borderId="40" xfId="54" applyNumberFormat="1" applyFont="1" applyFill="1" applyBorder="1" applyAlignment="1">
      <alignment/>
    </xf>
    <xf numFmtId="170" fontId="34" fillId="33" borderId="35" xfId="54" applyNumberFormat="1" applyFont="1" applyFill="1" applyBorder="1" applyAlignment="1">
      <alignment horizontal="center"/>
    </xf>
    <xf numFmtId="170" fontId="34" fillId="33" borderId="41" xfId="54" applyNumberFormat="1" applyFont="1" applyFill="1" applyBorder="1" applyAlignment="1">
      <alignment horizontal="center"/>
    </xf>
    <xf numFmtId="170" fontId="32" fillId="33" borderId="35" xfId="54" applyNumberFormat="1" applyFont="1" applyFill="1" applyBorder="1" applyAlignment="1">
      <alignment horizontal="center"/>
    </xf>
    <xf numFmtId="170" fontId="32" fillId="33" borderId="35" xfId="54" applyNumberFormat="1" applyFont="1" applyFill="1" applyBorder="1" applyAlignment="1">
      <alignment/>
    </xf>
    <xf numFmtId="170" fontId="32" fillId="33" borderId="42" xfId="54" applyNumberFormat="1" applyFont="1" applyFill="1" applyBorder="1" applyAlignment="1">
      <alignment/>
    </xf>
    <xf numFmtId="0" fontId="40" fillId="33" borderId="0" xfId="120" applyFont="1" applyFill="1" applyBorder="1" applyAlignment="1">
      <alignment horizontal="center"/>
      <protection/>
    </xf>
    <xf numFmtId="0" fontId="40" fillId="33" borderId="31" xfId="120" applyFont="1" applyFill="1" applyBorder="1" applyAlignment="1">
      <alignment horizontal="center"/>
      <protection/>
    </xf>
    <xf numFmtId="170" fontId="32" fillId="33" borderId="0" xfId="54" applyNumberFormat="1" applyFont="1" applyFill="1" applyBorder="1" applyAlignment="1">
      <alignment/>
    </xf>
    <xf numFmtId="170" fontId="32" fillId="33" borderId="39" xfId="54" applyNumberFormat="1" applyFont="1" applyFill="1" applyBorder="1" applyAlignment="1">
      <alignment/>
    </xf>
    <xf numFmtId="170" fontId="34" fillId="33" borderId="32" xfId="54" applyNumberFormat="1" applyFont="1" applyFill="1" applyBorder="1" applyAlignment="1">
      <alignment/>
    </xf>
    <xf numFmtId="170" fontId="34" fillId="33" borderId="13" xfId="54" applyNumberFormat="1" applyFont="1" applyFill="1" applyBorder="1" applyAlignment="1">
      <alignment/>
    </xf>
    <xf numFmtId="170" fontId="34" fillId="33" borderId="33" xfId="54" applyNumberFormat="1" applyFont="1" applyFill="1" applyBorder="1" applyAlignment="1">
      <alignment/>
    </xf>
    <xf numFmtId="170" fontId="34" fillId="33" borderId="40" xfId="54" applyNumberFormat="1" applyFont="1" applyFill="1" applyBorder="1" applyAlignment="1">
      <alignment/>
    </xf>
    <xf numFmtId="170" fontId="34" fillId="33" borderId="35" xfId="54" applyNumberFormat="1" applyFont="1" applyFill="1" applyBorder="1" applyAlignment="1">
      <alignment/>
    </xf>
    <xf numFmtId="170" fontId="34" fillId="33" borderId="42" xfId="54" applyNumberFormat="1" applyFont="1" applyFill="1" applyBorder="1" applyAlignment="1">
      <alignment/>
    </xf>
    <xf numFmtId="186" fontId="34" fillId="33" borderId="4" xfId="79" applyNumberFormat="1" applyFont="1" applyFill="1" applyBorder="1" applyAlignment="1">
      <alignment/>
    </xf>
    <xf numFmtId="5" fontId="32" fillId="33" borderId="0" xfId="129" applyNumberFormat="1" applyFont="1" applyFill="1" applyBorder="1">
      <alignment/>
      <protection/>
    </xf>
    <xf numFmtId="0" fontId="64" fillId="0" borderId="0" xfId="123" applyFont="1" applyAlignment="1">
      <alignment horizontal="center"/>
      <protection/>
    </xf>
    <xf numFmtId="0" fontId="65" fillId="0" borderId="0" xfId="0" applyFont="1" applyAlignment="1">
      <alignment horizontal="center"/>
    </xf>
  </cellXfs>
  <cellStyles count="1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total in dollars" xfId="42"/>
    <cellStyle name="Comma" xfId="43"/>
    <cellStyle name="Comma  - Style1" xfId="44"/>
    <cellStyle name="Comma  - Style2" xfId="45"/>
    <cellStyle name="Comma  - Style3" xfId="46"/>
    <cellStyle name="Comma  - Style4" xfId="47"/>
    <cellStyle name="Comma  - Style5" xfId="48"/>
    <cellStyle name="Comma  - Style6" xfId="49"/>
    <cellStyle name="Comma  - Style7" xfId="50"/>
    <cellStyle name="Comma  - Style8" xfId="51"/>
    <cellStyle name="Comma (0)" xfId="52"/>
    <cellStyle name="Comma [0]" xfId="53"/>
    <cellStyle name="Comma 2" xfId="54"/>
    <cellStyle name="Comma 2 2" xfId="55"/>
    <cellStyle name="Comma 2 2 2" xfId="56"/>
    <cellStyle name="Comma 2 3" xfId="57"/>
    <cellStyle name="Comma 3" xfId="58"/>
    <cellStyle name="Comma 3 2" xfId="59"/>
    <cellStyle name="Comma 4" xfId="60"/>
    <cellStyle name="Comma 5" xfId="61"/>
    <cellStyle name="Comma 6" xfId="62"/>
    <cellStyle name="Comma 6 2" xfId="63"/>
    <cellStyle name="Comma 7" xfId="64"/>
    <cellStyle name="Comma 8" xfId="65"/>
    <cellStyle name="Comma 9" xfId="66"/>
    <cellStyle name="Comma0" xfId="67"/>
    <cellStyle name="Comma0 - Style1" xfId="68"/>
    <cellStyle name="Comma0 - Style2" xfId="69"/>
    <cellStyle name="Comma0 - Style3" xfId="70"/>
    <cellStyle name="Comma0 - Style4" xfId="71"/>
    <cellStyle name="Comma0_3Q 2008 Release10-27-08 - USE FOR UT DEC 2009 GRC (5)" xfId="72"/>
    <cellStyle name="Comma1 - Style1" xfId="73"/>
    <cellStyle name="Curren - Style2" xfId="74"/>
    <cellStyle name="Curren - Style3" xfId="75"/>
    <cellStyle name="Currency" xfId="76"/>
    <cellStyle name="Currency [0]" xfId="77"/>
    <cellStyle name="Currency 2" xfId="78"/>
    <cellStyle name="Currency 2 2" xfId="79"/>
    <cellStyle name="Currency 2 2 2" xfId="80"/>
    <cellStyle name="Currency 3" xfId="81"/>
    <cellStyle name="Currency 3 2" xfId="82"/>
    <cellStyle name="Currency 4" xfId="83"/>
    <cellStyle name="Currency 5" xfId="84"/>
    <cellStyle name="Currency No Comma" xfId="85"/>
    <cellStyle name="Currency(0)" xfId="86"/>
    <cellStyle name="Currency0" xfId="87"/>
    <cellStyle name="Date" xfId="88"/>
    <cellStyle name="Date - Style1" xfId="89"/>
    <cellStyle name="Date - Style3" xfId="90"/>
    <cellStyle name="Date_3Q 2008 Release10-27-08 - USE FOR UT DEC 2009 GRC (5)" xfId="91"/>
    <cellStyle name="Explanatory Text" xfId="92"/>
    <cellStyle name="Fixed" xfId="93"/>
    <cellStyle name="Fixed2 - Style2" xfId="94"/>
    <cellStyle name="Followed Hyperlink" xfId="95"/>
    <cellStyle name="General" xfId="96"/>
    <cellStyle name="Good" xfId="97"/>
    <cellStyle name="Grey" xfId="98"/>
    <cellStyle name="header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link" xfId="108"/>
    <cellStyle name="Input" xfId="109"/>
    <cellStyle name="Input [yellow]" xfId="110"/>
    <cellStyle name="Inst. Sections" xfId="111"/>
    <cellStyle name="Inst. Subheading" xfId="112"/>
    <cellStyle name="Linked Cell" xfId="113"/>
    <cellStyle name="Marathon" xfId="114"/>
    <cellStyle name="MCP" xfId="115"/>
    <cellStyle name="Neutral" xfId="116"/>
    <cellStyle name="nONE" xfId="117"/>
    <cellStyle name="noninput" xfId="118"/>
    <cellStyle name="Normal - Style1" xfId="119"/>
    <cellStyle name="Normal 2" xfId="120"/>
    <cellStyle name="Normal 2 2" xfId="121"/>
    <cellStyle name="Normal 2 3" xfId="122"/>
    <cellStyle name="Normal 2 4" xfId="123"/>
    <cellStyle name="Normal 3" xfId="124"/>
    <cellStyle name="Normal 4" xfId="125"/>
    <cellStyle name="Normal 4 2" xfId="126"/>
    <cellStyle name="Normal 5" xfId="127"/>
    <cellStyle name="Normal 5 2" xfId="128"/>
    <cellStyle name="Normal 6" xfId="129"/>
    <cellStyle name="Normal 6 2" xfId="130"/>
    <cellStyle name="Normal 6 3" xfId="131"/>
    <cellStyle name="Normal 7" xfId="132"/>
    <cellStyle name="Normal 8" xfId="133"/>
    <cellStyle name="Normal 9" xfId="134"/>
    <cellStyle name="Normal_Adjustment Template" xfId="135"/>
    <cellStyle name="Normal(0)" xfId="136"/>
    <cellStyle name="Note" xfId="137"/>
    <cellStyle name="Number" xfId="138"/>
    <cellStyle name="Output" xfId="139"/>
    <cellStyle name="Password" xfId="140"/>
    <cellStyle name="Percen - Style1" xfId="141"/>
    <cellStyle name="Percen - Style2" xfId="142"/>
    <cellStyle name="Percent" xfId="143"/>
    <cellStyle name="Percent [2]" xfId="144"/>
    <cellStyle name="Percent 2" xfId="145"/>
    <cellStyle name="Percent 2 2" xfId="146"/>
    <cellStyle name="Percent 2 2 2" xfId="147"/>
    <cellStyle name="Percent 2 3" xfId="148"/>
    <cellStyle name="Percent 3" xfId="149"/>
    <cellStyle name="Percent 3 2" xfId="150"/>
    <cellStyle name="Percent 4" xfId="151"/>
    <cellStyle name="Percent 5" xfId="152"/>
    <cellStyle name="Percent(0)" xfId="153"/>
    <cellStyle name="SAPBEXaggData" xfId="154"/>
    <cellStyle name="SAPBEXaggDataEmph" xfId="155"/>
    <cellStyle name="SAPBEXaggItem" xfId="156"/>
    <cellStyle name="SAPBEXaggItemX" xfId="157"/>
    <cellStyle name="SAPBEXchaText" xfId="158"/>
    <cellStyle name="SAPBEXexcBad7" xfId="159"/>
    <cellStyle name="SAPBEXexcBad8" xfId="160"/>
    <cellStyle name="SAPBEXexcBad9" xfId="161"/>
    <cellStyle name="SAPBEXexcCritical4" xfId="162"/>
    <cellStyle name="SAPBEXexcCritical5" xfId="163"/>
    <cellStyle name="SAPBEXexcCritical6" xfId="164"/>
    <cellStyle name="SAPBEXexcGood1" xfId="165"/>
    <cellStyle name="SAPBEXexcGood2" xfId="166"/>
    <cellStyle name="SAPBEXexcGood3" xfId="167"/>
    <cellStyle name="SAPBEXfilterDrill" xfId="168"/>
    <cellStyle name="SAPBEXfilterItem" xfId="169"/>
    <cellStyle name="SAPBEXfilterText" xfId="170"/>
    <cellStyle name="SAPBEXformats" xfId="171"/>
    <cellStyle name="SAPBEXheaderItem" xfId="172"/>
    <cellStyle name="SAPBEXheaderText" xfId="173"/>
    <cellStyle name="SAPBEXHLevel0" xfId="174"/>
    <cellStyle name="SAPBEXHLevel0X" xfId="175"/>
    <cellStyle name="SAPBEXHLevel1" xfId="176"/>
    <cellStyle name="SAPBEXHLevel1X" xfId="177"/>
    <cellStyle name="SAPBEXHLevel2" xfId="178"/>
    <cellStyle name="SAPBEXHLevel2X" xfId="179"/>
    <cellStyle name="SAPBEXHLevel3" xfId="180"/>
    <cellStyle name="SAPBEXHLevel3X" xfId="181"/>
    <cellStyle name="SAPBEXresData" xfId="182"/>
    <cellStyle name="SAPBEXresDataEmph" xfId="183"/>
    <cellStyle name="SAPBEXresItem" xfId="184"/>
    <cellStyle name="SAPBEXresItemX" xfId="185"/>
    <cellStyle name="SAPBEXstdData" xfId="186"/>
    <cellStyle name="SAPBEXstdDataEmph" xfId="187"/>
    <cellStyle name="SAPBEXstdItem" xfId="188"/>
    <cellStyle name="SAPBEXstdItemX" xfId="189"/>
    <cellStyle name="SAPBEXtitle" xfId="190"/>
    <cellStyle name="SAPBEXtitle 2" xfId="191"/>
    <cellStyle name="SAPBEXundefined" xfId="192"/>
    <cellStyle name="Shade" xfId="193"/>
    <cellStyle name="Special" xfId="194"/>
    <cellStyle name="Style 1" xfId="195"/>
    <cellStyle name="Style 27" xfId="196"/>
    <cellStyle name="Style 35" xfId="197"/>
    <cellStyle name="Style 36" xfId="198"/>
    <cellStyle name="Text" xfId="199"/>
    <cellStyle name="Title" xfId="200"/>
    <cellStyle name="Titles" xfId="201"/>
    <cellStyle name="Total" xfId="202"/>
    <cellStyle name="Total2 - Style2" xfId="203"/>
    <cellStyle name="TRANSMISSION RELIABILITY PORTION OF PROJECT" xfId="204"/>
    <cellStyle name="Underl - Style4" xfId="205"/>
    <cellStyle name="Unprot" xfId="206"/>
    <cellStyle name="Unprot$" xfId="207"/>
    <cellStyle name="Unprotect" xfId="208"/>
    <cellStyle name="Warning Text" xfId="209"/>
  </cellStyles>
  <dxfs count="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</xdr:rowOff>
    </xdr:from>
    <xdr:to>
      <xdr:col>9</xdr:col>
      <xdr:colOff>0</xdr:colOff>
      <xdr:row>33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33925"/>
          <a:ext cx="71532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adjustment recalculates the total amount of incremental Dunlap I wind plant REC revenue using the most recent data available.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Utah Revenue Requirement Impact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revenue requirement impact of reflecting the additional REC sales revenue is: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 -Operating revenue for return adj. x tax gross up factor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= ($3,002,973) x1.6155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≈ (4,851,303)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MAP\LRF\Final%20Budget%20Forecast\2011%20BF\Version%200_March%202010\Final%20Reports\Output%20Files%20from%20Metrix%20ND\TOT%20MW%20only%20Annual%20and%20Monthly_03112010_no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%20&amp;%20PROJECTS\UAE%20RMP%20Single%20Item%20Rate%20Case%2010-035-89\Oliwia's%20Work\Exhibit%20RMP__(BSD-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zenger\LOCALS~1\Temp\XPgrpwise\UT%2008-035-38%20GRC\Steven%20R.%20McDougal\Workpapers%20for%20RMP___(SRM-2)\McDougal%20JAM%20Jun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%20&amp;%20PROJECTS\WIEC%20Rate%20Cases\RMP%202009%20Rate%20Case%2020000-352-ER-09\Neal's%20Analysis\WIEC%20Rev%20Req%202010%20Test%20Year%20(WIEC%20Direct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T MW Annual_ADJ"/>
      <sheetName val="RMP_ADJ"/>
      <sheetName val="PPL_ADJ"/>
      <sheetName val="OR MW Annual_ADJ"/>
      <sheetName val="WA MW Annual_ADJ"/>
      <sheetName val="CA MW Annual_ADJ"/>
      <sheetName val="UT MW Annual_ADJ"/>
      <sheetName val="ID MW Annual_ADJ"/>
      <sheetName val="WY MW Annual_ADJ"/>
      <sheetName val="WYW MW Annual_ADJ"/>
      <sheetName val="WYE MW Annual_ADJ"/>
      <sheetName val="TOT MW Month_ADJ"/>
      <sheetName val="RMP MW Month_ADJ"/>
      <sheetName val="PPL MW Month_ADJ"/>
      <sheetName val="OR MW Month_ADJ"/>
      <sheetName val="WA MW Month_ADJ"/>
      <sheetName val="CA MW Month_ADJ"/>
      <sheetName val="UT MW Month_ADJ"/>
      <sheetName val="ID MW Month_ADJ"/>
      <sheetName val="WYW MW Month_ADJ"/>
      <sheetName val="WYE MW Month_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dsheet - Transmission"/>
      <sheetName val="Transmission - Detail"/>
      <sheetName val="Transmission - O&amp;M"/>
      <sheetName val="Transmission - Property Tax "/>
      <sheetName val="Net Power Cost Adjustment"/>
      <sheetName val="Leadsheet - Dunlap l"/>
      <sheetName val="Dunlap l - Detail"/>
      <sheetName val="Dunlap l - O&amp;M"/>
      <sheetName val="Dunlap l - REC Revenues"/>
      <sheetName val="Dunlap l - Property Tax"/>
      <sheetName val="Dunlap l - Tax Credit"/>
      <sheetName val="Allocation Factor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5">
        <row r="21"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Summary Exhibit"/>
      <sheetName val="Factor Input - Historical Loads"/>
      <sheetName val="Factor Input - Forecast Loads"/>
      <sheetName val="CWC"/>
      <sheetName val="WelcomeDialog"/>
      <sheetName val="Macr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23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</v>
          </cell>
          <cell r="E15">
            <v>20466.656409999992</v>
          </cell>
          <cell r="F15">
            <v>13169.252369999998</v>
          </cell>
          <cell r="G15">
            <v>9.931611440000001</v>
          </cell>
          <cell r="H15">
            <v>9554.55</v>
          </cell>
          <cell r="I15">
            <v>10204.283743488439</v>
          </cell>
          <cell r="J15">
            <v>9791.869922132832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45403.32787000001</v>
          </cell>
          <cell r="E18">
            <v>44288.20015999998</v>
          </cell>
          <cell r="F18">
            <v>33509.593870000004</v>
          </cell>
          <cell r="G18">
            <v>11448.850963</v>
          </cell>
          <cell r="H18">
            <v>17999.157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133326.61135</v>
          </cell>
          <cell r="E21">
            <v>118190.50362</v>
          </cell>
          <cell r="F21">
            <v>80792.632</v>
          </cell>
          <cell r="G21">
            <v>17741.29023</v>
          </cell>
          <cell r="H21">
            <v>38187.253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</v>
          </cell>
          <cell r="E27">
            <v>14156.656409999992</v>
          </cell>
          <cell r="F27">
            <v>9109.252369999998</v>
          </cell>
          <cell r="G27">
            <v>6.931611440000001</v>
          </cell>
          <cell r="H27">
            <v>6608.549999999999</v>
          </cell>
          <cell r="I27">
            <v>7058.283743488439</v>
          </cell>
          <cell r="J27">
            <v>6772.869922132832</v>
          </cell>
          <cell r="K27">
            <v>7111.104775469861</v>
          </cell>
          <cell r="L27">
            <v>7313.43210686645</v>
          </cell>
          <cell r="M27">
            <v>104858.5298493976</v>
          </cell>
        </row>
        <row r="28">
          <cell r="A28">
            <v>14</v>
          </cell>
          <cell r="B28" t="str">
            <v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</v>
          </cell>
          <cell r="D30">
            <v>60076.32787000001</v>
          </cell>
          <cell r="E30">
            <v>50598.20015999998</v>
          </cell>
          <cell r="F30">
            <v>37569.593870000004</v>
          </cell>
          <cell r="G30">
            <v>11451.850963</v>
          </cell>
          <cell r="H30">
            <v>20945.157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0.7854288840173103</v>
          </cell>
          <cell r="D33">
            <v>0.8397081444620376</v>
          </cell>
          <cell r="E33">
            <v>0.8518534617107997</v>
          </cell>
          <cell r="F33">
            <v>0.9088466851777635</v>
          </cell>
          <cell r="G33">
            <v>0.931982887218074</v>
          </cell>
          <cell r="H33">
            <v>0.9439931717642331</v>
          </cell>
          <cell r="I33">
            <v>0.9709977692839937</v>
          </cell>
          <cell r="J33">
            <v>0.9791396583507029</v>
          </cell>
          <cell r="K33">
            <v>0.9587174193326287</v>
          </cell>
          <cell r="L33">
            <v>0.9762888543201345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>   Lines 1 - 7</v>
          </cell>
          <cell r="B45" t="str">
            <v>Actual &amp; Forecast Demand Related Investments</v>
          </cell>
        </row>
        <row r="46">
          <cell r="A46" t="str">
            <v>   Line   10</v>
          </cell>
          <cell r="B46" t="str">
            <v>Demand Portion of Transmission  = 8.33 / (8.33+18.69) =</v>
          </cell>
          <cell r="D46">
            <v>0.3083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3">
        <row r="9">
          <cell r="D9">
            <v>0.9052011946000001</v>
          </cell>
          <cell r="E9">
            <v>0.9334689395193548</v>
          </cell>
          <cell r="F9">
            <v>0.96418569997</v>
          </cell>
          <cell r="G9">
            <v>0.9613388584866664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v Conversion Factor"/>
      <sheetName val="Rate of Return"/>
      <sheetName val="Rate Base"/>
      <sheetName val="Rate Base Adj Summary"/>
      <sheetName val="Earnings Summary"/>
      <sheetName val="Earnings Adjustments"/>
      <sheetName val="Attach WIEC 9.3 -2 1st Supp"/>
      <sheetName val="EITF 04-6 Coal Stripping Adj."/>
      <sheetName val="AFUDC Equity Adj."/>
      <sheetName val="Wind Plant Capital Adj."/>
      <sheetName val="Working Cash"/>
      <sheetName val="REC Sales Revenue"/>
      <sheetName val="Gen. Overhaul - Other Exp. Adj."/>
      <sheetName val="WIEC Net Power Cost Adj."/>
      <sheetName val="WIEC Gen. O&amp;M - Other Adj."/>
      <sheetName val="Allocation Factor Adj."/>
      <sheetName val="Interest Sy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H41" sqref="H41"/>
    </sheetView>
  </sheetViews>
  <sheetFormatPr defaultColWidth="8.8515625" defaultRowHeight="15"/>
  <cols>
    <col min="1" max="1" width="2.421875" style="0" customWidth="1"/>
    <col min="2" max="2" width="6.8515625" style="0" customWidth="1"/>
    <col min="3" max="3" width="26.28125" style="0" customWidth="1"/>
    <col min="4" max="4" width="9.7109375" style="0" customWidth="1"/>
    <col min="5" max="5" width="14.421875" style="0" customWidth="1"/>
    <col min="6" max="6" width="11.140625" style="0" customWidth="1"/>
    <col min="7" max="7" width="10.28125" style="0" customWidth="1"/>
    <col min="8" max="8" width="13.00390625" style="0" customWidth="1"/>
    <col min="9" max="9" width="13.28125" style="0" customWidth="1"/>
    <col min="10" max="10" width="13.28125" style="0" bestFit="1" customWidth="1"/>
    <col min="11" max="11" width="8.8515625" style="0" customWidth="1"/>
    <col min="12" max="12" width="13.28125" style="0" bestFit="1" customWidth="1"/>
  </cols>
  <sheetData>
    <row r="1" spans="1:9" ht="13.5">
      <c r="A1" s="34" t="s">
        <v>137</v>
      </c>
      <c r="I1" s="127"/>
    </row>
    <row r="2" spans="1:9" ht="13.5">
      <c r="A2" s="34" t="s">
        <v>102</v>
      </c>
      <c r="I2" s="128"/>
    </row>
    <row r="3" spans="1:10" ht="13.5">
      <c r="A3" s="34" t="s">
        <v>138</v>
      </c>
      <c r="B3" s="35"/>
      <c r="C3" s="35"/>
      <c r="D3" s="36"/>
      <c r="E3" s="36"/>
      <c r="F3" s="36"/>
      <c r="G3" s="36"/>
      <c r="H3" s="36"/>
      <c r="I3" s="129"/>
      <c r="J3" s="35"/>
    </row>
    <row r="4" spans="1:10" ht="13.5">
      <c r="A4" s="35"/>
      <c r="B4" s="35"/>
      <c r="C4" s="35"/>
      <c r="D4" s="36"/>
      <c r="E4" s="36"/>
      <c r="F4" s="36"/>
      <c r="G4" s="36"/>
      <c r="H4" s="36"/>
      <c r="I4" s="129"/>
      <c r="J4" s="35"/>
    </row>
    <row r="5" spans="1:10" ht="13.5">
      <c r="A5" s="35"/>
      <c r="B5" s="4"/>
      <c r="C5" s="4"/>
      <c r="D5" s="37"/>
      <c r="E5" s="37"/>
      <c r="F5" s="37"/>
      <c r="G5" s="37"/>
      <c r="H5" s="37"/>
      <c r="I5" s="66"/>
      <c r="J5" s="4"/>
    </row>
    <row r="6" spans="1:10" ht="13.5">
      <c r="A6" s="35"/>
      <c r="B6" s="4"/>
      <c r="C6" s="4"/>
      <c r="D6" s="37"/>
      <c r="E6" s="37" t="s">
        <v>88</v>
      </c>
      <c r="F6" s="37"/>
      <c r="G6" s="37"/>
      <c r="H6" s="37" t="s">
        <v>89</v>
      </c>
      <c r="I6" s="66"/>
      <c r="J6" s="4"/>
    </row>
    <row r="7" spans="1:10" ht="13.5">
      <c r="A7" s="35"/>
      <c r="B7" s="4"/>
      <c r="C7" s="4"/>
      <c r="D7" s="39" t="s">
        <v>90</v>
      </c>
      <c r="E7" s="39" t="s">
        <v>92</v>
      </c>
      <c r="F7" s="39" t="s">
        <v>93</v>
      </c>
      <c r="G7" s="39" t="s">
        <v>94</v>
      </c>
      <c r="H7" s="39" t="s">
        <v>95</v>
      </c>
      <c r="I7" s="76" t="s">
        <v>96</v>
      </c>
      <c r="J7" s="4"/>
    </row>
    <row r="8" spans="1:10" ht="13.5">
      <c r="A8" s="41" t="s">
        <v>132</v>
      </c>
      <c r="B8" s="4"/>
      <c r="C8" s="12"/>
      <c r="D8" s="5"/>
      <c r="E8" s="5"/>
      <c r="F8" s="5"/>
      <c r="G8" s="5"/>
      <c r="H8" s="14"/>
      <c r="I8" s="66"/>
      <c r="J8" s="4"/>
    </row>
    <row r="9" spans="1:10" ht="13.5">
      <c r="A9" s="42"/>
      <c r="B9" s="16"/>
      <c r="C9" s="12"/>
      <c r="D9" s="5"/>
      <c r="E9" s="5"/>
      <c r="F9" s="5"/>
      <c r="G9" s="5"/>
      <c r="H9" s="14"/>
      <c r="I9" s="66"/>
      <c r="J9" s="4"/>
    </row>
    <row r="10" spans="1:10" ht="13.5">
      <c r="A10" s="35" t="s">
        <v>139</v>
      </c>
      <c r="B10" s="4"/>
      <c r="C10" s="12"/>
      <c r="D10" s="5">
        <v>456</v>
      </c>
      <c r="E10" s="14">
        <f>'UAE Exhibit (KCH-4), p. 2'!H11</f>
        <v>8372421.323564557</v>
      </c>
      <c r="F10" s="5" t="s">
        <v>97</v>
      </c>
      <c r="G10" s="22">
        <f>'UAE Exhibit (KCH-4), p. 3'!K9</f>
        <v>0.4113042590825348</v>
      </c>
      <c r="H10" s="43">
        <f>E10*G10</f>
        <v>3443612.5492155356</v>
      </c>
      <c r="I10" s="66" t="s">
        <v>19</v>
      </c>
      <c r="J10" s="4"/>
    </row>
    <row r="11" spans="1:10" ht="13.5">
      <c r="A11" s="35"/>
      <c r="B11" s="4"/>
      <c r="C11" s="12"/>
      <c r="D11" s="5"/>
      <c r="E11" s="14"/>
      <c r="F11" s="5"/>
      <c r="G11" s="44"/>
      <c r="H11" s="43"/>
      <c r="I11" s="66"/>
      <c r="J11" s="4"/>
    </row>
    <row r="12" spans="1:10" ht="13.5">
      <c r="A12" s="35" t="s">
        <v>133</v>
      </c>
      <c r="B12" s="4"/>
      <c r="C12" s="12"/>
      <c r="D12" s="5">
        <v>456</v>
      </c>
      <c r="E12" s="14">
        <f>'UAE Exhibit (KCH-4), p. 2'!H13</f>
        <v>3394245.769792401</v>
      </c>
      <c r="F12" s="5" t="s">
        <v>97</v>
      </c>
      <c r="G12" s="22">
        <f>'UAE Exhibit (KCH-4), p. 3'!K11</f>
        <v>0.4113042590825348</v>
      </c>
      <c r="H12" s="43">
        <f>E12*G12</f>
        <v>1396067.7414884917</v>
      </c>
      <c r="I12" s="66" t="str">
        <f>I10</f>
        <v>Page 2</v>
      </c>
      <c r="J12" s="4"/>
    </row>
    <row r="13" spans="1:10" ht="13.5">
      <c r="A13" s="35" t="s">
        <v>98</v>
      </c>
      <c r="B13" s="4"/>
      <c r="C13" s="12"/>
      <c r="D13" s="5">
        <v>456</v>
      </c>
      <c r="E13" s="14">
        <f>'UAE Exhibit (KCH-4), p. 2'!H14</f>
        <v>-210330.53126236412</v>
      </c>
      <c r="F13" s="5" t="s">
        <v>99</v>
      </c>
      <c r="G13" s="44">
        <f>'UAE Exhibit (KCH-4), p. 3'!K12</f>
        <v>0</v>
      </c>
      <c r="H13" s="43">
        <f>E13*G13</f>
        <v>0</v>
      </c>
      <c r="I13" s="66" t="str">
        <f>I10</f>
        <v>Page 2</v>
      </c>
      <c r="J13" s="4"/>
    </row>
    <row r="14" spans="1:10" ht="13.5">
      <c r="A14" s="35" t="s">
        <v>100</v>
      </c>
      <c r="B14" s="4"/>
      <c r="C14" s="12"/>
      <c r="D14" s="5">
        <v>456</v>
      </c>
      <c r="E14" s="14">
        <f>'UAE Exhibit (KCH-4), p. 2'!H15</f>
        <v>-3183915.238530037</v>
      </c>
      <c r="F14" s="5" t="s">
        <v>101</v>
      </c>
      <c r="G14" s="44">
        <f>'UAE Exhibit (KCH-4), p. 3'!K13</f>
        <v>0</v>
      </c>
      <c r="H14" s="43">
        <f>E14*G14</f>
        <v>0</v>
      </c>
      <c r="I14" s="66" t="str">
        <f>I10</f>
        <v>Page 2</v>
      </c>
      <c r="J14" s="4"/>
    </row>
    <row r="15" spans="1:10" ht="13.5">
      <c r="A15" s="42"/>
      <c r="B15" s="12"/>
      <c r="C15" s="12"/>
      <c r="D15" s="5"/>
      <c r="E15" s="23">
        <f>SUM(E12:E14)</f>
        <v>0</v>
      </c>
      <c r="F15" s="5"/>
      <c r="G15" s="22"/>
      <c r="H15" s="23">
        <f>SUM(H12:H14)</f>
        <v>1396067.7414884917</v>
      </c>
      <c r="I15" s="33"/>
      <c r="J15" s="4"/>
    </row>
    <row r="16" spans="1:10" ht="13.5">
      <c r="A16" s="42"/>
      <c r="B16" s="26"/>
      <c r="C16" s="12"/>
      <c r="D16" s="5"/>
      <c r="E16" s="19"/>
      <c r="F16" s="5"/>
      <c r="G16" s="22"/>
      <c r="H16" s="19"/>
      <c r="I16" s="33"/>
      <c r="J16" s="12"/>
    </row>
    <row r="17" spans="1:10" ht="13.5">
      <c r="A17" s="45"/>
      <c r="B17" s="28"/>
      <c r="C17" s="29"/>
      <c r="D17" s="30"/>
      <c r="E17" s="78"/>
      <c r="F17" s="79"/>
      <c r="G17" s="80" t="s">
        <v>150</v>
      </c>
      <c r="H17" s="81">
        <f>H12+H10</f>
        <v>4839680.290704027</v>
      </c>
      <c r="I17" s="33"/>
      <c r="J17" s="29"/>
    </row>
    <row r="18" spans="5:8" ht="13.5">
      <c r="E18" s="78"/>
      <c r="F18" s="79"/>
      <c r="G18" s="80"/>
      <c r="H18" s="81"/>
    </row>
    <row r="19" spans="5:8" ht="13.5">
      <c r="E19" s="78"/>
      <c r="F19" s="79"/>
      <c r="G19" s="80" t="s">
        <v>151</v>
      </c>
      <c r="H19" s="81">
        <f>0.0454*H17</f>
        <v>219721.48519796284</v>
      </c>
    </row>
    <row r="20" spans="5:8" ht="13.5">
      <c r="E20" s="78"/>
      <c r="F20" s="79"/>
      <c r="G20" s="82" t="s">
        <v>152</v>
      </c>
      <c r="H20" s="83">
        <f>0.33411*H17</f>
        <v>1616985.5819271225</v>
      </c>
    </row>
    <row r="21" spans="5:8" ht="13.5">
      <c r="E21" s="78"/>
      <c r="F21" s="79"/>
      <c r="G21" s="84" t="s">
        <v>153</v>
      </c>
      <c r="H21" s="85">
        <f>+H19+H20</f>
        <v>1836707.0671250853</v>
      </c>
    </row>
    <row r="22" spans="5:8" ht="13.5">
      <c r="E22" s="86"/>
      <c r="F22" s="5"/>
      <c r="G22" s="87"/>
      <c r="H22" s="85"/>
    </row>
    <row r="23" spans="5:10" ht="15" thickBot="1">
      <c r="E23" s="78"/>
      <c r="F23" s="79"/>
      <c r="G23" s="80" t="s">
        <v>17</v>
      </c>
      <c r="H23" s="88">
        <f>+H17-H21</f>
        <v>3002973.2235789415</v>
      </c>
      <c r="J23" s="89"/>
    </row>
    <row r="24" ht="15" thickTop="1"/>
    <row r="27" spans="1:10" ht="15" thickBot="1">
      <c r="A27" s="90" t="s">
        <v>140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4.25" customHeight="1">
      <c r="A28" s="48"/>
      <c r="B28" s="49"/>
      <c r="C28" s="49"/>
      <c r="D28" s="49"/>
      <c r="E28" s="49"/>
      <c r="F28" s="49"/>
      <c r="G28" s="49"/>
      <c r="H28" s="49"/>
      <c r="I28" s="50"/>
      <c r="J28" s="52"/>
    </row>
    <row r="29" spans="1:10" ht="13.5">
      <c r="A29" s="51"/>
      <c r="B29" s="52"/>
      <c r="C29" s="52"/>
      <c r="D29" s="52"/>
      <c r="E29" s="52"/>
      <c r="F29" s="52"/>
      <c r="G29" s="52"/>
      <c r="H29" s="52"/>
      <c r="I29" s="53"/>
      <c r="J29" s="52"/>
    </row>
    <row r="30" spans="1:10" ht="13.5">
      <c r="A30" s="51"/>
      <c r="B30" s="52"/>
      <c r="C30" s="52"/>
      <c r="D30" s="52"/>
      <c r="E30" s="52"/>
      <c r="F30" s="52"/>
      <c r="G30" s="52"/>
      <c r="H30" s="52"/>
      <c r="I30" s="53"/>
      <c r="J30" s="52"/>
    </row>
    <row r="31" spans="1:10" ht="13.5">
      <c r="A31" s="51"/>
      <c r="B31" s="52"/>
      <c r="C31" s="52"/>
      <c r="D31" s="52"/>
      <c r="E31" s="52"/>
      <c r="F31" s="52"/>
      <c r="G31" s="52"/>
      <c r="H31" s="52"/>
      <c r="I31" s="53"/>
      <c r="J31" s="52"/>
    </row>
    <row r="32" spans="1:10" ht="13.5">
      <c r="A32" s="51"/>
      <c r="B32" s="52"/>
      <c r="C32" s="52"/>
      <c r="D32" s="52"/>
      <c r="E32" s="52"/>
      <c r="F32" s="52"/>
      <c r="G32" s="52"/>
      <c r="H32" s="52"/>
      <c r="I32" s="53"/>
      <c r="J32" s="52"/>
    </row>
    <row r="33" spans="1:10" ht="13.5">
      <c r="A33" s="51"/>
      <c r="B33" s="52"/>
      <c r="C33" s="52"/>
      <c r="D33" s="52"/>
      <c r="E33" s="52"/>
      <c r="F33" s="52"/>
      <c r="G33" s="52"/>
      <c r="H33" s="52"/>
      <c r="I33" s="53"/>
      <c r="J33" s="52"/>
    </row>
    <row r="34" spans="1:10" ht="15" thickBot="1">
      <c r="A34" s="54"/>
      <c r="B34" s="55"/>
      <c r="C34" s="55"/>
      <c r="D34" s="55"/>
      <c r="E34" s="55"/>
      <c r="F34" s="55"/>
      <c r="G34" s="55"/>
      <c r="H34" s="55"/>
      <c r="I34" s="56"/>
      <c r="J34" s="52"/>
    </row>
    <row r="35" spans="1:10" ht="13.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44" ht="13.5">
      <c r="J44" s="89"/>
    </row>
    <row r="46" ht="13.5">
      <c r="L46" s="89"/>
    </row>
    <row r="47" ht="13.5">
      <c r="L47" s="89"/>
    </row>
    <row r="48" spans="1:10" ht="13.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58" spans="1:10" ht="13.5">
      <c r="A58" s="52"/>
      <c r="B58" s="52"/>
      <c r="C58" s="52"/>
      <c r="D58" s="52"/>
      <c r="E58" s="52"/>
      <c r="F58" s="52"/>
      <c r="G58" s="52"/>
      <c r="H58" s="52"/>
      <c r="I58" s="52"/>
      <c r="J58" s="52"/>
    </row>
  </sheetData>
  <sheetProtection/>
  <conditionalFormatting sqref="B15 A10:A14">
    <cfRule type="cellIs" priority="3" dxfId="0" operator="equal" stopIfTrue="1">
      <formula>"Title"</formula>
    </cfRule>
  </conditionalFormatting>
  <conditionalFormatting sqref="A8 B9">
    <cfRule type="cellIs" priority="2" dxfId="0" operator="equal" stopIfTrue="1">
      <formula>"Adjustment to Income/Expense/Rate Base:"</formula>
    </cfRule>
  </conditionalFormatting>
  <conditionalFormatting sqref="A27">
    <cfRule type="cellIs" priority="1" dxfId="0" operator="equal" stopIfTrue="1">
      <formula>"Title"</formula>
    </cfRule>
  </conditionalFormatting>
  <dataValidations count="4">
    <dataValidation errorStyle="warning" type="list" allowBlank="1" showInputMessage="1" showErrorMessage="1" errorTitle="Factor" error="This factor is not included in the drop-down list. Is this the factor you want to use?" sqref="F16">
      <formula1>$F$74:$F$165</formula1>
    </dataValidation>
    <dataValidation errorStyle="warning" type="list" allowBlank="1" showInputMessage="1" showErrorMessage="1" errorTitle="Factor" error="This factor is not included in the drop-down list. Is this the factor you want to use?" sqref="F10:F15">
      <formula1>$F$77:$F$168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16:D17">
      <formula1>$D$74:$D$408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10:D15">
      <formula1>$D$77:$D$411</formula1>
    </dataValidation>
  </dataValidations>
  <printOptions/>
  <pageMargins left="1" right="1" top="1.25" bottom="1" header="0.5" footer="0.5"/>
  <pageSetup horizontalDpi="600" verticalDpi="600" orientation="landscape" scale="75"/>
  <headerFooter alignWithMargins="0">
    <oddHeader>&amp;R&amp;"Times New Roman,Bold"&amp;8Utah Association of Energy Users
Confidential UAE Exhibit 1.4 (KCH-4)
Witness: Kevin C. Higgins
Page 1 of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8.8515625" defaultRowHeight="15"/>
  <cols>
    <col min="1" max="1" width="2.421875" style="0" customWidth="1"/>
    <col min="2" max="2" width="6.8515625" style="0" customWidth="1"/>
    <col min="3" max="3" width="23.7109375" style="0" customWidth="1"/>
    <col min="4" max="4" width="9.7109375" style="0" customWidth="1"/>
    <col min="5" max="6" width="12.7109375" style="0" customWidth="1"/>
    <col min="7" max="7" width="1.8515625" style="0" customWidth="1"/>
    <col min="8" max="8" width="13.421875" style="0" bestFit="1" customWidth="1"/>
    <col min="9" max="9" width="10.140625" style="0" customWidth="1"/>
  </cols>
  <sheetData>
    <row r="1" spans="1:9" ht="16.5" customHeight="1">
      <c r="A1" s="34" t="s">
        <v>137</v>
      </c>
      <c r="I1" s="127"/>
    </row>
    <row r="2" spans="1:9" ht="13.5">
      <c r="A2" s="34" t="s">
        <v>102</v>
      </c>
      <c r="I2" s="128"/>
    </row>
    <row r="3" spans="1:9" ht="13.5">
      <c r="A3" s="34" t="s">
        <v>138</v>
      </c>
      <c r="B3" s="35"/>
      <c r="C3" s="35"/>
      <c r="I3" s="128"/>
    </row>
    <row r="4" ht="13.5">
      <c r="I4" s="128"/>
    </row>
    <row r="5" ht="13.5">
      <c r="I5" s="128"/>
    </row>
    <row r="6" spans="1:9" ht="13.5">
      <c r="A6" s="4"/>
      <c r="B6" s="4"/>
      <c r="C6" s="5"/>
      <c r="D6" s="5"/>
      <c r="E6" s="5" t="s">
        <v>130</v>
      </c>
      <c r="F6" s="5" t="s">
        <v>134</v>
      </c>
      <c r="G6" s="6"/>
      <c r="H6" s="30"/>
      <c r="I6" s="128"/>
    </row>
    <row r="7" spans="1:9" ht="13.5">
      <c r="A7" s="4"/>
      <c r="B7" s="4"/>
      <c r="C7" s="5"/>
      <c r="D7" s="5"/>
      <c r="E7" s="5" t="s">
        <v>88</v>
      </c>
      <c r="F7" s="5" t="s">
        <v>88</v>
      </c>
      <c r="G7" s="6"/>
      <c r="H7" s="30" t="s">
        <v>134</v>
      </c>
      <c r="I7" s="128"/>
    </row>
    <row r="8" spans="1:9" ht="13.5">
      <c r="A8" s="35"/>
      <c r="B8" s="4"/>
      <c r="C8" s="4"/>
      <c r="D8" s="9" t="s">
        <v>90</v>
      </c>
      <c r="E8" s="9" t="s">
        <v>92</v>
      </c>
      <c r="F8" s="9" t="s">
        <v>148</v>
      </c>
      <c r="G8" s="10"/>
      <c r="H8" s="70" t="s">
        <v>131</v>
      </c>
      <c r="I8" s="76" t="s">
        <v>96</v>
      </c>
    </row>
    <row r="9" spans="1:9" ht="13.5">
      <c r="A9" s="41" t="s">
        <v>132</v>
      </c>
      <c r="B9" s="4"/>
      <c r="C9" s="12"/>
      <c r="D9" s="5"/>
      <c r="E9" s="5"/>
      <c r="F9" s="5"/>
      <c r="G9" s="5"/>
      <c r="H9" s="30"/>
      <c r="I9" s="66"/>
    </row>
    <row r="10" spans="1:9" ht="13.5">
      <c r="A10" s="42"/>
      <c r="B10" s="16"/>
      <c r="C10" s="12"/>
      <c r="D10" s="5"/>
      <c r="E10" s="19"/>
      <c r="F10" s="19"/>
      <c r="G10" s="19"/>
      <c r="H10" s="31"/>
      <c r="I10" s="66"/>
    </row>
    <row r="11" spans="1:9" ht="13.5">
      <c r="A11" s="35" t="s">
        <v>139</v>
      </c>
      <c r="B11" s="4"/>
      <c r="C11" s="12"/>
      <c r="D11" s="5">
        <v>456</v>
      </c>
      <c r="E11" s="14">
        <f>'UAE Exhibit (KCH-4), p. 3'!F9</f>
        <v>1320919.0529209687</v>
      </c>
      <c r="F11" s="14">
        <f>'UAE Exhibit (KCH-4), p. 3'!G9</f>
        <v>9693340.376485527</v>
      </c>
      <c r="G11" s="14"/>
      <c r="H11" s="31">
        <f>F11-E11</f>
        <v>8372421.323564557</v>
      </c>
      <c r="I11" s="66" t="s">
        <v>20</v>
      </c>
    </row>
    <row r="12" spans="1:9" ht="13.5">
      <c r="A12" s="35"/>
      <c r="B12" s="4"/>
      <c r="C12" s="12"/>
      <c r="D12" s="5"/>
      <c r="E12" s="14"/>
      <c r="F12" s="14"/>
      <c r="G12" s="14"/>
      <c r="H12" s="31"/>
      <c r="I12" s="77"/>
    </row>
    <row r="13" spans="1:9" ht="13.5">
      <c r="A13" s="35" t="s">
        <v>133</v>
      </c>
      <c r="B13" s="4"/>
      <c r="C13" s="12"/>
      <c r="D13" s="5">
        <v>456</v>
      </c>
      <c r="E13" s="14">
        <f>'UAE Exhibit (KCH-4), p. 3'!F11</f>
        <v>535511.022957732</v>
      </c>
      <c r="F13" s="14">
        <f>'UAE Exhibit (KCH-4), p. 3'!G11</f>
        <v>3929756.792750133</v>
      </c>
      <c r="G13" s="14"/>
      <c r="H13" s="31">
        <f>F13-E13</f>
        <v>3394245.769792401</v>
      </c>
      <c r="I13" s="66" t="str">
        <f>I11</f>
        <v>Page 3</v>
      </c>
    </row>
    <row r="14" spans="1:9" ht="13.5">
      <c r="A14" s="35" t="s">
        <v>98</v>
      </c>
      <c r="B14" s="4"/>
      <c r="C14" s="12"/>
      <c r="D14" s="5">
        <v>456</v>
      </c>
      <c r="E14" s="14">
        <f>'UAE Exhibit (KCH-4), p. 3'!F12</f>
        <v>-33183.90169561609</v>
      </c>
      <c r="F14" s="14">
        <f>'UAE Exhibit (KCH-4), p. 3'!G12</f>
        <v>-243514.4329579802</v>
      </c>
      <c r="G14" s="14"/>
      <c r="H14" s="31">
        <f>F14-E14</f>
        <v>-210330.53126236412</v>
      </c>
      <c r="I14" s="66" t="str">
        <f>I11</f>
        <v>Page 3</v>
      </c>
    </row>
    <row r="15" spans="1:9" ht="13.5">
      <c r="A15" s="35" t="s">
        <v>100</v>
      </c>
      <c r="B15" s="4"/>
      <c r="C15" s="12"/>
      <c r="D15" s="5">
        <v>456</v>
      </c>
      <c r="E15" s="14">
        <f>'UAE Exhibit (KCH-4), p. 3'!F13</f>
        <v>-502327.12126211566</v>
      </c>
      <c r="F15" s="14">
        <f>'UAE Exhibit (KCH-4), p. 3'!G13</f>
        <v>-3686242.3597921524</v>
      </c>
      <c r="G15" s="14"/>
      <c r="H15" s="31">
        <f>F15-E15</f>
        <v>-3183915.238530037</v>
      </c>
      <c r="I15" s="66" t="str">
        <f>I11</f>
        <v>Page 3</v>
      </c>
    </row>
    <row r="16" spans="1:9" ht="13.5">
      <c r="A16" s="12"/>
      <c r="B16" s="12"/>
      <c r="C16" s="5"/>
      <c r="D16" s="5"/>
      <c r="E16" s="23">
        <f>SUM(E13:E15)</f>
        <v>0</v>
      </c>
      <c r="F16" s="23">
        <v>0</v>
      </c>
      <c r="G16" s="19"/>
      <c r="H16" s="71">
        <f>SUM(H13:H15)</f>
        <v>0</v>
      </c>
      <c r="I16" s="66"/>
    </row>
    <row r="17" spans="1:9" ht="13.5">
      <c r="A17" s="26"/>
      <c r="B17" s="12"/>
      <c r="C17" s="5"/>
      <c r="D17" s="5"/>
      <c r="E17" s="19"/>
      <c r="F17" s="19"/>
      <c r="G17" s="19"/>
      <c r="H17" s="31"/>
      <c r="I17" s="66"/>
    </row>
    <row r="18" spans="1:9" ht="13.5">
      <c r="A18" s="3"/>
      <c r="B18" s="3"/>
      <c r="C18" s="3"/>
      <c r="D18" s="3"/>
      <c r="E18" s="3"/>
      <c r="F18" s="3"/>
      <c r="G18" s="3"/>
      <c r="H18" s="72"/>
      <c r="I18" s="66"/>
    </row>
    <row r="19" spans="1:9" ht="13.5">
      <c r="A19" s="3"/>
      <c r="B19" s="3"/>
      <c r="C19" s="3"/>
      <c r="D19" s="3"/>
      <c r="E19" s="3"/>
      <c r="F19" s="3"/>
      <c r="G19" s="3"/>
      <c r="H19" s="73"/>
      <c r="I19" s="33"/>
    </row>
    <row r="20" spans="1:9" ht="13.5">
      <c r="A20" s="75" t="s">
        <v>149</v>
      </c>
      <c r="B20" s="47"/>
      <c r="C20" s="74" t="s">
        <v>18</v>
      </c>
      <c r="D20" s="74"/>
      <c r="E20" s="74"/>
      <c r="F20" s="74"/>
      <c r="G20" s="47"/>
      <c r="H20" s="47"/>
      <c r="I20" s="47"/>
    </row>
    <row r="21" spans="1:9" ht="13.5">
      <c r="A21" s="47"/>
      <c r="B21" s="47"/>
      <c r="C21" s="74"/>
      <c r="D21" s="74"/>
      <c r="E21" s="74"/>
      <c r="F21" s="74"/>
      <c r="G21" s="47"/>
      <c r="H21" s="47"/>
      <c r="I21" s="47"/>
    </row>
    <row r="22" spans="1:9" ht="13.5">
      <c r="A22" s="47"/>
      <c r="B22" s="47"/>
      <c r="C22" s="74"/>
      <c r="D22" s="74"/>
      <c r="E22" s="74"/>
      <c r="F22" s="74"/>
      <c r="G22" s="47"/>
      <c r="H22" s="47"/>
      <c r="I22" s="47"/>
    </row>
    <row r="23" spans="1:9" ht="13.5">
      <c r="A23" s="47"/>
      <c r="B23" s="47"/>
      <c r="C23" s="74"/>
      <c r="D23" s="74"/>
      <c r="E23" s="74"/>
      <c r="F23" s="74"/>
      <c r="G23" s="47"/>
      <c r="H23" s="47"/>
      <c r="I23" s="47"/>
    </row>
    <row r="24" spans="1:9" ht="13.5">
      <c r="A24" s="47"/>
      <c r="B24" s="47"/>
      <c r="C24" s="74"/>
      <c r="D24" s="74"/>
      <c r="E24" s="74"/>
      <c r="F24" s="74"/>
      <c r="G24" s="47"/>
      <c r="H24" s="47"/>
      <c r="I24" s="47"/>
    </row>
  </sheetData>
  <sheetProtection/>
  <conditionalFormatting sqref="B11 A10:A16">
    <cfRule type="cellIs" priority="6" dxfId="0" operator="equal" stopIfTrue="1">
      <formula>"Title"</formula>
    </cfRule>
  </conditionalFormatting>
  <conditionalFormatting sqref="A9 B10">
    <cfRule type="cellIs" priority="3" dxfId="0" operator="equal" stopIfTrue="1">
      <formula>"Adjustment to Income/Expense/Rate Base:"</formula>
    </cfRule>
  </conditionalFormatting>
  <dataValidations count="4">
    <dataValidation errorStyle="warning" type="list" allowBlank="1" showInputMessage="1" showErrorMessage="1" errorTitle="FERC ACCOUNT" error="This FERC Account is not included in the drop-down list. Is this the account you want to use?" sqref="C16">
      <formula1>$D$46:$D$380</formula1>
    </dataValidation>
    <dataValidation errorStyle="warning" type="list" allowBlank="1" showInputMessage="1" showErrorMessage="1" errorTitle="FERC ACCOUNT" error="This FERC Account is not included in the drop-down list. Is this the account you want to use?" sqref="C17">
      <formula1>$D$43:$D$377</formula1>
    </dataValidation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D16:D17">
      <formula1>"1, 2, 3"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11:D15">
      <formula1>$D$44:$D$378</formula1>
    </dataValidation>
  </dataValidations>
  <printOptions/>
  <pageMargins left="1" right="1" top="1.25" bottom="1" header="0.5" footer="0.5"/>
  <pageSetup fitToHeight="1" fitToWidth="1" horizontalDpi="600" verticalDpi="600" orientation="landscape"/>
  <headerFooter alignWithMargins="0">
    <oddHeader>&amp;R&amp;"Times New Roman,Bold"&amp;8Utah Association of Energy Users
Confidential UAE Exhibit 1.4 (KCH-4)
Witness: Kevin C. Higgins
Page 2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selection activeCell="A1" sqref="A1"/>
    </sheetView>
  </sheetViews>
  <sheetFormatPr defaultColWidth="8.8515625" defaultRowHeight="15"/>
  <cols>
    <col min="1" max="1" width="2.421875" style="0" customWidth="1"/>
    <col min="2" max="2" width="6.8515625" style="0" customWidth="1"/>
    <col min="3" max="3" width="23.7109375" style="0" customWidth="1"/>
    <col min="4" max="4" width="9.7109375" style="0" customWidth="1"/>
    <col min="5" max="5" width="4.7109375" style="0" customWidth="1"/>
    <col min="6" max="6" width="11.140625" style="0" customWidth="1"/>
    <col min="7" max="7" width="10.140625" style="0" customWidth="1"/>
    <col min="8" max="8" width="1.28515625" style="0" customWidth="1"/>
    <col min="9" max="9" width="12.28125" style="0" customWidth="1"/>
    <col min="10" max="10" width="11.140625" style="0" customWidth="1"/>
    <col min="11" max="11" width="10.28125" style="0" customWidth="1"/>
    <col min="12" max="12" width="13.00390625" style="0" customWidth="1"/>
    <col min="13" max="13" width="13.28125" style="0" customWidth="1"/>
    <col min="14" max="14" width="1.28515625" style="0" customWidth="1"/>
    <col min="15" max="15" width="12.28125" style="0" customWidth="1"/>
  </cols>
  <sheetData>
    <row r="1" spans="1:16" ht="13.5">
      <c r="A1" s="34" t="s">
        <v>137</v>
      </c>
      <c r="P1" s="47"/>
    </row>
    <row r="2" spans="1:15" ht="13.5">
      <c r="A2" s="34" t="s">
        <v>102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thickBot="1">
      <c r="A3" s="34" t="s">
        <v>138</v>
      </c>
      <c r="B3" s="35"/>
      <c r="C3" s="3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3.5">
      <c r="A4" s="35"/>
      <c r="B4" s="4"/>
      <c r="C4" s="4"/>
      <c r="D4" s="5"/>
      <c r="E4" s="5"/>
      <c r="F4" s="5" t="s">
        <v>130</v>
      </c>
      <c r="G4" s="6" t="s">
        <v>134</v>
      </c>
      <c r="H4" s="6"/>
      <c r="I4" s="7"/>
      <c r="J4" s="5"/>
      <c r="K4" s="5"/>
      <c r="L4" s="5" t="s">
        <v>130</v>
      </c>
      <c r="M4" s="6" t="s">
        <v>134</v>
      </c>
      <c r="N4" s="6"/>
      <c r="O4" s="7"/>
    </row>
    <row r="5" spans="1:15" ht="13.5">
      <c r="A5" s="35"/>
      <c r="B5" s="4"/>
      <c r="C5" s="4"/>
      <c r="D5" s="5"/>
      <c r="E5" s="5"/>
      <c r="F5" s="5" t="s">
        <v>88</v>
      </c>
      <c r="G5" s="6" t="s">
        <v>88</v>
      </c>
      <c r="H5" s="6"/>
      <c r="I5" s="8" t="s">
        <v>135</v>
      </c>
      <c r="J5" s="5"/>
      <c r="K5" s="5"/>
      <c r="L5" s="5" t="s">
        <v>89</v>
      </c>
      <c r="M5" s="6" t="s">
        <v>136</v>
      </c>
      <c r="N5" s="6"/>
      <c r="O5" s="8" t="s">
        <v>134</v>
      </c>
    </row>
    <row r="6" spans="1:16" ht="13.5">
      <c r="A6" s="35"/>
      <c r="B6" s="4"/>
      <c r="C6" s="4"/>
      <c r="D6" s="9" t="s">
        <v>90</v>
      </c>
      <c r="E6" s="9" t="s">
        <v>91</v>
      </c>
      <c r="F6" s="9" t="s">
        <v>92</v>
      </c>
      <c r="G6" s="10" t="s">
        <v>92</v>
      </c>
      <c r="H6" s="10"/>
      <c r="I6" s="11" t="s">
        <v>131</v>
      </c>
      <c r="J6" s="9" t="s">
        <v>93</v>
      </c>
      <c r="K6" s="9" t="s">
        <v>94</v>
      </c>
      <c r="L6" s="9" t="s">
        <v>95</v>
      </c>
      <c r="M6" s="10" t="s">
        <v>95</v>
      </c>
      <c r="N6" s="10"/>
      <c r="O6" s="11" t="s">
        <v>131</v>
      </c>
      <c r="P6" s="40" t="s">
        <v>96</v>
      </c>
    </row>
    <row r="7" spans="1:16" ht="13.5">
      <c r="A7" s="41" t="s">
        <v>132</v>
      </c>
      <c r="B7" s="4"/>
      <c r="C7" s="12"/>
      <c r="D7" s="5"/>
      <c r="E7" s="5"/>
      <c r="F7" s="5"/>
      <c r="G7" s="5"/>
      <c r="H7" s="5"/>
      <c r="I7" s="13"/>
      <c r="J7" s="5"/>
      <c r="K7" s="5"/>
      <c r="L7" s="14"/>
      <c r="M7" s="14"/>
      <c r="N7" s="14"/>
      <c r="O7" s="15"/>
      <c r="P7" s="38"/>
    </row>
    <row r="8" spans="1:16" ht="13.5">
      <c r="A8" s="42"/>
      <c r="B8" s="16"/>
      <c r="C8" s="12"/>
      <c r="D8" s="5"/>
      <c r="E8" s="5"/>
      <c r="F8" s="5"/>
      <c r="G8" s="5"/>
      <c r="H8" s="5"/>
      <c r="I8" s="8"/>
      <c r="J8" s="5"/>
      <c r="K8" s="5"/>
      <c r="L8" s="14"/>
      <c r="M8" s="17"/>
      <c r="N8" s="14"/>
      <c r="O8" s="18"/>
      <c r="P8" s="66"/>
    </row>
    <row r="9" spans="1:16" ht="13.5">
      <c r="A9" s="35" t="s">
        <v>139</v>
      </c>
      <c r="B9" s="4"/>
      <c r="C9" s="12"/>
      <c r="D9" s="5">
        <v>456</v>
      </c>
      <c r="E9" s="5">
        <v>3</v>
      </c>
      <c r="F9" s="19">
        <v>1320919.0529209687</v>
      </c>
      <c r="G9" s="20">
        <v>9693340.376485527</v>
      </c>
      <c r="H9" s="19"/>
      <c r="I9" s="21">
        <f>G9-F9</f>
        <v>8372421.323564557</v>
      </c>
      <c r="J9" s="5" t="s">
        <v>97</v>
      </c>
      <c r="K9" s="22">
        <v>0.4113042590825348</v>
      </c>
      <c r="L9" s="19">
        <f>F9*K9</f>
        <v>543299.6323696626</v>
      </c>
      <c r="M9" s="20">
        <f>G9*K9</f>
        <v>3986912.1815851987</v>
      </c>
      <c r="N9" s="19"/>
      <c r="O9" s="21">
        <f>M9-L9</f>
        <v>3443612.549215536</v>
      </c>
      <c r="P9" s="66" t="s">
        <v>21</v>
      </c>
    </row>
    <row r="10" spans="1:16" ht="13.5">
      <c r="A10" s="35"/>
      <c r="B10" s="4"/>
      <c r="C10" s="12"/>
      <c r="D10" s="5"/>
      <c r="E10" s="5"/>
      <c r="F10" s="14"/>
      <c r="G10" s="17"/>
      <c r="H10" s="14"/>
      <c r="I10" s="21"/>
      <c r="J10" s="5"/>
      <c r="K10" s="22"/>
      <c r="L10" s="19"/>
      <c r="M10" s="20"/>
      <c r="N10" s="19"/>
      <c r="O10" s="21"/>
      <c r="P10" s="66"/>
    </row>
    <row r="11" spans="1:16" ht="13.5">
      <c r="A11" s="35" t="s">
        <v>133</v>
      </c>
      <c r="B11" s="4"/>
      <c r="C11" s="12"/>
      <c r="D11" s="5">
        <v>456</v>
      </c>
      <c r="E11" s="5">
        <v>3</v>
      </c>
      <c r="F11" s="14">
        <v>535511.022957732</v>
      </c>
      <c r="G11" s="17">
        <v>3929756.792750133</v>
      </c>
      <c r="H11" s="14"/>
      <c r="I11" s="21">
        <f>G11-F11</f>
        <v>3394245.769792401</v>
      </c>
      <c r="J11" s="5" t="s">
        <v>97</v>
      </c>
      <c r="K11" s="22">
        <v>0.4113042590825348</v>
      </c>
      <c r="L11" s="19">
        <f>F11*K11</f>
        <v>220257.96452816023</v>
      </c>
      <c r="M11" s="20">
        <f>G11*K11</f>
        <v>1616325.7060166518</v>
      </c>
      <c r="N11" s="19"/>
      <c r="O11" s="21">
        <f>M11-L11</f>
        <v>1396067.7414884917</v>
      </c>
      <c r="P11" s="66" t="s">
        <v>21</v>
      </c>
    </row>
    <row r="12" spans="1:16" ht="13.5">
      <c r="A12" s="35" t="s">
        <v>98</v>
      </c>
      <c r="B12" s="4"/>
      <c r="C12" s="12"/>
      <c r="D12" s="5">
        <v>456</v>
      </c>
      <c r="E12" s="5">
        <v>3</v>
      </c>
      <c r="F12" s="14">
        <v>-33183.90169561609</v>
      </c>
      <c r="G12" s="17">
        <v>-243514.4329579802</v>
      </c>
      <c r="H12" s="14"/>
      <c r="I12" s="21">
        <f>G12-F12</f>
        <v>-210330.53126236412</v>
      </c>
      <c r="J12" s="5" t="s">
        <v>99</v>
      </c>
      <c r="K12" s="22">
        <v>0</v>
      </c>
      <c r="L12" s="19">
        <v>0</v>
      </c>
      <c r="M12" s="20">
        <f>G12*K12</f>
        <v>0</v>
      </c>
      <c r="N12" s="19"/>
      <c r="O12" s="21">
        <f>M12-L12</f>
        <v>0</v>
      </c>
      <c r="P12" s="66" t="s">
        <v>21</v>
      </c>
    </row>
    <row r="13" spans="1:16" ht="13.5">
      <c r="A13" s="35" t="s">
        <v>100</v>
      </c>
      <c r="B13" s="4"/>
      <c r="C13" s="12"/>
      <c r="D13" s="5">
        <v>456</v>
      </c>
      <c r="E13" s="5">
        <v>3</v>
      </c>
      <c r="F13" s="14">
        <v>-502327.12126211566</v>
      </c>
      <c r="G13" s="17">
        <v>-3686242.3597921524</v>
      </c>
      <c r="H13" s="14"/>
      <c r="I13" s="21">
        <f>G13-F13</f>
        <v>-3183915.238530037</v>
      </c>
      <c r="J13" s="5" t="s">
        <v>101</v>
      </c>
      <c r="K13" s="22">
        <v>0</v>
      </c>
      <c r="L13" s="19">
        <v>0</v>
      </c>
      <c r="M13" s="20">
        <f>G13*K13</f>
        <v>0</v>
      </c>
      <c r="N13" s="19"/>
      <c r="O13" s="21">
        <f>M13-L13</f>
        <v>0</v>
      </c>
      <c r="P13" s="66" t="s">
        <v>21</v>
      </c>
    </row>
    <row r="14" spans="1:16" ht="13.5">
      <c r="A14" s="42"/>
      <c r="B14" s="12"/>
      <c r="C14" s="12"/>
      <c r="D14" s="5"/>
      <c r="E14" s="5"/>
      <c r="F14" s="23">
        <f>SUM(F11:F13)</f>
        <v>0</v>
      </c>
      <c r="G14" s="24">
        <f>SUM(G11:G13)</f>
        <v>0</v>
      </c>
      <c r="H14" s="19"/>
      <c r="I14" s="25">
        <f>SUM(I11:I13)</f>
        <v>0</v>
      </c>
      <c r="J14" s="5"/>
      <c r="K14" s="22"/>
      <c r="L14" s="23">
        <f>SUM(L11:L13)</f>
        <v>220257.96452816023</v>
      </c>
      <c r="M14" s="24">
        <f>SUM(M11:M13)</f>
        <v>1616325.7060166518</v>
      </c>
      <c r="N14" s="20"/>
      <c r="O14" s="25">
        <f>SUM(O11:O13)</f>
        <v>1396067.7414884917</v>
      </c>
      <c r="P14" s="33"/>
    </row>
    <row r="15" spans="1:15" ht="15" thickBot="1">
      <c r="A15" s="42"/>
      <c r="B15" s="26"/>
      <c r="C15" s="12"/>
      <c r="D15" s="5"/>
      <c r="E15" s="5"/>
      <c r="F15" s="19"/>
      <c r="G15" s="19"/>
      <c r="H15" s="19"/>
      <c r="I15" s="27"/>
      <c r="J15" s="5"/>
      <c r="K15" s="22"/>
      <c r="L15" s="19"/>
      <c r="M15" s="19"/>
      <c r="N15" s="19"/>
      <c r="O15" s="27"/>
    </row>
    <row r="16" spans="1:15" ht="13.5">
      <c r="A16" s="45"/>
      <c r="B16" s="28"/>
      <c r="C16" s="29"/>
      <c r="D16" s="30"/>
      <c r="E16" s="30"/>
      <c r="F16" s="31"/>
      <c r="G16" s="31"/>
      <c r="H16" s="31"/>
      <c r="I16" s="31"/>
      <c r="J16" s="30"/>
      <c r="K16" s="32"/>
      <c r="L16" s="31"/>
      <c r="M16" s="31"/>
      <c r="N16" s="31"/>
      <c r="O16" s="31"/>
    </row>
    <row r="17" spans="1:15" ht="13.5">
      <c r="A17" s="47"/>
      <c r="B17" s="47"/>
      <c r="C17" s="47"/>
      <c r="D17" s="47"/>
      <c r="E17" s="47"/>
      <c r="F17" s="47"/>
      <c r="G17" s="69"/>
      <c r="H17" s="47"/>
      <c r="I17" s="47"/>
      <c r="J17" s="47"/>
      <c r="K17" s="47"/>
      <c r="L17" s="47"/>
      <c r="M17" s="47"/>
      <c r="N17" s="47"/>
      <c r="O17" s="47"/>
    </row>
    <row r="18" spans="1:15" ht="13.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</sheetData>
  <sheetProtection/>
  <conditionalFormatting sqref="B14 B9 A10:A13">
    <cfRule type="cellIs" priority="2" dxfId="0" operator="equal" stopIfTrue="1">
      <formula>"Title"</formula>
    </cfRule>
  </conditionalFormatting>
  <conditionalFormatting sqref="A7 B8">
    <cfRule type="cellIs" priority="2" dxfId="0" operator="equal" stopIfTrue="1">
      <formula>"Adjustment to Income/Expense/Rate Base:"</formula>
    </cfRule>
  </conditionalFormatting>
  <conditionalFormatting sqref="A9:A13">
    <cfRule type="cellIs" priority="1" dxfId="0" operator="equal" stopIfTrue="1">
      <formula>"Title"</formula>
    </cfRule>
  </conditionalFormatting>
  <dataValidations count="5">
    <dataValidation errorStyle="warning" type="list" allowBlank="1" showInputMessage="1" showErrorMessage="1" errorTitle="FERC ACCOUNT" error="This FERC Account is not included in the drop-down list. Is this the account you want to use?" sqref="D15:D16">
      <formula1>$D$46:$D$380</formula1>
    </dataValidation>
    <dataValidation errorStyle="warning" type="list" allowBlank="1" showInputMessage="1" showErrorMessage="1" errorTitle="Factor" error="This factor is not included in the drop-down list. Is this the factor you want to use?" sqref="J15:J16">
      <formula1>$J$46:$J$137</formula1>
    </dataValidation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E9:E16">
      <formula1>"1, 2, 3"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9:D14">
      <formula1>$D$49:$D$383</formula1>
    </dataValidation>
    <dataValidation errorStyle="warning" type="list" allowBlank="1" showInputMessage="1" showErrorMessage="1" errorTitle="Factor" error="This factor is not included in the drop-down list. Is this the factor you want to use?" sqref="J9:J14">
      <formula1>$J$49:$J$140</formula1>
    </dataValidation>
  </dataValidations>
  <printOptions/>
  <pageMargins left="1" right="1" top="1.75" bottom="1" header="1" footer="0.5"/>
  <pageSetup fitToHeight="1" fitToWidth="1" horizontalDpi="600" verticalDpi="600" orientation="landscape" scale="70"/>
  <headerFooter alignWithMargins="0">
    <oddHeader>&amp;R&amp;"Times New Roman,Bold"&amp;8Utah Association of Energy Users
Confidential UAE Exhibit 1.4 (KCH-4)
Witness: Kevin C. Higgins
Page  3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SheetLayoutView="100" workbookViewId="0" topLeftCell="A1">
      <selection activeCell="A1" sqref="A1"/>
    </sheetView>
  </sheetViews>
  <sheetFormatPr defaultColWidth="12.57421875" defaultRowHeight="15"/>
  <cols>
    <col min="1" max="1" width="4.140625" style="2" customWidth="1"/>
    <col min="2" max="2" width="5.421875" style="2" customWidth="1"/>
    <col min="3" max="3" width="43.8515625" style="2" bestFit="1" customWidth="1"/>
    <col min="4" max="4" width="8.421875" style="2" customWidth="1"/>
    <col min="5" max="5" width="11.28125" style="2" bestFit="1" customWidth="1"/>
    <col min="6" max="13" width="12.8515625" style="2" customWidth="1"/>
    <col min="14" max="16384" width="12.421875" style="2" customWidth="1"/>
  </cols>
  <sheetData>
    <row r="1" spans="2:13" ht="13.5">
      <c r="B1" s="34" t="s">
        <v>137</v>
      </c>
      <c r="C1"/>
      <c r="D1"/>
      <c r="M1" s="68"/>
    </row>
    <row r="2" spans="2:4" ht="13.5">
      <c r="B2" s="34" t="s">
        <v>102</v>
      </c>
      <c r="C2"/>
      <c r="D2"/>
    </row>
    <row r="3" spans="2:4" ht="12">
      <c r="B3" s="34" t="s">
        <v>138</v>
      </c>
      <c r="C3" s="35"/>
      <c r="D3" s="35"/>
    </row>
    <row r="4" ht="12">
      <c r="B4" s="1"/>
    </row>
    <row r="5" spans="2:13" ht="12">
      <c r="B5" s="92"/>
      <c r="C5" s="92"/>
      <c r="D5" s="68" t="s">
        <v>127</v>
      </c>
      <c r="E5" s="68" t="s">
        <v>128</v>
      </c>
      <c r="F5" s="92"/>
      <c r="G5" s="92"/>
      <c r="H5" s="92"/>
      <c r="I5" s="92"/>
      <c r="J5" s="92"/>
      <c r="K5" s="92"/>
      <c r="L5" s="92"/>
      <c r="M5" s="92"/>
    </row>
    <row r="6" spans="2:13" ht="12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2:13" ht="12">
      <c r="B7" s="93" t="s">
        <v>103</v>
      </c>
      <c r="C7" s="93"/>
      <c r="D7" s="94"/>
      <c r="E7" s="95">
        <v>353605.72873880004</v>
      </c>
      <c r="F7" s="96" t="s">
        <v>126</v>
      </c>
      <c r="G7" s="92"/>
      <c r="H7" s="92"/>
      <c r="I7" s="92"/>
      <c r="J7" s="92"/>
      <c r="K7" s="92"/>
      <c r="L7" s="92"/>
      <c r="M7" s="92"/>
    </row>
    <row r="8" spans="2:13" ht="12">
      <c r="B8" s="97"/>
      <c r="C8" s="97"/>
      <c r="D8" s="97"/>
      <c r="E8" s="98"/>
      <c r="F8" s="92"/>
      <c r="G8" s="92"/>
      <c r="H8" s="92"/>
      <c r="I8" s="92"/>
      <c r="J8" s="92"/>
      <c r="K8" s="92"/>
      <c r="L8" s="92"/>
      <c r="M8" s="92"/>
    </row>
    <row r="9" spans="2:13" ht="12">
      <c r="B9" s="99" t="s">
        <v>104</v>
      </c>
      <c r="C9" s="97"/>
      <c r="D9" s="97"/>
      <c r="E9" s="97"/>
      <c r="F9" s="92"/>
      <c r="G9" s="92"/>
      <c r="H9" s="92"/>
      <c r="I9" s="92"/>
      <c r="J9" s="92"/>
      <c r="K9" s="92"/>
      <c r="L9" s="92"/>
      <c r="M9" s="92"/>
    </row>
    <row r="10" spans="2:13" ht="12">
      <c r="B10" s="97" t="s">
        <v>105</v>
      </c>
      <c r="C10" s="97"/>
      <c r="D10" s="97"/>
      <c r="E10" s="100">
        <f>'UAE Exhibit (KCH-4), p. 4'!M23+'UAE Exhibit (KCH-4), p. 4'!L23+'UAE Exhibit (KCH-4), p. 4'!K23+'UAE Exhibit (KCH-4), p. 4'!J23+'UAE Exhibit (KCH-4), p. 4'!I23</f>
        <v>0.7115371971636156</v>
      </c>
      <c r="F10" s="96" t="s">
        <v>126</v>
      </c>
      <c r="G10" s="92"/>
      <c r="H10" s="92"/>
      <c r="I10" s="92"/>
      <c r="J10" s="92"/>
      <c r="K10" s="92"/>
      <c r="L10" s="92"/>
      <c r="M10" s="92"/>
    </row>
    <row r="11" spans="2:13" ht="12">
      <c r="B11" s="101" t="s">
        <v>106</v>
      </c>
      <c r="C11" s="101"/>
      <c r="D11" s="97"/>
      <c r="E11" s="102">
        <f>E10*E7</f>
        <v>251603.62912780355</v>
      </c>
      <c r="F11" s="96" t="s">
        <v>126</v>
      </c>
      <c r="G11" s="92"/>
      <c r="H11" s="92"/>
      <c r="I11" s="92"/>
      <c r="J11" s="92"/>
      <c r="K11" s="92"/>
      <c r="L11" s="92"/>
      <c r="M11" s="92"/>
    </row>
    <row r="12" spans="2:13" ht="12">
      <c r="B12" s="97"/>
      <c r="C12" s="97"/>
      <c r="D12" s="97"/>
      <c r="E12" s="97"/>
      <c r="F12" s="92"/>
      <c r="G12" s="92"/>
      <c r="H12" s="92"/>
      <c r="I12" s="92"/>
      <c r="J12" s="92"/>
      <c r="K12" s="92"/>
      <c r="L12" s="92"/>
      <c r="M12" s="92"/>
    </row>
    <row r="13" spans="1:13" ht="12">
      <c r="A13" s="65" t="s">
        <v>141</v>
      </c>
      <c r="B13" s="97" t="s">
        <v>107</v>
      </c>
      <c r="C13" s="97"/>
      <c r="D13" s="97"/>
      <c r="E13" s="155"/>
      <c r="F13" s="96" t="s">
        <v>142</v>
      </c>
      <c r="G13" s="92"/>
      <c r="H13" s="92"/>
      <c r="I13" s="92"/>
      <c r="J13" s="92"/>
      <c r="K13" s="92"/>
      <c r="L13" s="92"/>
      <c r="M13" s="92"/>
    </row>
    <row r="14" spans="2:13" ht="12">
      <c r="B14" s="103" t="s">
        <v>108</v>
      </c>
      <c r="C14" s="103"/>
      <c r="D14" s="103"/>
      <c r="E14" s="156"/>
      <c r="F14" s="92"/>
      <c r="G14" s="92"/>
      <c r="H14" s="92"/>
      <c r="I14" s="92"/>
      <c r="J14" s="92"/>
      <c r="K14" s="92"/>
      <c r="L14" s="92"/>
      <c r="M14" s="92"/>
    </row>
    <row r="15" spans="2:13" ht="12">
      <c r="B15" s="97"/>
      <c r="C15" s="97"/>
      <c r="D15" s="97"/>
      <c r="E15" s="97"/>
      <c r="F15" s="92"/>
      <c r="G15" s="92"/>
      <c r="H15" s="92"/>
      <c r="I15" s="92"/>
      <c r="J15" s="92"/>
      <c r="K15" s="92"/>
      <c r="L15" s="92"/>
      <c r="M15" s="92"/>
    </row>
    <row r="16" spans="1:13" ht="12">
      <c r="A16" s="65" t="s">
        <v>145</v>
      </c>
      <c r="B16" s="97" t="s">
        <v>125</v>
      </c>
      <c r="C16" s="97"/>
      <c r="D16" s="154"/>
      <c r="E16" s="184"/>
      <c r="F16" s="96" t="s">
        <v>129</v>
      </c>
      <c r="G16" s="92"/>
      <c r="H16" s="92"/>
      <c r="I16" s="92"/>
      <c r="J16" s="92"/>
      <c r="K16" s="92"/>
      <c r="L16" s="92"/>
      <c r="M16" s="92"/>
    </row>
    <row r="17" spans="2:13" ht="12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2">
      <c r="A18" s="64"/>
      <c r="B18" s="104" t="s">
        <v>109</v>
      </c>
      <c r="C18" s="92"/>
      <c r="D18" s="92"/>
      <c r="E18" s="183"/>
      <c r="F18" s="105"/>
      <c r="G18" s="92"/>
      <c r="H18" s="106"/>
      <c r="I18" s="92"/>
      <c r="J18" s="107"/>
      <c r="K18" s="107"/>
      <c r="L18" s="107"/>
      <c r="M18" s="107"/>
    </row>
    <row r="19" spans="2:13" ht="12">
      <c r="B19" s="108"/>
      <c r="C19" s="58"/>
      <c r="D19" s="108"/>
      <c r="E19" s="109"/>
      <c r="F19" s="108"/>
      <c r="G19" s="92"/>
      <c r="H19" s="107"/>
      <c r="I19" s="107"/>
      <c r="J19" s="107"/>
      <c r="K19" s="107"/>
      <c r="L19" s="110"/>
      <c r="M19" s="105"/>
    </row>
    <row r="20" spans="2:13" ht="12">
      <c r="B20" s="58"/>
      <c r="C20" s="111"/>
      <c r="D20" s="58"/>
      <c r="E20" s="58"/>
      <c r="F20" s="112"/>
      <c r="G20" s="113"/>
      <c r="H20" s="58"/>
      <c r="I20" s="58"/>
      <c r="J20" s="58"/>
      <c r="K20" s="58"/>
      <c r="L20" s="112"/>
      <c r="M20" s="105"/>
    </row>
    <row r="21" spans="2:13" ht="12">
      <c r="B21" s="111" t="s">
        <v>110</v>
      </c>
      <c r="C21" s="57"/>
      <c r="D21" s="57"/>
      <c r="E21" s="58"/>
      <c r="F21" s="58"/>
      <c r="G21" s="58"/>
      <c r="H21" s="57"/>
      <c r="I21" s="57"/>
      <c r="J21" s="57"/>
      <c r="K21" s="57"/>
      <c r="L21" s="57"/>
      <c r="M21" s="57"/>
    </row>
    <row r="22" spans="2:13" ht="12">
      <c r="B22" s="57"/>
      <c r="C22" s="57"/>
      <c r="D22" s="114" t="s">
        <v>91</v>
      </c>
      <c r="E22" s="114" t="s">
        <v>111</v>
      </c>
      <c r="F22" s="114" t="s">
        <v>112</v>
      </c>
      <c r="G22" s="114" t="s">
        <v>113</v>
      </c>
      <c r="H22" s="115" t="s">
        <v>114</v>
      </c>
      <c r="I22" s="116" t="s">
        <v>115</v>
      </c>
      <c r="J22" s="115" t="s">
        <v>116</v>
      </c>
      <c r="K22" s="115" t="s">
        <v>117</v>
      </c>
      <c r="L22" s="115" t="s">
        <v>118</v>
      </c>
      <c r="M22" s="115" t="s">
        <v>119</v>
      </c>
    </row>
    <row r="23" spans="2:13" ht="12">
      <c r="B23" s="58"/>
      <c r="C23" s="58" t="s">
        <v>120</v>
      </c>
      <c r="D23" s="58"/>
      <c r="E23" s="117" t="s">
        <v>97</v>
      </c>
      <c r="F23" s="118">
        <f>SUM(G23:M23)</f>
        <v>1.0000000000000002</v>
      </c>
      <c r="G23" s="119">
        <v>0.01787511532310702</v>
      </c>
      <c r="H23" s="119">
        <v>0.2705876875132774</v>
      </c>
      <c r="I23" s="119">
        <v>0.07999384285568287</v>
      </c>
      <c r="J23" s="119">
        <v>0.1592114208040245</v>
      </c>
      <c r="K23" s="119">
        <v>0.4113042590825348</v>
      </c>
      <c r="L23" s="119">
        <v>0.057177371229841956</v>
      </c>
      <c r="M23" s="119">
        <v>0.0038503031915314745</v>
      </c>
    </row>
    <row r="24" spans="2:13" ht="12.75" thickBot="1">
      <c r="B24" s="58"/>
      <c r="C24" s="58"/>
      <c r="D24" s="58"/>
      <c r="E24" s="117"/>
      <c r="F24" s="118"/>
      <c r="G24" s="119"/>
      <c r="H24" s="119"/>
      <c r="I24" s="119"/>
      <c r="J24" s="119"/>
      <c r="K24" s="119"/>
      <c r="L24" s="119"/>
      <c r="M24" s="119"/>
    </row>
    <row r="25" spans="2:13" ht="12">
      <c r="B25" s="111" t="s">
        <v>121</v>
      </c>
      <c r="C25" s="58"/>
      <c r="D25" s="63">
        <v>1</v>
      </c>
      <c r="E25" s="63" t="s">
        <v>97</v>
      </c>
      <c r="F25" s="157"/>
      <c r="G25" s="158"/>
      <c r="H25" s="159"/>
      <c r="I25" s="160"/>
      <c r="J25" s="160"/>
      <c r="K25" s="160"/>
      <c r="L25" s="160"/>
      <c r="M25" s="161"/>
    </row>
    <row r="26" spans="2:13" ht="12">
      <c r="B26" s="58"/>
      <c r="C26" s="58"/>
      <c r="D26" s="63"/>
      <c r="E26" s="63"/>
      <c r="F26" s="162"/>
      <c r="G26" s="163"/>
      <c r="H26" s="164"/>
      <c r="I26" s="163"/>
      <c r="J26" s="163"/>
      <c r="K26" s="163"/>
      <c r="L26" s="163"/>
      <c r="M26" s="165"/>
    </row>
    <row r="27" spans="2:13" ht="12">
      <c r="B27" s="58"/>
      <c r="C27" s="120" t="s">
        <v>122</v>
      </c>
      <c r="D27" s="121">
        <v>1</v>
      </c>
      <c r="E27" s="63" t="s">
        <v>97</v>
      </c>
      <c r="F27" s="166"/>
      <c r="G27" s="163"/>
      <c r="H27" s="164"/>
      <c r="I27" s="163"/>
      <c r="J27" s="163"/>
      <c r="K27" s="163"/>
      <c r="L27" s="163"/>
      <c r="M27" s="165"/>
    </row>
    <row r="28" spans="2:13" ht="12">
      <c r="B28" s="58"/>
      <c r="C28" s="120" t="s">
        <v>122</v>
      </c>
      <c r="D28" s="121">
        <v>1</v>
      </c>
      <c r="E28" s="121" t="s">
        <v>123</v>
      </c>
      <c r="F28" s="167"/>
      <c r="G28" s="168"/>
      <c r="H28" s="169"/>
      <c r="I28" s="170"/>
      <c r="J28" s="171"/>
      <c r="K28" s="171"/>
      <c r="L28" s="171"/>
      <c r="M28" s="172"/>
    </row>
    <row r="29" spans="2:13" ht="12">
      <c r="B29" s="58"/>
      <c r="C29" s="120"/>
      <c r="D29" s="121"/>
      <c r="E29" s="121"/>
      <c r="F29" s="162"/>
      <c r="G29" s="173"/>
      <c r="H29" s="174"/>
      <c r="I29" s="163"/>
      <c r="J29" s="175"/>
      <c r="K29" s="175"/>
      <c r="L29" s="175"/>
      <c r="M29" s="176"/>
    </row>
    <row r="30" spans="2:13" ht="12.75" thickBot="1">
      <c r="B30" s="123" t="s">
        <v>124</v>
      </c>
      <c r="C30" s="58"/>
      <c r="D30" s="107"/>
      <c r="E30" s="107"/>
      <c r="F30" s="177"/>
      <c r="G30" s="178"/>
      <c r="H30" s="179"/>
      <c r="I30" s="180"/>
      <c r="J30" s="181"/>
      <c r="K30" s="181"/>
      <c r="L30" s="181"/>
      <c r="M30" s="182"/>
    </row>
    <row r="31" spans="2:13" ht="12">
      <c r="B31" s="57"/>
      <c r="C31" s="58"/>
      <c r="D31" s="57"/>
      <c r="E31" s="57"/>
      <c r="F31" s="124"/>
      <c r="G31" s="124"/>
      <c r="H31" s="124"/>
      <c r="I31" s="122"/>
      <c r="J31" s="122"/>
      <c r="K31" s="122"/>
      <c r="L31" s="122"/>
      <c r="M31" s="122"/>
    </row>
    <row r="32" spans="2:13" ht="12">
      <c r="B32" s="92"/>
      <c r="C32" s="58"/>
      <c r="D32" s="57"/>
      <c r="E32" s="57"/>
      <c r="F32" s="109"/>
      <c r="G32" s="109"/>
      <c r="H32" s="109"/>
      <c r="I32" s="109"/>
      <c r="J32" s="109"/>
      <c r="K32" s="109"/>
      <c r="L32" s="109"/>
      <c r="M32" s="109"/>
    </row>
    <row r="33" spans="2:13" ht="12">
      <c r="B33" s="57"/>
      <c r="C33" s="58"/>
      <c r="D33" s="57"/>
      <c r="E33" s="57"/>
      <c r="F33" s="109"/>
      <c r="G33" s="109"/>
      <c r="H33" s="109"/>
      <c r="I33" s="109"/>
      <c r="J33" s="109"/>
      <c r="K33" s="109"/>
      <c r="L33" s="109"/>
      <c r="M33" s="109"/>
    </row>
    <row r="34" spans="2:13" ht="12">
      <c r="B34" s="57"/>
      <c r="C34" s="58"/>
      <c r="D34" s="57"/>
      <c r="E34" s="57"/>
      <c r="F34" s="109"/>
      <c r="G34" s="109"/>
      <c r="H34" s="109"/>
      <c r="I34" s="109"/>
      <c r="J34" s="109"/>
      <c r="K34" s="109"/>
      <c r="L34" s="109"/>
      <c r="M34" s="109"/>
    </row>
    <row r="35" spans="2:13" ht="12">
      <c r="B35" s="57" t="s">
        <v>146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2:13" ht="12">
      <c r="B36" s="57" t="s">
        <v>143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2:13" ht="12">
      <c r="B37" s="58"/>
      <c r="C37" s="58"/>
      <c r="D37" s="58"/>
      <c r="E37" s="125"/>
      <c r="F37" s="63"/>
      <c r="G37" s="126"/>
      <c r="H37" s="126"/>
      <c r="I37" s="126"/>
      <c r="J37" s="126"/>
      <c r="K37" s="126"/>
      <c r="L37" s="126"/>
      <c r="M37" s="126"/>
    </row>
    <row r="38" spans="2:13" ht="12">
      <c r="B38" s="61" t="s">
        <v>141</v>
      </c>
      <c r="C38" s="58" t="s">
        <v>144</v>
      </c>
      <c r="D38" s="58"/>
      <c r="E38" s="125"/>
      <c r="F38" s="63"/>
      <c r="G38" s="92"/>
      <c r="H38" s="92"/>
      <c r="I38" s="92"/>
      <c r="J38" s="92"/>
      <c r="K38" s="92"/>
      <c r="L38" s="92"/>
      <c r="M38" s="92"/>
    </row>
    <row r="39" spans="2:13" ht="12">
      <c r="B39" s="61" t="s">
        <v>145</v>
      </c>
      <c r="C39" s="58" t="s">
        <v>147</v>
      </c>
      <c r="D39" s="58"/>
      <c r="E39" s="125"/>
      <c r="F39" s="63"/>
      <c r="G39" s="92"/>
      <c r="H39" s="92"/>
      <c r="I39" s="92"/>
      <c r="J39" s="92"/>
      <c r="K39" s="92"/>
      <c r="L39" s="92"/>
      <c r="M39" s="92"/>
    </row>
    <row r="40" spans="2:13" ht="12">
      <c r="B40" s="62"/>
      <c r="C40" s="58"/>
      <c r="D40" s="58"/>
      <c r="E40" s="125"/>
      <c r="F40" s="63"/>
      <c r="G40" s="92"/>
      <c r="H40" s="92"/>
      <c r="I40" s="92"/>
      <c r="J40" s="92"/>
      <c r="K40" s="92"/>
      <c r="L40" s="92"/>
      <c r="M40" s="92"/>
    </row>
    <row r="41" spans="2:13" ht="12">
      <c r="B41" s="62"/>
      <c r="C41" s="58"/>
      <c r="D41" s="58"/>
      <c r="E41" s="125"/>
      <c r="F41" s="63"/>
      <c r="G41" s="92"/>
      <c r="H41" s="92"/>
      <c r="I41" s="92"/>
      <c r="J41" s="92"/>
      <c r="K41" s="92"/>
      <c r="L41" s="92"/>
      <c r="M41" s="92"/>
    </row>
    <row r="42" spans="2:13" ht="12">
      <c r="B42" s="61"/>
      <c r="C42" s="92"/>
      <c r="D42" s="58"/>
      <c r="E42" s="125"/>
      <c r="F42" s="63"/>
      <c r="G42" s="92"/>
      <c r="H42" s="92"/>
      <c r="I42" s="92"/>
      <c r="J42" s="92"/>
      <c r="K42" s="92"/>
      <c r="L42" s="92"/>
      <c r="M42" s="92"/>
    </row>
    <row r="43" spans="2:6" ht="12">
      <c r="B43" s="63"/>
      <c r="C43" s="58"/>
      <c r="D43" s="58"/>
      <c r="E43" s="59"/>
      <c r="F43" s="60"/>
    </row>
    <row r="56" spans="6:7" ht="12">
      <c r="F56" s="67"/>
      <c r="G56" s="67"/>
    </row>
    <row r="57" spans="6:7" ht="13.5" customHeight="1">
      <c r="F57" s="91"/>
      <c r="G57" s="67"/>
    </row>
  </sheetData>
  <sheetProtection/>
  <printOptions/>
  <pageMargins left="1" right="1" top="1.75" bottom="1" header="1" footer="0.5"/>
  <pageSetup fitToHeight="1" fitToWidth="1" horizontalDpi="600" verticalDpi="600" orientation="landscape" scale="62"/>
  <headerFooter alignWithMargins="0">
    <oddHeader>&amp;R&amp;"Times New Roman,Bold"&amp;8Utah Association of Energy Users
Confidential UAE Exhibit 1.4 (KCH-4)
Witness: Kevin C. Higgins
Page 4 of 4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137" bestFit="1" customWidth="1"/>
    <col min="2" max="2" width="1.7109375" style="137" customWidth="1"/>
    <col min="3" max="3" width="57.421875" style="137" customWidth="1"/>
    <col min="4" max="4" width="13.28125" style="137" bestFit="1" customWidth="1"/>
    <col min="5" max="5" width="46.28125" style="137" customWidth="1"/>
    <col min="6" max="16384" width="9.140625" style="137" customWidth="1"/>
  </cols>
  <sheetData>
    <row r="1" spans="1:5" ht="15.75">
      <c r="A1" s="185" t="s">
        <v>67</v>
      </c>
      <c r="B1" s="185"/>
      <c r="C1" s="185"/>
      <c r="D1" s="185"/>
      <c r="E1" s="185"/>
    </row>
    <row r="3" ht="12">
      <c r="A3" s="138" t="s">
        <v>68</v>
      </c>
    </row>
    <row r="4" spans="1:5" ht="12">
      <c r="A4" s="139" t="s">
        <v>69</v>
      </c>
      <c r="C4" s="140" t="s">
        <v>52</v>
      </c>
      <c r="D4" s="139" t="s">
        <v>70</v>
      </c>
      <c r="E4" s="141" t="s">
        <v>71</v>
      </c>
    </row>
    <row r="5" spans="1:5" ht="12">
      <c r="A5" s="138">
        <v>1</v>
      </c>
      <c r="C5" s="137" t="s">
        <v>72</v>
      </c>
      <c r="D5" s="142">
        <v>22088938</v>
      </c>
      <c r="E5" s="143" t="s">
        <v>73</v>
      </c>
    </row>
    <row r="6" spans="1:5" ht="12">
      <c r="A6" s="138">
        <v>2</v>
      </c>
      <c r="C6" s="137" t="s">
        <v>74</v>
      </c>
      <c r="D6" s="142">
        <v>23194060</v>
      </c>
      <c r="E6" s="143" t="s">
        <v>75</v>
      </c>
    </row>
    <row r="7" spans="1:5" ht="12">
      <c r="A7" s="138">
        <v>3</v>
      </c>
      <c r="C7" s="137" t="s">
        <v>76</v>
      </c>
      <c r="D7" s="144">
        <f>+D6/D5-1</f>
        <v>0.05003056280931206</v>
      </c>
      <c r="E7" s="145" t="s">
        <v>77</v>
      </c>
    </row>
    <row r="8" spans="1:5" ht="12">
      <c r="A8" s="138"/>
      <c r="E8" s="143"/>
    </row>
    <row r="9" spans="1:5" ht="12">
      <c r="A9" s="138">
        <v>4</v>
      </c>
      <c r="C9" s="137" t="s">
        <v>78</v>
      </c>
      <c r="E9" s="143"/>
    </row>
    <row r="10" spans="1:5" ht="12">
      <c r="A10" s="138">
        <v>5</v>
      </c>
      <c r="C10" s="137" t="s">
        <v>79</v>
      </c>
      <c r="D10" s="146">
        <v>69789950.35349184</v>
      </c>
      <c r="E10" s="143" t="s">
        <v>80</v>
      </c>
    </row>
    <row r="11" spans="1:5" ht="12.75" thickBot="1">
      <c r="A11" s="138">
        <v>6</v>
      </c>
      <c r="C11" s="137" t="s">
        <v>81</v>
      </c>
      <c r="D11" s="147">
        <v>15724286.806081247</v>
      </c>
      <c r="E11" s="143" t="s">
        <v>82</v>
      </c>
    </row>
    <row r="12" spans="1:5" ht="12.75" thickBot="1">
      <c r="A12" s="138">
        <v>7</v>
      </c>
      <c r="C12" s="137" t="s">
        <v>83</v>
      </c>
      <c r="D12" s="148">
        <f>+D10+D11</f>
        <v>85514237.1595731</v>
      </c>
      <c r="E12" s="145" t="s">
        <v>84</v>
      </c>
    </row>
    <row r="13" ht="12">
      <c r="A13" s="138"/>
    </row>
    <row r="14" spans="1:5" ht="12">
      <c r="A14" s="138">
        <v>8</v>
      </c>
      <c r="C14" s="137" t="s">
        <v>85</v>
      </c>
      <c r="D14" s="149">
        <f>+(D10*100)/(D5*1000)</f>
        <v>0.31594977700372845</v>
      </c>
      <c r="E14" s="145" t="s">
        <v>86</v>
      </c>
    </row>
    <row r="15" spans="1:5" ht="12">
      <c r="A15" s="138">
        <v>9</v>
      </c>
      <c r="C15" s="137" t="s">
        <v>87</v>
      </c>
      <c r="D15" s="150">
        <f>+(D11*100)/(8/12*D5*1000)</f>
        <v>0.10677937621592253</v>
      </c>
      <c r="E15" s="145" t="s">
        <v>0</v>
      </c>
    </row>
    <row r="16" spans="1:5" ht="12">
      <c r="A16" s="138">
        <v>10</v>
      </c>
      <c r="C16" s="137" t="s">
        <v>1</v>
      </c>
      <c r="D16" s="149">
        <f>SUM(D14:D15)</f>
        <v>0.422729153219651</v>
      </c>
      <c r="E16" s="145" t="s">
        <v>2</v>
      </c>
    </row>
    <row r="17" ht="12">
      <c r="A17" s="138"/>
    </row>
    <row r="18" spans="1:3" ht="12">
      <c r="A18" s="138">
        <v>11</v>
      </c>
      <c r="C18" s="137" t="s">
        <v>3</v>
      </c>
    </row>
    <row r="19" spans="1:5" ht="13.5">
      <c r="A19" s="138">
        <v>12</v>
      </c>
      <c r="C19" s="137" t="s">
        <v>4</v>
      </c>
      <c r="D19" s="146">
        <f>+(D14/100)*(D6*1000)</f>
        <v>73281580.84811099</v>
      </c>
      <c r="E19" s="145" t="s">
        <v>5</v>
      </c>
    </row>
    <row r="20" spans="1:5" ht="15" thickBot="1">
      <c r="A20" s="138">
        <v>13</v>
      </c>
      <c r="C20" s="137" t="s">
        <v>6</v>
      </c>
      <c r="D20" s="147">
        <f>+(D15/100)*(8/12*D6*1000)</f>
        <v>16510981.724764533</v>
      </c>
      <c r="E20" s="145" t="s">
        <v>7</v>
      </c>
    </row>
    <row r="21" spans="1:5" ht="12.75" thickBot="1">
      <c r="A21" s="138">
        <v>14</v>
      </c>
      <c r="C21" s="137" t="s">
        <v>112</v>
      </c>
      <c r="D21" s="148">
        <f>SUM(D19:D20)</f>
        <v>89792562.57287553</v>
      </c>
      <c r="E21" s="145" t="s">
        <v>8</v>
      </c>
    </row>
    <row r="22" ht="12">
      <c r="A22" s="138"/>
    </row>
    <row r="23" spans="1:5" ht="12">
      <c r="A23" s="138">
        <v>15</v>
      </c>
      <c r="C23" s="137" t="s">
        <v>9</v>
      </c>
      <c r="D23" s="146">
        <f>+D19-D10</f>
        <v>3491630.494619146</v>
      </c>
      <c r="E23" s="145" t="s">
        <v>10</v>
      </c>
    </row>
    <row r="24" spans="1:5" ht="12.75" thickBot="1">
      <c r="A24" s="138">
        <v>16</v>
      </c>
      <c r="C24" s="137" t="s">
        <v>11</v>
      </c>
      <c r="D24" s="147">
        <f>+D20-D11</f>
        <v>786694.9186832868</v>
      </c>
      <c r="E24" s="145" t="s">
        <v>12</v>
      </c>
    </row>
    <row r="25" spans="1:5" ht="12.75" thickBot="1">
      <c r="A25" s="138">
        <v>17</v>
      </c>
      <c r="C25" s="137" t="s">
        <v>13</v>
      </c>
      <c r="D25" s="148">
        <f>+D21-D12</f>
        <v>4278325.4133024365</v>
      </c>
      <c r="E25" s="145" t="s">
        <v>14</v>
      </c>
    </row>
    <row r="26" ht="12.75" thickBot="1">
      <c r="A26" s="138"/>
    </row>
    <row r="27" spans="1:5" ht="15" thickBot="1">
      <c r="A27" s="138">
        <v>18</v>
      </c>
      <c r="C27" s="137" t="s">
        <v>15</v>
      </c>
      <c r="D27" s="151">
        <f>1-D25/D21</f>
        <v>0.9523532318188364</v>
      </c>
      <c r="E27" s="145" t="s">
        <v>16</v>
      </c>
    </row>
    <row r="28" ht="12">
      <c r="A28" s="138"/>
    </row>
    <row r="29" spans="1:5" ht="12">
      <c r="A29" s="138"/>
      <c r="D29" s="152"/>
      <c r="E29" s="153"/>
    </row>
    <row r="30" spans="1:5" ht="12">
      <c r="A30" s="138"/>
      <c r="D30" s="152"/>
      <c r="E30" s="153"/>
    </row>
    <row r="31" spans="1:5" ht="12">
      <c r="A31" s="138"/>
      <c r="D31" s="152"/>
      <c r="E31" s="153"/>
    </row>
    <row r="32" ht="12">
      <c r="A32" s="138"/>
    </row>
  </sheetData>
  <sheetProtection/>
  <mergeCells count="1">
    <mergeCell ref="A1:E1"/>
  </mergeCells>
  <printOptions horizontalCentered="1"/>
  <pageMargins left="1" right="1" top="1.25" bottom="1" header="0.5" footer="0.5"/>
  <pageSetup fitToHeight="1" fitToWidth="1" horizontalDpi="600" verticalDpi="600" orientation="portrait" scale="63"/>
  <headerFooter alignWithMargins="0">
    <oddHeader>&amp;R&amp;"Times New Roman,Bold"&amp;8Utah Association of Energy Users
UAE Exhibit 1.5 (KCH-5)
Witness: Kevin C. Higgins
Page 1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140625" style="74" customWidth="1"/>
    <col min="2" max="2" width="27.8515625" style="74" customWidth="1"/>
    <col min="3" max="3" width="9.140625" style="74" customWidth="1"/>
    <col min="4" max="5" width="10.421875" style="74" bestFit="1" customWidth="1"/>
    <col min="6" max="16384" width="9.140625" style="74" customWidth="1"/>
  </cols>
  <sheetData>
    <row r="1" spans="1:8" ht="15.75">
      <c r="A1" s="186" t="s">
        <v>66</v>
      </c>
      <c r="B1" s="186"/>
      <c r="C1" s="186"/>
      <c r="D1" s="186"/>
      <c r="E1" s="186"/>
      <c r="F1" s="186"/>
      <c r="G1" s="186"/>
      <c r="H1" s="186"/>
    </row>
    <row r="2" spans="1:8" ht="15.75">
      <c r="A2" s="186" t="s">
        <v>64</v>
      </c>
      <c r="B2" s="186"/>
      <c r="C2" s="186"/>
      <c r="D2" s="186"/>
      <c r="E2" s="186"/>
      <c r="F2" s="186"/>
      <c r="G2" s="186"/>
      <c r="H2" s="186"/>
    </row>
    <row r="4" spans="4:6" ht="12">
      <c r="D4" s="134" t="s">
        <v>59</v>
      </c>
      <c r="E4" s="134" t="s">
        <v>130</v>
      </c>
      <c r="F4" s="134" t="s">
        <v>130</v>
      </c>
    </row>
    <row r="5" spans="4:6" ht="12">
      <c r="D5" s="134" t="s">
        <v>58</v>
      </c>
      <c r="E5" s="134" t="s">
        <v>57</v>
      </c>
      <c r="F5" s="134" t="s">
        <v>57</v>
      </c>
    </row>
    <row r="6" spans="4:6" ht="12">
      <c r="D6" s="134" t="s">
        <v>56</v>
      </c>
      <c r="E6" s="134" t="s">
        <v>63</v>
      </c>
      <c r="F6" s="134" t="s">
        <v>63</v>
      </c>
    </row>
    <row r="7" spans="4:6" ht="12">
      <c r="D7" s="134" t="s">
        <v>54</v>
      </c>
      <c r="E7" s="134" t="s">
        <v>54</v>
      </c>
      <c r="F7" s="134" t="s">
        <v>53</v>
      </c>
    </row>
    <row r="8" spans="2:6" ht="12">
      <c r="B8" s="136" t="s">
        <v>52</v>
      </c>
      <c r="C8" s="135" t="s">
        <v>51</v>
      </c>
      <c r="D8" s="135" t="s">
        <v>50</v>
      </c>
      <c r="E8" s="135" t="s">
        <v>50</v>
      </c>
      <c r="F8" s="135" t="s">
        <v>49</v>
      </c>
    </row>
    <row r="9" spans="2:8" ht="12">
      <c r="B9" s="74" t="s">
        <v>48</v>
      </c>
      <c r="C9" s="134" t="s">
        <v>47</v>
      </c>
      <c r="D9" s="133">
        <v>583460.86</v>
      </c>
      <c r="E9" s="133">
        <v>25404.389087251682</v>
      </c>
      <c r="F9" s="131">
        <f aca="true" t="shared" si="0" ref="F9:F24">+E9/D9</f>
        <v>0.043540862513471223</v>
      </c>
      <c r="H9" s="130"/>
    </row>
    <row r="10" spans="2:8" ht="12">
      <c r="B10" s="74" t="s">
        <v>46</v>
      </c>
      <c r="C10" s="134" t="s">
        <v>45</v>
      </c>
      <c r="D10" s="133">
        <v>416852.382</v>
      </c>
      <c r="E10" s="133">
        <v>21061.49886027728</v>
      </c>
      <c r="F10" s="131">
        <f t="shared" si="0"/>
        <v>0.05052507738885196</v>
      </c>
      <c r="H10" s="130"/>
    </row>
    <row r="11" spans="2:8" ht="12">
      <c r="B11" s="74" t="s">
        <v>44</v>
      </c>
      <c r="C11" s="134" t="s">
        <v>43</v>
      </c>
      <c r="D11" s="133">
        <v>119911.709</v>
      </c>
      <c r="E11" s="133">
        <v>6123.059315538534</v>
      </c>
      <c r="F11" s="131">
        <f t="shared" si="0"/>
        <v>0.05106306437129116</v>
      </c>
      <c r="H11" s="130"/>
    </row>
    <row r="12" spans="2:8" ht="12">
      <c r="B12" s="74" t="s">
        <v>42</v>
      </c>
      <c r="C12" s="134" t="s">
        <v>41</v>
      </c>
      <c r="D12" s="133">
        <v>13383.047</v>
      </c>
      <c r="E12" s="133">
        <v>172.926824558944</v>
      </c>
      <c r="F12" s="131">
        <f t="shared" si="0"/>
        <v>0.012921334323860926</v>
      </c>
      <c r="H12" s="130"/>
    </row>
    <row r="13" spans="2:9" ht="12">
      <c r="B13" s="74" t="s">
        <v>40</v>
      </c>
      <c r="C13" s="134" t="s">
        <v>39</v>
      </c>
      <c r="D13" s="133">
        <v>165308.736</v>
      </c>
      <c r="E13" s="133">
        <v>9299.45556922865</v>
      </c>
      <c r="F13" s="131">
        <f t="shared" si="0"/>
        <v>0.05625507637556826</v>
      </c>
      <c r="H13" s="130"/>
      <c r="I13" s="131"/>
    </row>
    <row r="14" spans="2:8" ht="12">
      <c r="B14" s="74" t="s">
        <v>38</v>
      </c>
      <c r="C14" s="134" t="s">
        <v>37</v>
      </c>
      <c r="D14" s="133">
        <v>11348.681</v>
      </c>
      <c r="E14" s="133">
        <v>580.9991400000001</v>
      </c>
      <c r="F14" s="131">
        <f t="shared" si="0"/>
        <v>0.05119530102220691</v>
      </c>
      <c r="H14" s="130"/>
    </row>
    <row r="15" spans="2:8" ht="12">
      <c r="B15" s="74" t="s">
        <v>36</v>
      </c>
      <c r="C15" s="134">
        <v>15</v>
      </c>
      <c r="D15" s="133">
        <v>487.4</v>
      </c>
      <c r="E15" s="133">
        <v>16.007665122</v>
      </c>
      <c r="F15" s="131">
        <f t="shared" si="0"/>
        <v>0.0328429731678293</v>
      </c>
      <c r="H15" s="130"/>
    </row>
    <row r="16" spans="2:8" ht="12">
      <c r="B16" s="74" t="s">
        <v>35</v>
      </c>
      <c r="C16" s="134">
        <v>15</v>
      </c>
      <c r="D16" s="133">
        <v>933.273</v>
      </c>
      <c r="E16" s="133">
        <v>20.284200672589137</v>
      </c>
      <c r="F16" s="131">
        <f t="shared" si="0"/>
        <v>0.0217344771279027</v>
      </c>
      <c r="H16" s="130"/>
    </row>
    <row r="17" spans="2:8" ht="12">
      <c r="B17" s="74" t="s">
        <v>34</v>
      </c>
      <c r="C17" s="134" t="s">
        <v>33</v>
      </c>
      <c r="D17" s="133">
        <v>104484.167</v>
      </c>
      <c r="E17" s="133">
        <v>4773.341049750608</v>
      </c>
      <c r="F17" s="131">
        <f t="shared" si="0"/>
        <v>0.04568482657999856</v>
      </c>
      <c r="H17" s="130"/>
    </row>
    <row r="18" spans="2:8" ht="12">
      <c r="B18" s="74" t="s">
        <v>32</v>
      </c>
      <c r="C18" s="134" t="s">
        <v>31</v>
      </c>
      <c r="D18" s="133">
        <v>869.645</v>
      </c>
      <c r="E18" s="133">
        <v>44.228282728881815</v>
      </c>
      <c r="F18" s="131">
        <f t="shared" si="0"/>
        <v>0.050857858929657294</v>
      </c>
      <c r="H18" s="130"/>
    </row>
    <row r="19" spans="2:8" ht="12">
      <c r="B19" s="74" t="s">
        <v>30</v>
      </c>
      <c r="C19" s="134" t="s">
        <v>24</v>
      </c>
      <c r="D19" s="133">
        <v>9544.739297224778</v>
      </c>
      <c r="E19" s="133">
        <v>633.021</v>
      </c>
      <c r="F19" s="131">
        <f t="shared" si="0"/>
        <v>0.06632145523179</v>
      </c>
      <c r="H19" s="130"/>
    </row>
    <row r="20" spans="2:8" ht="12">
      <c r="B20" s="74" t="s">
        <v>29</v>
      </c>
      <c r="C20" s="134" t="s">
        <v>24</v>
      </c>
      <c r="D20" s="133">
        <v>25732.71970820833</v>
      </c>
      <c r="E20" s="133">
        <v>0</v>
      </c>
      <c r="F20" s="131">
        <f t="shared" si="0"/>
        <v>0</v>
      </c>
      <c r="H20" s="130"/>
    </row>
    <row r="21" spans="2:8" ht="12">
      <c r="B21" s="74" t="s">
        <v>28</v>
      </c>
      <c r="C21" s="134" t="s">
        <v>24</v>
      </c>
      <c r="D21" s="133">
        <v>25893.764896703135</v>
      </c>
      <c r="E21" s="133">
        <v>0</v>
      </c>
      <c r="F21" s="131">
        <f t="shared" si="0"/>
        <v>0</v>
      </c>
      <c r="H21" s="130"/>
    </row>
    <row r="22" spans="2:8" ht="12">
      <c r="B22" s="74" t="s">
        <v>27</v>
      </c>
      <c r="C22" s="134">
        <v>21</v>
      </c>
      <c r="D22" s="133">
        <v>298.445</v>
      </c>
      <c r="E22" s="133">
        <v>14.350847220060256</v>
      </c>
      <c r="F22" s="131">
        <f t="shared" si="0"/>
        <v>0.04808540005716382</v>
      </c>
      <c r="H22" s="130"/>
    </row>
    <row r="23" spans="2:8" ht="12">
      <c r="B23" s="74" t="s">
        <v>26</v>
      </c>
      <c r="C23" s="134">
        <v>31</v>
      </c>
      <c r="D23" s="133">
        <v>853.998</v>
      </c>
      <c r="E23" s="133">
        <v>42.74681114261882</v>
      </c>
      <c r="F23" s="131">
        <f t="shared" si="0"/>
        <v>0.050054931208994416</v>
      </c>
      <c r="H23" s="130"/>
    </row>
    <row r="24" spans="2:8" ht="12">
      <c r="B24" s="74" t="s">
        <v>25</v>
      </c>
      <c r="C24" s="134" t="s">
        <v>24</v>
      </c>
      <c r="D24" s="133">
        <v>23827.893790349157</v>
      </c>
      <c r="E24" s="133">
        <v>1603.6417000000001</v>
      </c>
      <c r="F24" s="131">
        <f t="shared" si="0"/>
        <v>0.06730102602058398</v>
      </c>
      <c r="H24" s="130"/>
    </row>
    <row r="25" spans="6:8" ht="12">
      <c r="F25" s="131"/>
      <c r="H25" s="130"/>
    </row>
    <row r="26" spans="2:8" ht="12">
      <c r="B26" s="74" t="s">
        <v>112</v>
      </c>
      <c r="D26" s="133">
        <f>SUM(D9:D24)</f>
        <v>1503191.460692485</v>
      </c>
      <c r="E26" s="133">
        <f>SUM(E9:E24)</f>
        <v>69789.95035349185</v>
      </c>
      <c r="F26" s="131">
        <f>+E26/D26</f>
        <v>0.046427851792972034</v>
      </c>
      <c r="H26" s="130"/>
    </row>
    <row r="27" spans="2:8" ht="12">
      <c r="B27" s="74" t="s">
        <v>23</v>
      </c>
      <c r="D27" s="133">
        <f>+D26-D21-D20</f>
        <v>1451564.9760875737</v>
      </c>
      <c r="E27" s="133">
        <f>+E26</f>
        <v>69789.95035349185</v>
      </c>
      <c r="F27" s="131">
        <f>+E27/D27</f>
        <v>0.0480791087572241</v>
      </c>
      <c r="H27" s="130"/>
    </row>
    <row r="29" ht="12">
      <c r="B29" s="74" t="s">
        <v>62</v>
      </c>
    </row>
    <row r="32" spans="1:8" ht="15.75">
      <c r="A32" s="186" t="s">
        <v>65</v>
      </c>
      <c r="B32" s="186"/>
      <c r="C32" s="186"/>
      <c r="D32" s="186"/>
      <c r="E32" s="186"/>
      <c r="F32" s="186"/>
      <c r="G32" s="186"/>
      <c r="H32" s="186"/>
    </row>
    <row r="33" spans="1:8" ht="15.75">
      <c r="A33" s="186" t="s">
        <v>61</v>
      </c>
      <c r="B33" s="186"/>
      <c r="C33" s="186"/>
      <c r="D33" s="186"/>
      <c r="E33" s="186"/>
      <c r="F33" s="186"/>
      <c r="G33" s="186"/>
      <c r="H33" s="186"/>
    </row>
    <row r="35" ht="12">
      <c r="E35" s="134" t="s">
        <v>60</v>
      </c>
    </row>
    <row r="36" spans="4:7" ht="12">
      <c r="D36" s="134" t="s">
        <v>59</v>
      </c>
      <c r="E36" s="134" t="s">
        <v>59</v>
      </c>
      <c r="F36" s="134" t="s">
        <v>130</v>
      </c>
      <c r="G36" s="134" t="s">
        <v>130</v>
      </c>
    </row>
    <row r="37" spans="4:7" ht="12">
      <c r="D37" s="134" t="s">
        <v>58</v>
      </c>
      <c r="E37" s="134" t="s">
        <v>58</v>
      </c>
      <c r="F37" s="134" t="s">
        <v>57</v>
      </c>
      <c r="G37" s="134" t="s">
        <v>57</v>
      </c>
    </row>
    <row r="38" spans="4:7" ht="12">
      <c r="D38" s="134" t="s">
        <v>56</v>
      </c>
      <c r="E38" s="134" t="s">
        <v>56</v>
      </c>
      <c r="F38" s="134" t="s">
        <v>55</v>
      </c>
      <c r="G38" s="134" t="s">
        <v>55</v>
      </c>
    </row>
    <row r="39" spans="4:7" ht="12">
      <c r="D39" s="134" t="s">
        <v>54</v>
      </c>
      <c r="E39" s="134" t="s">
        <v>54</v>
      </c>
      <c r="F39" s="134" t="s">
        <v>54</v>
      </c>
      <c r="G39" s="134" t="s">
        <v>53</v>
      </c>
    </row>
    <row r="40" spans="2:7" ht="12">
      <c r="B40" s="136" t="s">
        <v>52</v>
      </c>
      <c r="C40" s="135" t="s">
        <v>51</v>
      </c>
      <c r="D40" s="135" t="s">
        <v>50</v>
      </c>
      <c r="E40" s="135" t="s">
        <v>50</v>
      </c>
      <c r="F40" s="135" t="s">
        <v>50</v>
      </c>
      <c r="G40" s="135" t="s">
        <v>49</v>
      </c>
    </row>
    <row r="41" spans="2:9" ht="12">
      <c r="B41" s="74" t="s">
        <v>48</v>
      </c>
      <c r="C41" s="134" t="s">
        <v>47</v>
      </c>
      <c r="D41" s="133">
        <v>583460.86</v>
      </c>
      <c r="E41" s="133">
        <f aca="true" t="shared" si="1" ref="E41:E56">0.666666666666667*D41</f>
        <v>388973.90666666685</v>
      </c>
      <c r="F41" s="133">
        <v>5695.301365021428</v>
      </c>
      <c r="G41" s="131">
        <f aca="true" t="shared" si="2" ref="G41:G56">+F41/E41</f>
        <v>0.014641859691380392</v>
      </c>
      <c r="I41" s="130"/>
    </row>
    <row r="42" spans="2:9" ht="12">
      <c r="B42" s="74" t="s">
        <v>46</v>
      </c>
      <c r="C42" s="134" t="s">
        <v>45</v>
      </c>
      <c r="D42" s="133">
        <v>416852.382</v>
      </c>
      <c r="E42" s="133">
        <f t="shared" si="1"/>
        <v>277901.5880000001</v>
      </c>
      <c r="F42" s="133">
        <v>4703.618319265903</v>
      </c>
      <c r="G42" s="131">
        <f t="shared" si="2"/>
        <v>0.01692548197769169</v>
      </c>
      <c r="I42" s="130"/>
    </row>
    <row r="43" spans="2:9" ht="12">
      <c r="B43" s="74" t="s">
        <v>44</v>
      </c>
      <c r="C43" s="134" t="s">
        <v>43</v>
      </c>
      <c r="D43" s="133">
        <v>119911.709</v>
      </c>
      <c r="E43" s="133">
        <f t="shared" si="1"/>
        <v>79941.13933333337</v>
      </c>
      <c r="F43" s="133">
        <v>1389.298353302561</v>
      </c>
      <c r="G43" s="131">
        <f t="shared" si="2"/>
        <v>0.017379016172255877</v>
      </c>
      <c r="I43" s="130"/>
    </row>
    <row r="44" spans="2:9" ht="12">
      <c r="B44" s="74" t="s">
        <v>42</v>
      </c>
      <c r="C44" s="134" t="s">
        <v>41</v>
      </c>
      <c r="D44" s="133">
        <v>13383.047</v>
      </c>
      <c r="E44" s="133">
        <f t="shared" si="1"/>
        <v>8922.031333333338</v>
      </c>
      <c r="F44" s="133">
        <v>34.833774323496066</v>
      </c>
      <c r="G44" s="131">
        <f t="shared" si="2"/>
        <v>0.0039042425454565073</v>
      </c>
      <c r="I44" s="130"/>
    </row>
    <row r="45" spans="2:9" ht="12">
      <c r="B45" s="74" t="s">
        <v>40</v>
      </c>
      <c r="C45" s="134" t="s">
        <v>39</v>
      </c>
      <c r="D45" s="133">
        <v>165308.736</v>
      </c>
      <c r="E45" s="133">
        <f t="shared" si="1"/>
        <v>110205.82400000005</v>
      </c>
      <c r="F45" s="133">
        <v>2159.953546879508</v>
      </c>
      <c r="G45" s="131">
        <f t="shared" si="2"/>
        <v>0.019599268609247975</v>
      </c>
      <c r="I45" s="130"/>
    </row>
    <row r="46" spans="2:9" ht="12">
      <c r="B46" s="74" t="s">
        <v>38</v>
      </c>
      <c r="C46" s="134" t="s">
        <v>37</v>
      </c>
      <c r="D46" s="133">
        <v>11348.681</v>
      </c>
      <c r="E46" s="133">
        <f t="shared" si="1"/>
        <v>7565.787333333337</v>
      </c>
      <c r="F46" s="133">
        <v>139.34916000000007</v>
      </c>
      <c r="G46" s="131">
        <f t="shared" si="2"/>
        <v>0.01841832896704031</v>
      </c>
      <c r="I46" s="130"/>
    </row>
    <row r="47" spans="2:9" ht="12">
      <c r="B47" s="74" t="s">
        <v>36</v>
      </c>
      <c r="C47" s="134">
        <v>15</v>
      </c>
      <c r="D47" s="133">
        <v>487.4</v>
      </c>
      <c r="E47" s="133">
        <f t="shared" si="1"/>
        <v>324.93333333333345</v>
      </c>
      <c r="F47" s="133">
        <v>3.6366724440000002</v>
      </c>
      <c r="G47" s="131">
        <f t="shared" si="2"/>
        <v>0.011192057172753383</v>
      </c>
      <c r="I47" s="130"/>
    </row>
    <row r="48" spans="2:9" ht="12">
      <c r="B48" s="74" t="s">
        <v>35</v>
      </c>
      <c r="C48" s="134">
        <v>15</v>
      </c>
      <c r="D48" s="133">
        <v>933.273</v>
      </c>
      <c r="E48" s="133">
        <f t="shared" si="1"/>
        <v>622.1820000000002</v>
      </c>
      <c r="F48" s="133">
        <v>2.6875502777937808</v>
      </c>
      <c r="G48" s="131">
        <f t="shared" si="2"/>
        <v>0.00431955646063978</v>
      </c>
      <c r="I48" s="130"/>
    </row>
    <row r="49" spans="2:9" ht="12">
      <c r="B49" s="74" t="s">
        <v>34</v>
      </c>
      <c r="C49" s="134" t="s">
        <v>33</v>
      </c>
      <c r="D49" s="133">
        <v>104484.167</v>
      </c>
      <c r="E49" s="133">
        <f t="shared" si="1"/>
        <v>69656.11133333336</v>
      </c>
      <c r="F49" s="133">
        <v>1053.2135263995822</v>
      </c>
      <c r="G49" s="131">
        <f t="shared" si="2"/>
        <v>0.015120188397533691</v>
      </c>
      <c r="I49" s="130"/>
    </row>
    <row r="50" spans="2:9" ht="12">
      <c r="B50" s="74" t="s">
        <v>32</v>
      </c>
      <c r="C50" s="134" t="s">
        <v>31</v>
      </c>
      <c r="D50" s="133">
        <v>869.645</v>
      </c>
      <c r="E50" s="133">
        <f t="shared" si="1"/>
        <v>579.7633333333335</v>
      </c>
      <c r="F50" s="133">
        <v>9.959269384510629</v>
      </c>
      <c r="G50" s="131">
        <f t="shared" si="2"/>
        <v>0.017178163591771285</v>
      </c>
      <c r="I50" s="130"/>
    </row>
    <row r="51" spans="2:9" ht="12">
      <c r="B51" s="74" t="s">
        <v>30</v>
      </c>
      <c r="C51" s="134" t="s">
        <v>24</v>
      </c>
      <c r="D51" s="133">
        <v>9544.739297224778</v>
      </c>
      <c r="E51" s="133">
        <f t="shared" si="1"/>
        <v>6363.159531483188</v>
      </c>
      <c r="F51" s="133">
        <v>147.02967759999999</v>
      </c>
      <c r="G51" s="131">
        <f t="shared" si="2"/>
        <v>0.023106395002755627</v>
      </c>
      <c r="I51" s="130"/>
    </row>
    <row r="52" spans="2:9" ht="12">
      <c r="B52" s="74" t="s">
        <v>29</v>
      </c>
      <c r="C52" s="134" t="s">
        <v>24</v>
      </c>
      <c r="D52" s="133">
        <v>25732.71970820833</v>
      </c>
      <c r="E52" s="133">
        <f t="shared" si="1"/>
        <v>17155.146472138895</v>
      </c>
      <c r="F52" s="133">
        <v>0</v>
      </c>
      <c r="G52" s="131">
        <f t="shared" si="2"/>
        <v>0</v>
      </c>
      <c r="I52" s="130"/>
    </row>
    <row r="53" spans="2:9" ht="12">
      <c r="B53" s="74" t="s">
        <v>28</v>
      </c>
      <c r="C53" s="134" t="s">
        <v>24</v>
      </c>
      <c r="D53" s="133">
        <v>25893.764896703135</v>
      </c>
      <c r="E53" s="133">
        <f t="shared" si="1"/>
        <v>17262.50993113543</v>
      </c>
      <c r="F53" s="133">
        <v>0</v>
      </c>
      <c r="G53" s="131">
        <f t="shared" si="2"/>
        <v>0</v>
      </c>
      <c r="I53" s="130"/>
    </row>
    <row r="54" spans="2:9" ht="12">
      <c r="B54" s="74" t="s">
        <v>27</v>
      </c>
      <c r="C54" s="134">
        <v>21</v>
      </c>
      <c r="D54" s="133">
        <v>298.445</v>
      </c>
      <c r="E54" s="133">
        <f t="shared" si="1"/>
        <v>198.96333333333342</v>
      </c>
      <c r="F54" s="133">
        <v>3.233993739731889</v>
      </c>
      <c r="G54" s="131">
        <f t="shared" si="2"/>
        <v>0.016254219737632834</v>
      </c>
      <c r="I54" s="130"/>
    </row>
    <row r="55" spans="2:9" ht="12">
      <c r="B55" s="74" t="s">
        <v>26</v>
      </c>
      <c r="C55" s="134">
        <v>31</v>
      </c>
      <c r="D55" s="133">
        <v>853.998</v>
      </c>
      <c r="E55" s="133">
        <f t="shared" si="1"/>
        <v>569.3320000000003</v>
      </c>
      <c r="F55" s="133">
        <v>9.699085256069024</v>
      </c>
      <c r="G55" s="131">
        <f t="shared" si="2"/>
        <v>0.017035903929638625</v>
      </c>
      <c r="I55" s="130"/>
    </row>
    <row r="56" spans="2:9" ht="12">
      <c r="B56" s="74" t="s">
        <v>25</v>
      </c>
      <c r="C56" s="134" t="s">
        <v>24</v>
      </c>
      <c r="D56" s="133">
        <v>23827.893790349157</v>
      </c>
      <c r="E56" s="133">
        <f t="shared" si="1"/>
        <v>15885.262526899445</v>
      </c>
      <c r="F56" s="133">
        <v>372.4725121866666</v>
      </c>
      <c r="G56" s="131">
        <f t="shared" si="2"/>
        <v>0.023447677465571443</v>
      </c>
      <c r="I56" s="130"/>
    </row>
    <row r="57" ht="12">
      <c r="G57" s="131"/>
    </row>
    <row r="58" spans="2:9" ht="12">
      <c r="B58" s="74" t="s">
        <v>112</v>
      </c>
      <c r="D58" s="133">
        <f>SUM(D41:D56)</f>
        <v>1503191.460692485</v>
      </c>
      <c r="E58" s="133">
        <f>SUM(E41:E56)</f>
        <v>1002127.6404616574</v>
      </c>
      <c r="F58" s="133">
        <f>SUM(F41:F56)</f>
        <v>15724.286806081247</v>
      </c>
      <c r="G58" s="131">
        <f>+F58/E58</f>
        <v>0.01569090220766431</v>
      </c>
      <c r="I58" s="130"/>
    </row>
    <row r="59" spans="2:8" ht="12">
      <c r="B59" s="74" t="s">
        <v>23</v>
      </c>
      <c r="D59" s="133">
        <f>+D58-D53-D52</f>
        <v>1451564.9760875737</v>
      </c>
      <c r="E59" s="133">
        <f>+E58-E53-E52</f>
        <v>967709.984058383</v>
      </c>
      <c r="F59" s="132">
        <f>+F58</f>
        <v>15724.286806081247</v>
      </c>
      <c r="G59" s="131">
        <f>+F59/E59</f>
        <v>0.01624896618317062</v>
      </c>
      <c r="H59" s="130"/>
    </row>
    <row r="61" ht="12">
      <c r="B61" s="74" t="s">
        <v>22</v>
      </c>
    </row>
  </sheetData>
  <sheetProtection/>
  <mergeCells count="4">
    <mergeCell ref="A32:H32"/>
    <mergeCell ref="A1:H1"/>
    <mergeCell ref="A2:H2"/>
    <mergeCell ref="A33:H33"/>
  </mergeCells>
  <printOptions horizontalCentered="1"/>
  <pageMargins left="1" right="1" top="1.25" bottom="1" header="0.5" footer="0.5"/>
  <pageSetup fitToHeight="1" fitToWidth="1" horizontalDpi="600" verticalDpi="600" orientation="portrait" scale="82"/>
  <headerFooter alignWithMargins="0">
    <oddHeader>&amp;R&amp;"Times New Roman,Bold"&amp;8Utah Association of Energy Users
UAE Exhibit 1.6 (KCH-6)
Witness: Kevin C. Higgins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osmith</dc:creator>
  <cp:keywords/>
  <dc:description/>
  <cp:lastModifiedBy>Gary Dodge</cp:lastModifiedBy>
  <cp:lastPrinted>2010-10-26T22:24:47Z</cp:lastPrinted>
  <dcterms:created xsi:type="dcterms:W3CDTF">2010-10-19T17:20:08Z</dcterms:created>
  <dcterms:modified xsi:type="dcterms:W3CDTF">2010-10-26T22:35:28Z</dcterms:modified>
  <cp:category/>
  <cp:version/>
  <cp:contentType/>
  <cp:contentStatus/>
</cp:coreProperties>
</file>