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60" yWindow="30" windowWidth="10140" windowHeight="7605" tabRatio="876" activeTab="0"/>
  </bookViews>
  <sheets>
    <sheet name="2009 results by measure &amp; month" sheetId="1" r:id="rId1"/>
    <sheet name="2009 cost effectiveness inputs " sheetId="2" r:id="rId2"/>
    <sheet name="UT - savings &amp; budget summary " sheetId="3" r:id="rId3"/>
    <sheet name="2010 cost effectiveness inputs " sheetId="4" r:id="rId4"/>
    <sheet name="CW - Elec WH only wout WTS" sheetId="5" r:id="rId5"/>
    <sheet name="Clothes Washer Recycle" sheetId="6" r:id="rId6"/>
    <sheet name="Dishwashers" sheetId="7" r:id="rId7"/>
    <sheet name="Refrigerators" sheetId="8" r:id="rId8"/>
    <sheet name="Electric Water Heater" sheetId="9" r:id="rId9"/>
    <sheet name="Savings Summary Fuel-Spec" sheetId="10" r:id="rId10"/>
    <sheet name="2010 Savings Summary " sheetId="11" r:id="rId11"/>
    <sheet name="Insulation" sheetId="12" r:id="rId12"/>
    <sheet name="Windows" sheetId="13" r:id="rId13"/>
    <sheet name="CAC &amp; HP Tune Up" sheetId="14" r:id="rId14"/>
    <sheet name="Duct Measures Bundled" sheetId="15" r:id="rId15"/>
    <sheet name="RAC &amp; Recycle" sheetId="16" r:id="rId16"/>
    <sheet name="Ceiling Fans" sheetId="17" r:id="rId17"/>
    <sheet name="CFLs" sheetId="18" r:id="rId18"/>
    <sheet name="Fixtures-RTF" sheetId="19" r:id="rId19"/>
    <sheet name="CFL Unit Savings"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Key1" hidden="1">#REF!</definedName>
    <definedName name="_Order1" hidden="1">255</definedName>
    <definedName name="_Sort" hidden="1">#REF!</definedName>
    <definedName name="Admin">'[1]WA Unit Sales'!$D$2</definedName>
    <definedName name="atest">"a15:c19"</definedName>
    <definedName name="Ave">#REF!</definedName>
    <definedName name="Ave___in_Territory">#REF!</definedName>
    <definedName name="Bulb_Type">'[2]WA Unit Sales'!$E$5:$E$146</definedName>
    <definedName name="City">#REF!</definedName>
    <definedName name="DuctLocName">'[3]Use &amp; Savings by System Type'!#REF!</definedName>
    <definedName name="DuctLocName2">'[4]Use &amp; Savings by System Type'!#REF!</definedName>
    <definedName name="Est._Bulb_Sales_per_Store">#REF!</definedName>
    <definedName name="ExtCred">'[5]ProData'!$B$17</definedName>
    <definedName name="Final__Retail_Price_pack">#REF!</definedName>
    <definedName name="Header">'[6]Inputs'!$F$7:$F$9</definedName>
    <definedName name="LookupTable">'[3]LookupTable'!$A$3:$W$263</definedName>
    <definedName name="LossFac">'[5]ProData'!$B$13</definedName>
    <definedName name="Manufacturer">#REF!</definedName>
    <definedName name="No._Stores_in_Territory">#REF!</definedName>
    <definedName name="Notes">#REF!</definedName>
    <definedName name="OutCat">#REF!</definedName>
    <definedName name="OutMeas">#REF!</definedName>
    <definedName name="OutputLookup">'[3]PTCS'!$A$977:$CW$1228</definedName>
    <definedName name="OutputLookup_Fixtures">'[7]CFL Fixtures'!$A$61:$CW$70</definedName>
    <definedName name="OutSCurve">#REF!</definedName>
    <definedName name="OutShapeSave">#REF!</definedName>
    <definedName name="ParticipatingUtility">#REF!</definedName>
    <definedName name="PC_Main">[0]!PC_Main</definedName>
    <definedName name="_xlnm.Print_Area" localSheetId="1">'2009 cost effectiveness inputs '!$A$1:$M$39</definedName>
    <definedName name="_xlnm.Print_Area" localSheetId="0">'2009 results by measure &amp; month'!$A$1:$CY$95</definedName>
    <definedName name="_xlnm.Print_Area" localSheetId="3">'2010 cost effectiveness inputs '!$A$1:$N$117</definedName>
    <definedName name="_xlnm.Print_Area" localSheetId="10">'2010 Savings Summary '!$A$1:$AV$60</definedName>
    <definedName name="_xlnm.Print_Area" localSheetId="19">'CFL Unit Savings'!$A$1:$M$46</definedName>
    <definedName name="_xlnm.Print_Area" localSheetId="17">'CFLs'!$A$1:$P$123</definedName>
    <definedName name="_xlnm.Print_Area" localSheetId="5">'Clothes Washer Recycle'!$A$1:$I$27</definedName>
    <definedName name="_xlnm.Print_Area" localSheetId="4">'CW - Elec WH only wout WTS'!$A$1:$J$63</definedName>
    <definedName name="_xlnm.Print_Area" localSheetId="14">'Duct Measures Bundled'!$A$1:$N$48</definedName>
    <definedName name="_xlnm.Print_Area" localSheetId="8">'Electric Water Heater'!$A$1:$N$49</definedName>
    <definedName name="_xlnm.Print_Area" localSheetId="11">'Insulation'!$A$1:$L$86</definedName>
    <definedName name="_xlnm.Print_Area" localSheetId="15">'RAC &amp; Recycle'!$A$1:$Q$49</definedName>
    <definedName name="_xlnm.Print_Area" localSheetId="7">'Refrigerators'!$A$1:$N$25</definedName>
    <definedName name="_xlnm.Print_Area" localSheetId="9">'Savings Summary Fuel-Spec'!$A$1:$G$49</definedName>
    <definedName name="_xlnm.Print_Area" localSheetId="2">'UT - savings &amp; budget summary '!$A$1:$D$20</definedName>
    <definedName name="_xlnm.Print_Area" localSheetId="12">'Windows'!$A$1:$M$37</definedName>
    <definedName name="_xlnm.Print_Titles" localSheetId="0">'2009 results by measure &amp; month'!$1:$28</definedName>
    <definedName name="_xlnm.Print_Titles" localSheetId="10">'2010 Savings Summary '!$A:$B,'2010 Savings Summary '!$1:$6</definedName>
    <definedName name="_xlnm.Print_Titles" localSheetId="17">'CFLs'!$1:$6</definedName>
    <definedName name="_xlnm.Print_Titles" localSheetId="11">'Insulation'!$1:$4</definedName>
    <definedName name="Proxy_Measure">'[8]Proxy Measures'!$C$13:$AI$111</definedName>
    <definedName name="Regular_Retail_Price_pack">#REF!</definedName>
    <definedName name="Retailer">#REF!</definedName>
    <definedName name="Share1">'[5]ProData'!$F$5</definedName>
    <definedName name="Split">#REF!</definedName>
    <definedName name="St">#REF!</definedName>
    <definedName name="Store_ID">#REF!</definedName>
    <definedName name="Street">#REF!</definedName>
    <definedName name="TDCred">'[3]ProData'!#REF!</definedName>
    <definedName name="TestMeasure">[0]!TestMeasure</definedName>
    <definedName name="ThisRunTimestamp">#REF!</definedName>
    <definedName name="Timeframe" localSheetId="10">'[9]WA Unit Sales'!$A$2</definedName>
    <definedName name="Timeframe" localSheetId="19">'[1]WA Unit Sales'!$A$2</definedName>
    <definedName name="Timeframe" localSheetId="17">'[9]WA Unit Sales'!$A$2</definedName>
    <definedName name="Timeframe" localSheetId="18">'[1]WA Unit Sales'!$A$2</definedName>
    <definedName name="Timeframe" localSheetId="11">'[9]WA Unit Sales'!$A$2</definedName>
    <definedName name="Timeframe">'[1]WA Unit Sales'!$A$2</definedName>
    <definedName name="Total_Est._Bulb_Sales">#REF!</definedName>
    <definedName name="Total_Est._Bulb_Sales_in_Territory_per_Month">#REF!</definedName>
    <definedName name="Total_Est_Bulb_Sales">'[2]ID Unit Sales'!$Q$5:$Q$146</definedName>
    <definedName name="Total_Markdown_Costs">'[2]ID Unit Sales'!$R$5:$R$146</definedName>
    <definedName name="Total_Stores_in_Region">'[10]WA Unit Sales'!#REF!</definedName>
    <definedName name="UtilityName">'[11]CAL Invoice'!$B$1</definedName>
    <definedName name="Wattage">'[2]ID Unit Sales'!$G$5:$G$146</definedName>
    <definedName name="WhosEstimate">#REF!</definedName>
  </definedNames>
  <calcPr fullCalcOnLoad="1"/>
</workbook>
</file>

<file path=xl/sharedStrings.xml><?xml version="1.0" encoding="utf-8"?>
<sst xmlns="http://schemas.openxmlformats.org/spreadsheetml/2006/main" count="2863" uniqueCount="620">
  <si>
    <t>2009 Measure Cost</t>
  </si>
  <si>
    <t>2009 Measure Life</t>
  </si>
  <si>
    <t>2010 Measure Cost</t>
  </si>
  <si>
    <t>CFL Incentives</t>
  </si>
  <si>
    <t>Estimated Savings Per Year Per Measure</t>
  </si>
  <si>
    <t>2010 Goals - COMPOSITE TOTALS</t>
  </si>
  <si>
    <t>2009 Customer Incentive</t>
  </si>
  <si>
    <t>2009 Mid-market Incentive</t>
  </si>
  <si>
    <t>2009 Total Incentive</t>
  </si>
  <si>
    <t>2010 Customer Incentive</t>
  </si>
  <si>
    <t>2010 Mid-market Incentive</t>
  </si>
  <si>
    <t>2010 Total Incentive</t>
  </si>
  <si>
    <t xml:space="preserve"> Incentive $</t>
  </si>
  <si>
    <t>2010 Gross kWh Savings</t>
  </si>
  <si>
    <t>2010 NET kWh Savings</t>
  </si>
  <si>
    <t>2010 Units</t>
  </si>
  <si>
    <t>CFL Savings</t>
  </si>
  <si>
    <t>Appliance Savings</t>
  </si>
  <si>
    <t>Windows Savings</t>
  </si>
  <si>
    <t>HVAC Savings</t>
  </si>
  <si>
    <t>Insulation Savings</t>
  </si>
  <si>
    <t>Appliance Incentives</t>
  </si>
  <si>
    <t>Windows Incentives</t>
  </si>
  <si>
    <t>HVAC Incentives</t>
  </si>
  <si>
    <t>Insulation Incentives</t>
  </si>
  <si>
    <t>RAC</t>
  </si>
  <si>
    <t>CW Recycling</t>
  </si>
  <si>
    <t>DW</t>
  </si>
  <si>
    <t>RF</t>
  </si>
  <si>
    <t>WH</t>
  </si>
  <si>
    <t>Fixtures</t>
  </si>
  <si>
    <t>Electric Heat w/o CAC</t>
  </si>
  <si>
    <t>Electric Heat w/CAC</t>
  </si>
  <si>
    <t>Gas Heat w/AC</t>
  </si>
  <si>
    <t>Insulation - Floor</t>
  </si>
  <si>
    <t>Windows</t>
  </si>
  <si>
    <t>HP Tune up</t>
  </si>
  <si>
    <t>Ceiling Fans</t>
  </si>
  <si>
    <t>Total</t>
  </si>
  <si>
    <t>Total Savings …..</t>
  </si>
  <si>
    <t>Non-CFL Savings</t>
  </si>
  <si>
    <t>Measure</t>
  </si>
  <si>
    <t>2010 Net Unit Savings (kWh/yr)</t>
  </si>
  <si>
    <t>RAC Recycling</t>
  </si>
  <si>
    <t xml:space="preserve">CW - 1.72-1.99 MEF </t>
  </si>
  <si>
    <t xml:space="preserve">CW - 2.0 + MEF </t>
  </si>
  <si>
    <t>CFL-Specialty</t>
  </si>
  <si>
    <t xml:space="preserve">CFL-Twister </t>
  </si>
  <si>
    <t>Insulation - Walls</t>
  </si>
  <si>
    <t>Insulation - Attic - Tier 1</t>
  </si>
  <si>
    <t>Insulation - Attic - Tier 2</t>
  </si>
  <si>
    <t>Electric Heat w/ CAC</t>
  </si>
  <si>
    <t>CAC Tune up</t>
  </si>
  <si>
    <t>Home Energy Savings Incentive Program - UT   2010 Projections</t>
  </si>
  <si>
    <t>2010 Measure Life</t>
  </si>
  <si>
    <t>Composite Measure Cost</t>
  </si>
  <si>
    <t>Composite Measure Life</t>
  </si>
  <si>
    <t>Home Energy Savings Incentive Program</t>
  </si>
  <si>
    <t>Unit Savings Analysis - Room AC &amp; Room AC Recycling</t>
  </si>
  <si>
    <t>Unit Savings Estimates</t>
  </si>
  <si>
    <t>Gross Per Unit kWh/yr at Site</t>
  </si>
  <si>
    <t>NTG Ratio</t>
  </si>
  <si>
    <t>Small Units</t>
  </si>
  <si>
    <t>Large Units</t>
  </si>
  <si>
    <t>Energy Star Window Air Conditioner - Cooling Zone 3 20000 Btu/hr</t>
  </si>
  <si>
    <t>Energy Star Window Air Conditioner - Cooling Zone 3 19000 Btu/hr</t>
  </si>
  <si>
    <t>Energy Star Window Air Conditioner - Cooling Zone 3 18000 Btu/hr</t>
  </si>
  <si>
    <t>Energy Star Window Air Conditioner - Cooling Zone 3 17000 Btu/hr</t>
  </si>
  <si>
    <t>Energy Star Window Air Conditioner - Cooling Zone 3 16000 Btu/hr</t>
  </si>
  <si>
    <t>Energy Star Window Air Conditioner - Cooling Zone 3 15000 Btu/hr</t>
  </si>
  <si>
    <t>Energy Star Window Air Conditioner - Cooling Zone 3 14000 Btu/hr</t>
  </si>
  <si>
    <t>Energy Star Window Air Conditioner - Cooling Zone 3 13000 Btu/hr</t>
  </si>
  <si>
    <t>Energy Star Window Air Conditioner - Cooling Zone 3 12000 Btu/hr</t>
  </si>
  <si>
    <t>Energy Star Window Air Conditioner - Cooling Zone 3 11000 Btu/hr</t>
  </si>
  <si>
    <t>Energy Star Window Air Conditioner - Cooling Zone 3 10000 Btu/hr</t>
  </si>
  <si>
    <t>Energy Star Window Air Conditioner - Cooling Zone 3 9000 Btu/hr</t>
  </si>
  <si>
    <t>Energy Star Window Air Conditioner - Cooling Zone 3 8000 Btu/hr</t>
  </si>
  <si>
    <t>Energy Star Window Air Conditioner - Cooling Zone 3 7000 Btu/hr</t>
  </si>
  <si>
    <t>Energy Star Window Air Conditioner - Cooling Zone 3 6000 Btu/hr</t>
  </si>
  <si>
    <t>Energy Star Window Air Conditioner - Cooling Zone 3 5000 Btu/hr</t>
  </si>
  <si>
    <t>Average</t>
  </si>
  <si>
    <t>Source:</t>
  </si>
  <si>
    <t>EStarRoomACFY08v1_0.xls</t>
  </si>
  <si>
    <t>Notes:</t>
  </si>
  <si>
    <t>Weighted by actual rebates processed in 2009 (59% 5,000 - 9,999 BTU, 41% 10,000 BTU and above)</t>
  </si>
  <si>
    <t>Measure Name</t>
  </si>
  <si>
    <t>% of Configuration</t>
  </si>
  <si>
    <t>% of Tier rebates in 2009</t>
  </si>
  <si>
    <t>RTF Incremental Costs</t>
  </si>
  <si>
    <t>Clothes Washers - Tier 1</t>
  </si>
  <si>
    <t>Tier 1</t>
  </si>
  <si>
    <t>2.0 -2.19: Electric DHW &amp;  Electric Dryer</t>
  </si>
  <si>
    <t>Tier 2</t>
  </si>
  <si>
    <t>2.0 -2.19: Gas DHW &amp; Electric Dryer</t>
  </si>
  <si>
    <t>Tier 3</t>
  </si>
  <si>
    <t>2.0 -2.19: Electric DHW &amp; Gas Dryer</t>
  </si>
  <si>
    <t>2.0 -2.19: Gas DHW &amp; Gas Dryer</t>
  </si>
  <si>
    <t>Clothes Washers - Tier 2</t>
  </si>
  <si>
    <t>2.2 - 2.45 MEF: Electric DHW &amp;  Electric Dryer</t>
  </si>
  <si>
    <t>2.2 - 2.45 MEF: Gas DHW &amp; Electric Dryer</t>
  </si>
  <si>
    <t>2.2 - 2.45 MEF: Electric DHW &amp; Gas Dryer</t>
  </si>
  <si>
    <t>2.2 - 2.45 MEF: Gas DHW &amp; Gas Dryer</t>
  </si>
  <si>
    <t>Clothes Washers - Tier 3</t>
  </si>
  <si>
    <t>2.46 + MEF: Electric DHW &amp;  Electric Dryer</t>
  </si>
  <si>
    <t>2.46 + MEF: Gas DHW &amp; Electric Dryer</t>
  </si>
  <si>
    <t>2.46 +  MEF: Electric DHW &amp; Gas Dryer</t>
  </si>
  <si>
    <t>2.46 +  MEF: Gas DHW &amp; Gas Dryer</t>
  </si>
  <si>
    <t xml:space="preserve">Source: </t>
  </si>
  <si>
    <t>EStarWasher_DryerSingleFamily_FY09v1_1.xls</t>
  </si>
  <si>
    <t>From Tom Eckman</t>
  </si>
  <si>
    <t>Note:</t>
  </si>
  <si>
    <t>The percentage of configuration and the percentage of tier rebates in 2009 came from PECI internal tracked data</t>
  </si>
  <si>
    <t>Unit Savings Analysis - Clothes Washer Recycling</t>
  </si>
  <si>
    <t>Original Measure Name</t>
  </si>
  <si>
    <t xml:space="preserve"> CW Recycling - Electric Water Heat</t>
  </si>
  <si>
    <t>..\..\..\..\..\..\Res Tech\Measure Analysis Projects\PacifiCorp\324-PacifiCorp - CA\Appliances\FW  Clothes Washer Recycling Savings Numbers.msg</t>
  </si>
  <si>
    <t>Unit Savings Analysis - Dishwasher</t>
  </si>
  <si>
    <t>New CEE (0.72 EF) kWh/ Yr</t>
  </si>
  <si>
    <t>CEE Dishwasher Specs effective August 11, 2009</t>
  </si>
  <si>
    <t>http://www.cee1.org/resid/seha/dishw/dw-spec.pdf</t>
  </si>
  <si>
    <t>Unit Savings Analysis - Refrigerators</t>
  </si>
  <si>
    <t>Category</t>
  </si>
  <si>
    <t>Weighted Measure Life</t>
  </si>
  <si>
    <t>NTG</t>
  </si>
  <si>
    <t>Energy Star Refrigerator with Top Freezer - Ice</t>
  </si>
  <si>
    <t>Energy Star Refrigerator with Top Freezer - No Ice</t>
  </si>
  <si>
    <t>Energy Star Refrigerator with Side-by-Side - No Ice</t>
  </si>
  <si>
    <t>Energy Star Refrigerator with Side-by-Side - Ice</t>
  </si>
  <si>
    <t>Energy Star Refrigerator with Bottom Freezer - Ice</t>
  </si>
  <si>
    <t>Energy Star Refrigerator with Bottom Freezer - No Ice</t>
  </si>
  <si>
    <t>Average Net kWh Savings</t>
  </si>
  <si>
    <t>PNWResDHWLight&amp;ApplianceCurve_6thPlanv1_5.xls</t>
  </si>
  <si>
    <t>Savings dropped, in part, due to space conditioning interaction factor imposed by RTF</t>
  </si>
  <si>
    <t>Unit Savings Analysis - Electric Water Heaters</t>
  </si>
  <si>
    <t>Rated Capacity</t>
  </si>
  <si>
    <t>Incremental Capital Cost ($/unit)</t>
  </si>
  <si>
    <t>Measure Life (years)</t>
  </si>
  <si>
    <t>Base EF</t>
  </si>
  <si>
    <t>EF- 0.94 Domestic Water Heater w/50 gallon rated capacity and minimum 10 year warranty</t>
  </si>
  <si>
    <t>50 gallon</t>
  </si>
  <si>
    <t>50 gallon tank</t>
  </si>
  <si>
    <t>80% of all rebates processed were 50 gallon tanks for residential</t>
  </si>
  <si>
    <t>RTF only evaluates 50 gallon tanks for the 6th Year Power Plan</t>
  </si>
  <si>
    <t>Date: Analysis completed 9/22/09</t>
  </si>
  <si>
    <t>Installation</t>
  </si>
  <si>
    <t>Measure Life</t>
  </si>
  <si>
    <t>Unit Savings
Multiplier @ busbar</t>
  </si>
  <si>
    <t>Any Exterior Fixture</t>
  </si>
  <si>
    <t>Porches Fixture</t>
  </si>
  <si>
    <t>Master Bedrooms Fixture</t>
  </si>
  <si>
    <t>Any Fixture</t>
  </si>
  <si>
    <t>Yard/ Driveway Fixture</t>
  </si>
  <si>
    <t>Bedrooms Fixture</t>
  </si>
  <si>
    <t>Any Interior Fixture</t>
  </si>
  <si>
    <t>Living Rooms Fixture</t>
  </si>
  <si>
    <t>Kitchens Fixture</t>
  </si>
  <si>
    <t>Bathrooms Fixture</t>
  </si>
  <si>
    <t>RTF</t>
  </si>
  <si>
    <t>P:\112 - RESIDENTIAL RESOURCES\RTS Residential Technical Services\RTF - Supply Curves\Lighting\EStarLighting_ExistingFY09v1_2.xls</t>
  </si>
  <si>
    <t xml:space="preserve">Note: </t>
  </si>
  <si>
    <t>for PG&amp;E, SCE, and SDGE on lighting location and average</t>
  </si>
  <si>
    <t>incandescent use/yr in all rooms versus CFLs</t>
  </si>
  <si>
    <t>Unit Savings Analysis - Ceiling Fans</t>
  </si>
  <si>
    <t>ENERGY STAR Ceiling Fan</t>
  </si>
  <si>
    <t>Ceiling_Fan_Savings_Calculator_Consumer.xls</t>
  </si>
  <si>
    <t>10,000 hours of operation</t>
  </si>
  <si>
    <t>Room AC Recycling</t>
  </si>
  <si>
    <t>Average Unit EER</t>
  </si>
  <si>
    <t>Per Unit kWh/yr</t>
  </si>
  <si>
    <t>Baseline Case</t>
  </si>
  <si>
    <t>Measure Case</t>
  </si>
  <si>
    <t>Savings</t>
  </si>
  <si>
    <t>NA</t>
  </si>
  <si>
    <r>
      <t xml:space="preserve">1 </t>
    </r>
    <r>
      <rPr>
        <sz val="8"/>
        <rFont val="Arial"/>
        <family val="2"/>
      </rPr>
      <t>Estimates based upon ENERGY STAR assumptions. www.energystar.gov.</t>
    </r>
  </si>
  <si>
    <r>
      <t xml:space="preserve">2 </t>
    </r>
    <r>
      <rPr>
        <sz val="8"/>
        <rFont val="Arial"/>
        <family val="2"/>
      </rPr>
      <t>Savings calculations based upon average unit size range of 8002-13,999 BTU, and compared to a 10 year old baseline</t>
    </r>
  </si>
  <si>
    <t>Non-install Factor</t>
  </si>
  <si>
    <t>Utah</t>
  </si>
  <si>
    <t>2010 Twister CFLs</t>
  </si>
  <si>
    <t>2010 TOTAL CFLs</t>
  </si>
  <si>
    <t>CFL Wattage</t>
  </si>
  <si>
    <t>Gross Unit kWh</t>
  </si>
  <si>
    <t>Units</t>
  </si>
  <si>
    <t>Incentive</t>
  </si>
  <si>
    <t>Total Gross kWh</t>
  </si>
  <si>
    <t>12,19,28</t>
  </si>
  <si>
    <t>12,23,26</t>
  </si>
  <si>
    <t>12,23,32</t>
  </si>
  <si>
    <t>13,20,25</t>
  </si>
  <si>
    <t>11,23,34</t>
  </si>
  <si>
    <t>12,23,29</t>
  </si>
  <si>
    <t>Weighted Unit Savings Estimation</t>
  </si>
  <si>
    <t>% of total</t>
  </si>
  <si>
    <t>Wtd Gross Twist Unit kWh</t>
  </si>
  <si>
    <t>Wtd Gross Splty Unit kWh</t>
  </si>
  <si>
    <t>Wtd Gross Unit kWh</t>
  </si>
  <si>
    <t>2010  Twist Units</t>
  </si>
  <si>
    <t>2010  Splty Units</t>
  </si>
  <si>
    <t>2010  Total Units</t>
  </si>
  <si>
    <t>Specialty Net Weighted Unit Savings</t>
  </si>
  <si>
    <t>10,20,28</t>
  </si>
  <si>
    <t>12,20,26</t>
  </si>
  <si>
    <t>Twister Net Weighted Unit Savings</t>
  </si>
  <si>
    <t>Unit Savings Analysis - CFLs</t>
  </si>
  <si>
    <t>Wattage replaced</t>
  </si>
  <si>
    <t>50,75,100</t>
  </si>
  <si>
    <t>Regional Technical Forum</t>
  </si>
  <si>
    <t>http://www.nwcouncil.org/rtf/reports.htm</t>
  </si>
  <si>
    <t>http://www.nwcouncil.org/rtf/supportingdata/default.htm</t>
  </si>
  <si>
    <t>A</t>
  </si>
  <si>
    <t>L</t>
  </si>
  <si>
    <t>HI</t>
  </si>
  <si>
    <t>HVAC</t>
  </si>
  <si>
    <t>Product</t>
  </si>
  <si>
    <t>Insulation Spiff (Attic + Floor/Wall)</t>
  </si>
  <si>
    <t>R-19 Incremental</t>
  </si>
  <si>
    <t>Net kWh Unit Savings</t>
  </si>
  <si>
    <t>Gross kWh Unit Savings</t>
  </si>
  <si>
    <t>R-30 Incremental</t>
  </si>
  <si>
    <t>Attic</t>
  </si>
  <si>
    <t>Multi Family</t>
  </si>
  <si>
    <t>R-0 - R-20</t>
  </si>
  <si>
    <t>R-0- R-20</t>
  </si>
  <si>
    <t>R-11 - R-30</t>
  </si>
  <si>
    <t>R-20-R-39</t>
  </si>
  <si>
    <t>R-18 - R-37</t>
  </si>
  <si>
    <t>R-11 - R-41</t>
  </si>
  <si>
    <t>R-18 - R-48</t>
  </si>
  <si>
    <t>Inputs &amp; Assumptions</t>
  </si>
  <si>
    <t>Location: Salt Lake (TMY2)</t>
  </si>
  <si>
    <t xml:space="preserve">Multi-family: 1000 ft2 </t>
  </si>
  <si>
    <t>Duct location</t>
  </si>
  <si>
    <t>Supply: 100% unconditioned attic</t>
  </si>
  <si>
    <t>Return: 100% unconditioned attic</t>
  </si>
  <si>
    <t>Duct Leakage to outside= 300 CFM @ 25 Pa</t>
  </si>
  <si>
    <t>Software</t>
  </si>
  <si>
    <t>EnergyGauge USA</t>
  </si>
  <si>
    <t>Envelope</t>
  </si>
  <si>
    <t>Baselines Attic:R-11, R-18, R-20</t>
  </si>
  <si>
    <t>Floor: R-19</t>
  </si>
  <si>
    <t>Wall: R-11</t>
  </si>
  <si>
    <t>Windows: .55 U, .60 SGHC</t>
  </si>
  <si>
    <t>Infiltration: 9 ACH @ 50 Pa</t>
  </si>
  <si>
    <t>Mechanical</t>
  </si>
  <si>
    <t>Electric Furnace</t>
  </si>
  <si>
    <t>12 SEER AC 4.5 Ton Single Family, 1.5 Ton Multi-family</t>
  </si>
  <si>
    <t>Note: Attic insulation was weighted at the baseline rates of 42% for R-11, 38% for R-18, and 20% for R-20</t>
  </si>
  <si>
    <t>Note: Attic insulation was weighted based on participation of 98% single family and 2% multi-family</t>
  </si>
  <si>
    <r>
      <t>Single Family: 2200 ft</t>
    </r>
    <r>
      <rPr>
        <vertAlign val="superscript"/>
        <sz val="10"/>
        <rFont val="Arial"/>
        <family val="2"/>
      </rPr>
      <t xml:space="preserve">2 </t>
    </r>
  </si>
  <si>
    <t>Wall</t>
  </si>
  <si>
    <t>Floor</t>
  </si>
  <si>
    <t>Unit Savings Analysis - Insulation</t>
  </si>
  <si>
    <t>Attic - Tier 1</t>
  </si>
  <si>
    <t>Attic - Tier 2</t>
  </si>
  <si>
    <t>Estimated Savings Per Year Per Measure - Fuel Specific</t>
  </si>
  <si>
    <t>Net kWh/Unit</t>
  </si>
  <si>
    <t>Electric Net kWh/Unit</t>
  </si>
  <si>
    <t>Gas Heat w/CAC</t>
  </si>
  <si>
    <t>Unit Savings Analysis - Windows</t>
  </si>
  <si>
    <t>kWh/SF window</t>
  </si>
  <si>
    <t>Attic: R-19</t>
  </si>
  <si>
    <t>12 SEER AC</t>
  </si>
  <si>
    <t>CAC Tune-Up</t>
  </si>
  <si>
    <t>HP Tune-Up</t>
  </si>
  <si>
    <t>PTCSFY07v1_5.xls</t>
  </si>
  <si>
    <t>Duct Insulation</t>
  </si>
  <si>
    <t>Baseline conditions</t>
  </si>
  <si>
    <t>Upgrades</t>
  </si>
  <si>
    <t>Duct Insulation: R-6</t>
  </si>
  <si>
    <t>Location: Salt Lake</t>
  </si>
  <si>
    <t>Incremental Cost: $86</t>
  </si>
  <si>
    <t xml:space="preserve">Net Per Unit kWh/yr at Site </t>
  </si>
  <si>
    <t>Incremental Cost:  $225</t>
  </si>
  <si>
    <t>2009 NET kWh Savings</t>
  </si>
  <si>
    <t>2009 Gross kWh Savings</t>
  </si>
  <si>
    <t xml:space="preserve">Home Energy Savings Incentive Program - UT 2010 </t>
  </si>
  <si>
    <t>Dishwasher</t>
  </si>
  <si>
    <r>
      <t>Unit Savings Estimates</t>
    </r>
    <r>
      <rPr>
        <b/>
        <vertAlign val="superscript"/>
        <sz val="12"/>
        <rFont val="Arial"/>
        <family val="2"/>
      </rPr>
      <t>1</t>
    </r>
  </si>
  <si>
    <r>
      <t>Recycled Site Gross Unit kWh/yr</t>
    </r>
    <r>
      <rPr>
        <b/>
        <vertAlign val="superscript"/>
        <sz val="10"/>
        <rFont val="Arial"/>
        <family val="2"/>
      </rPr>
      <t>2</t>
    </r>
  </si>
  <si>
    <t>R-0 - R-30</t>
  </si>
  <si>
    <t>R-0 - R-13</t>
  </si>
  <si>
    <t>CFL Savings Analysis - 2010</t>
  </si>
  <si>
    <t>Baseline:</t>
  </si>
  <si>
    <t>3 20 Watt bulbs per fixture where 0.4 bulbs have to be replaced each year</t>
  </si>
  <si>
    <t>Conventional ceiling fan with 3 60 Watt bulbs where 4.4 bulbs have to be changed each year with 1,000 hrs of operation</t>
  </si>
  <si>
    <t>D &amp; R International</t>
  </si>
  <si>
    <t>Conventional federal standard annual energy consumption beginning Jan 1st, 2010</t>
  </si>
  <si>
    <t>Federal Standard minimum EER per Btu/hr sized RAC</t>
  </si>
  <si>
    <t>Replaced by same size unit that meets ENERGY STAR EER standard</t>
  </si>
  <si>
    <t>Estimated average current practice use (based on CEC model listing, August 2008)</t>
  </si>
  <si>
    <t>0.904 EF water heater</t>
  </si>
  <si>
    <t>measured consumption on un-commissioned equipment</t>
  </si>
  <si>
    <t>Unit Savings Analysis - CAC and HP Commissioning</t>
  </si>
  <si>
    <t xml:space="preserve">2010 Specialty CFLs                                         </t>
  </si>
  <si>
    <t>The 2010 UT units are used to weight a cumulative unit savings value.</t>
  </si>
  <si>
    <t>Single-Family</t>
  </si>
  <si>
    <t>Upgrades Attic R-30, R-37, R-39, R-41, R-48</t>
  </si>
  <si>
    <t>Incandescent replaced by CFLs</t>
  </si>
  <si>
    <t>The savings has changed due to a new metering study done</t>
  </si>
  <si>
    <t xml:space="preserve">Pre-2000 manufactured clothes washer </t>
  </si>
  <si>
    <t>Inputs and Assumptions:</t>
  </si>
  <si>
    <t>Dwelling Size: 2200 ft2</t>
  </si>
  <si>
    <t>Measure Life: 5 yrs</t>
  </si>
  <si>
    <t>HVAC Configurations:</t>
  </si>
  <si>
    <t xml:space="preserve">Single family dwelling EFAF with CAC </t>
  </si>
  <si>
    <t>Single family dwelling with heat pump</t>
  </si>
  <si>
    <t>Duct Sealing &amp; Insulation</t>
  </si>
  <si>
    <t>General</t>
  </si>
  <si>
    <t>Duct Sealing: Leakage to outside= 400 CFM @ 25 Pa</t>
  </si>
  <si>
    <t>Duct Insulation: R-1</t>
  </si>
  <si>
    <t>Duct Sealing: Leakage to outside reduced to 200 CFM @ 25 Pa</t>
  </si>
  <si>
    <t>Baseline Duct Sealing Conditions:</t>
  </si>
  <si>
    <t>http://www.californiaenergyefficiency.com/docs/hvac/references/proctornationalstudy.pdf</t>
  </si>
  <si>
    <t>Leakage Reduction:</t>
  </si>
  <si>
    <t>Regional Technical Forum/PTCS Standards</t>
  </si>
  <si>
    <r>
      <t>Home Size: 2200 ft</t>
    </r>
    <r>
      <rPr>
        <vertAlign val="superscript"/>
        <sz val="10"/>
        <rFont val="Arial"/>
        <family val="2"/>
      </rPr>
      <t>2</t>
    </r>
  </si>
  <si>
    <t>Duct Sealing &amp; Duct Insulation - Electric</t>
  </si>
  <si>
    <t>Duct Sealing - Gas</t>
  </si>
  <si>
    <t>Duct Sealing &amp; Duct Insulation - Gas</t>
  </si>
  <si>
    <t>2009 Net Unit Savings (kWh/yr)</t>
  </si>
  <si>
    <t>Current Tariff 2010 Units</t>
  </si>
  <si>
    <t>Unit Savings Analysis - Duct Sealing &amp; Insulation</t>
  </si>
  <si>
    <t>Proposed Tariff 2010 Units</t>
  </si>
  <si>
    <t>Electric WH % of Configuration</t>
  </si>
  <si>
    <t>Clothes Washers - Previous Tier 1</t>
  </si>
  <si>
    <t>Previous Tier 1</t>
  </si>
  <si>
    <t>1.8 - 1.99: Electric DHW &amp;  Electric Dryer</t>
  </si>
  <si>
    <t>1.8 - 1.99: Gas DHW &amp; Electric Dryer</t>
  </si>
  <si>
    <t>1.8 - 1.99: Electric DHW &amp; Gas Dryer</t>
  </si>
  <si>
    <t>1.8 - 1.99: Gas DHW &amp; Gas Dryer</t>
  </si>
  <si>
    <t>Weighted Incremental Cost (2.0 +)</t>
  </si>
  <si>
    <t>Weighted Incremental Cost (2.2 +)</t>
  </si>
  <si>
    <t>2.0 + MEF</t>
  </si>
  <si>
    <t>2.2 + MEF</t>
  </si>
  <si>
    <t>2.0 - 2.45 MEF</t>
  </si>
  <si>
    <t>Electric WH % of Conf</t>
  </si>
  <si>
    <t xml:space="preserve">1.66 MEF due to AHAM sales wieghted average MEF and sourced by the RTF </t>
  </si>
  <si>
    <t>CW - 2.0 - 2.45 MEF</t>
  </si>
  <si>
    <t>CW - 2.46 + MEF</t>
  </si>
  <si>
    <t>Weighted Incremental Cost (2.0 - 2.45)</t>
  </si>
  <si>
    <r>
      <t>Recycled Site Net Unit kWh/yr</t>
    </r>
    <r>
      <rPr>
        <b/>
        <vertAlign val="superscript"/>
        <sz val="10"/>
        <rFont val="Arial"/>
        <family val="2"/>
      </rPr>
      <t>3</t>
    </r>
  </si>
  <si>
    <t>Baseline</t>
  </si>
  <si>
    <t>Upgrade</t>
  </si>
  <si>
    <t>Specialty Gross Weighted Unit Savings</t>
  </si>
  <si>
    <t>Twister Gross Weighted Unit Savings</t>
  </si>
  <si>
    <t>Current Tariff Projected % of Measure</t>
  </si>
  <si>
    <t>Proposed Tariff Projected % of Measure</t>
  </si>
  <si>
    <t>.35 U/.45 SHGC</t>
  </si>
  <si>
    <t>.30 U/ .30 SHGC</t>
  </si>
  <si>
    <t>Rated Capacity (gal)</t>
  </si>
  <si>
    <t xml:space="preserve">Capacity Breakdown </t>
  </si>
  <si>
    <t>Electric Water Heater (.93 EF or greater)</t>
  </si>
  <si>
    <t>Electric Water Heater (.91 EF or greater)</t>
  </si>
  <si>
    <t>Electric Water Heater (.89 EF or greater)</t>
  </si>
  <si>
    <t>RESDHWFY09v1_1</t>
  </si>
  <si>
    <t>Electric water heaters must be greater than 40 gallons and exceed federal standard baselines below.</t>
  </si>
  <si>
    <t>Federal Standard Baseline EF by Rated Volume</t>
  </si>
  <si>
    <t>Dept. of Energy, Energy Conservation Standards for Water Heaters; Final Rule, Jan. 2004</t>
  </si>
  <si>
    <t>Dishwasher - EWH</t>
  </si>
  <si>
    <t>Dishwasher - GWH</t>
  </si>
  <si>
    <t>Conventional Unit Fed Standard (approx. 0.62 EF)</t>
  </si>
  <si>
    <t>ENERGY STAR</t>
  </si>
  <si>
    <t>CalculatorConsumerDishwasher</t>
  </si>
  <si>
    <t>http://www.energystar.gov/ia/business/bulk_purchasing/bpsavings_calc/CalculatorConsumerDishwasher.xls</t>
  </si>
  <si>
    <t>EF Distribution</t>
  </si>
  <si>
    <t>Heat Source</t>
  </si>
  <si>
    <t>RebateProduct</t>
  </si>
  <si>
    <t># of Rebates</t>
  </si>
  <si>
    <t>EF 0.72-0.82</t>
  </si>
  <si>
    <t>Electric</t>
  </si>
  <si>
    <t>Gas</t>
  </si>
  <si>
    <t>EF 0.83+</t>
  </si>
  <si>
    <t>Water Heater %</t>
  </si>
  <si>
    <t>Unit Savings Analysis - Fixtures</t>
  </si>
  <si>
    <t>Unit Savings Analysis - Clothes Washers - EWH w/out Water Treatment Savings</t>
  </si>
  <si>
    <t>We've excluded water treatment savings here</t>
  </si>
  <si>
    <t>ENERGY STAR qualified hard wired fixtures</t>
  </si>
  <si>
    <t>w/ CAC only</t>
  </si>
  <si>
    <t>Measured impact on equipment in climate zones</t>
  </si>
  <si>
    <t>Inputs &amp; Assumptions:</t>
  </si>
  <si>
    <t>Date of analysis:</t>
  </si>
  <si>
    <t xml:space="preserve"> 9/20/09</t>
  </si>
  <si>
    <t>Savings &amp; Budget Summary</t>
  </si>
  <si>
    <t>UTAH</t>
  </si>
  <si>
    <t>Budget</t>
  </si>
  <si>
    <t>Incentives</t>
  </si>
  <si>
    <t>Total HESP Budget</t>
  </si>
  <si>
    <t>Non-CFL Labor</t>
  </si>
  <si>
    <t>Non-CFL Directs</t>
  </si>
  <si>
    <t>Non-CFL Marketing Directs</t>
  </si>
  <si>
    <t>Additional Components</t>
  </si>
  <si>
    <t>Non-CFL Labor &amp; Directs Subtotal</t>
  </si>
  <si>
    <t>CFL Labor &amp; Directs Subtotal</t>
  </si>
  <si>
    <t>Non-CFL Incentives</t>
  </si>
  <si>
    <t>NET kWh Non-CFL</t>
  </si>
  <si>
    <t>NET kWh CFL</t>
  </si>
  <si>
    <t>NET kWh TOTAL</t>
  </si>
  <si>
    <t>HES Program 2010</t>
  </si>
  <si>
    <t xml:space="preserve"> </t>
  </si>
  <si>
    <t>kWh - gross</t>
  </si>
  <si>
    <t>Admin</t>
  </si>
  <si>
    <t>Utility admin</t>
  </si>
  <si>
    <t>Evaluation</t>
  </si>
  <si>
    <t>Total utility costs</t>
  </si>
  <si>
    <t xml:space="preserve">Gross customer costs </t>
  </si>
  <si>
    <t>NTG ratio</t>
  </si>
  <si>
    <t>Measure life -yrs</t>
  </si>
  <si>
    <t xml:space="preserve">Load shape </t>
  </si>
  <si>
    <t xml:space="preserve">2008 IRP east side decrement value </t>
  </si>
  <si>
    <t>res-lighting</t>
  </si>
  <si>
    <t>res- lighting</t>
  </si>
  <si>
    <t xml:space="preserve">whole house </t>
  </si>
  <si>
    <t xml:space="preserve">res cooling  </t>
  </si>
  <si>
    <t xml:space="preserve">res cooling </t>
  </si>
  <si>
    <t xml:space="preserve">2010 - HVAC </t>
  </si>
  <si>
    <t>EnergyGauge USA v.2.8.02</t>
  </si>
  <si>
    <t xml:space="preserve">Gross w/ non-install </t>
  </si>
  <si>
    <t>Year to Date Performance</t>
  </si>
  <si>
    <t>2009 Actuals-YTD</t>
  </si>
  <si>
    <t>Type</t>
  </si>
  <si>
    <t>Measures</t>
  </si>
  <si>
    <t>2009 Units</t>
  </si>
  <si>
    <t>2009 Participants</t>
  </si>
  <si>
    <t xml:space="preserve">2009 meaure cost - per unit </t>
  </si>
  <si>
    <t xml:space="preserve">2009 meaure cost - total  </t>
  </si>
  <si>
    <t>Appliance</t>
  </si>
  <si>
    <t>Clothes Washer-Tier One</t>
  </si>
  <si>
    <t>Clothes Washer-Tier Two</t>
  </si>
  <si>
    <t>CW Recycle</t>
  </si>
  <si>
    <t>Dishwashers</t>
  </si>
  <si>
    <t>Electric Water Heater</t>
  </si>
  <si>
    <t>Refrigerator</t>
  </si>
  <si>
    <t>Home Improvement</t>
  </si>
  <si>
    <t>Insulation: Attic</t>
  </si>
  <si>
    <t>Insulation: Floor</t>
  </si>
  <si>
    <t>Insulation: Wall</t>
  </si>
  <si>
    <t>AC Tune-Up</t>
  </si>
  <si>
    <t>Duct Sealing - Elec</t>
  </si>
  <si>
    <t xml:space="preserve">HVAC </t>
  </si>
  <si>
    <t>Room AC New Purchase</t>
  </si>
  <si>
    <t>Room AC Recycle</t>
  </si>
  <si>
    <t xml:space="preserve">Lighting </t>
  </si>
  <si>
    <t>Lighting</t>
  </si>
  <si>
    <t>CFLs</t>
  </si>
  <si>
    <t>HESP Totals</t>
  </si>
  <si>
    <t>HESP Non-CFL Totals</t>
  </si>
  <si>
    <t>CFL Totals</t>
  </si>
  <si>
    <t>Monthly Performance</t>
  </si>
  <si>
    <t>January 2009 Actuals</t>
  </si>
  <si>
    <t>February 2009 Actuals</t>
  </si>
  <si>
    <t>March 2009 Actuals</t>
  </si>
  <si>
    <t>April 2009 Actuals</t>
  </si>
  <si>
    <t>May 2009 Actuals</t>
  </si>
  <si>
    <t>June 2009 Actuals</t>
  </si>
  <si>
    <t>July 2009 Actuals</t>
  </si>
  <si>
    <t>August 2009 Actuals</t>
  </si>
  <si>
    <t>September 2009 Actuals</t>
  </si>
  <si>
    <t>October 2009 Actuals</t>
  </si>
  <si>
    <t>November 2009 Actuals</t>
  </si>
  <si>
    <t>December 2009 Actuals</t>
  </si>
  <si>
    <t>December 2008-Suplemental Invoice Actuals</t>
  </si>
  <si>
    <t>Fuel Specific Actuals</t>
  </si>
  <si>
    <t>CW Tier 1</t>
  </si>
  <si>
    <t>CW Tier 1-Electric DWH and Electric Dryer</t>
  </si>
  <si>
    <t>CW Tier 1-Electric DWH and Gas Dryer</t>
  </si>
  <si>
    <t>CW Tier 1-Gas DWH and Electric Dryer</t>
  </si>
  <si>
    <t>CW Tier 1-Gas DWH and Gas Dryer</t>
  </si>
  <si>
    <t>CW Tier 2</t>
  </si>
  <si>
    <t>CW Tier 2-Electric DWH and Electric Dryer</t>
  </si>
  <si>
    <t>CW Tier 2-Electric DWH and Gas Dryer</t>
  </si>
  <si>
    <t>CW Tier 2-Gas DWH and Electric Dryer</t>
  </si>
  <si>
    <t>CW Tier 2-Gas DWH and Gas Dryer</t>
  </si>
  <si>
    <t>DW-EF 0.65-0.67-Electric DWH</t>
  </si>
  <si>
    <t>DW-EF 0.68-0.71-Electric DWH</t>
  </si>
  <si>
    <t>DW-EF 0.72-0.80-Electric DWH</t>
  </si>
  <si>
    <t>DW-EF 0.81-1.11-Electric DWH</t>
  </si>
  <si>
    <t>DW-EF 1.11+ Electric DWH</t>
  </si>
  <si>
    <t>DW-EF 0.65-0.67-Gas DWH</t>
  </si>
  <si>
    <t>DW-EF 0.68-0.71-Gas DWH</t>
  </si>
  <si>
    <t>DW-EF 0.72-0.80-Gas DWH</t>
  </si>
  <si>
    <t>DW-EF 0.81-1.11-Gas DWH</t>
  </si>
  <si>
    <t>DW-EF 1.11+ Gas DWH</t>
  </si>
  <si>
    <t>Insulation-Attic</t>
  </si>
  <si>
    <t>Insulation - Attic - Electric Heat w/CAC</t>
  </si>
  <si>
    <t>Insulation - Attic - Electric Heat wo/CAC</t>
  </si>
  <si>
    <t>Insulation - Attic - Gas Heat w/CAC</t>
  </si>
  <si>
    <t>Insulation-Floor</t>
  </si>
  <si>
    <t>Insulation - Floor - Electric Heat w/CAC</t>
  </si>
  <si>
    <t>Insulation - Floor - Electric Heat wo/CAC</t>
  </si>
  <si>
    <t>Insulation - Floor - Gas Heat w/CAC</t>
  </si>
  <si>
    <t>Insulation-Wall</t>
  </si>
  <si>
    <t>Insulation - Wall - Electric Heat w/CAC</t>
  </si>
  <si>
    <t>Insulation - Wall - Electric Heat wo/CAC</t>
  </si>
  <si>
    <t>Insulation - Wall - Gas Heat w/CAC</t>
  </si>
  <si>
    <t>Windows - Electric Heat w/CAC</t>
  </si>
  <si>
    <t>Windows - Electric Heat wo/CAC</t>
  </si>
  <si>
    <t>Windows - Gas Heat w/CAC</t>
  </si>
  <si>
    <t>HESP- Utah 2009 Summary</t>
  </si>
  <si>
    <t>Refer to CFL Unit Savings tab for assumptions</t>
  </si>
  <si>
    <t xml:space="preserve">2009 - lighting </t>
  </si>
  <si>
    <t xml:space="preserve">2009 - HVAC </t>
  </si>
  <si>
    <t>Date: 2010-March-10</t>
  </si>
  <si>
    <t xml:space="preserve">2009 - appliance  </t>
  </si>
  <si>
    <t xml:space="preserve">2009 - home improvement  </t>
  </si>
  <si>
    <t xml:space="preserve">2009 - totals  </t>
  </si>
  <si>
    <t xml:space="preserve">Total administration is difference between total utility expenditures and incentives </t>
  </si>
  <si>
    <t>Non CFL administration is total administration less CFL administration</t>
  </si>
  <si>
    <t xml:space="preserve">Administration is allocated by a) calculating the CFL administration @ $0.40/bulb and subtracting from total administration, and b) allocating the non CFL administration in same % as non-lighting kWh savings.  </t>
  </si>
  <si>
    <t>Administration</t>
  </si>
  <si>
    <t>Check lines - goals report &amp; PECI incentive $</t>
  </si>
  <si>
    <t xml:space="preserve">Realization Rate </t>
  </si>
  <si>
    <t xml:space="preserve">Realized kWh - gross </t>
  </si>
  <si>
    <t xml:space="preserve">Notes: Draft evaluation results incorporated into analysis </t>
  </si>
  <si>
    <t>Reference(s): Cadmus Group - Draft Utah Home Energy Savings Attic Insulation Memo - March 5, 2010, Cadmus Group Draft Utah Home Energy Savings Memo - March 5, 2010</t>
  </si>
  <si>
    <t>1. Apply "all years" 74.5% realization rate to attic insulation. Attic insulation accounts for 93% of the savings. Use 100% for 7% of home improvement that is not attic insulation.</t>
  </si>
  <si>
    <t>2. Apply 97% realization rate to CFL savings. Since lighting savings is 99.5% CFLs (fixtures and ceiling fans account for 0.5%) - apply to all lighting savings.</t>
  </si>
  <si>
    <t xml:space="preserve">3. Apply "all years" NTG ratio (free-ridership combined with spillover) of 82% to all measures </t>
  </si>
  <si>
    <t xml:space="preserve">Notes: Two additional analysis adjustments  </t>
  </si>
  <si>
    <t>1. Adjust home improvement measure life from 45 years to 30 years (average of RTF @ 45 years, DEER @ 20 years and Idaho Power insulation program @ 25 years).  Conservative global planning adjustment that recognizes trend toward shorter measure lifes.</t>
  </si>
  <si>
    <t xml:space="preserve">2. Adjust lighting measure life to 5 years from 9 to reflect changes in federal lighting standards. To reduce analysis complexity and in recognition of the realtive contributions from CFLs, fixtures and fans, the measure life adjustment is applied to all lighting meausres.  </t>
  </si>
  <si>
    <t xml:space="preserve">Realization rate </t>
  </si>
  <si>
    <t xml:space="preserve">Total Measure cost </t>
  </si>
  <si>
    <t xml:space="preserve">2010 - Lighting </t>
  </si>
  <si>
    <t xml:space="preserve">2010 - Appliance   </t>
  </si>
  <si>
    <t xml:space="preserve">2010 - Home improvement  </t>
  </si>
  <si>
    <t xml:space="preserve">2010 - Totals  </t>
  </si>
  <si>
    <t xml:space="preserve">Administration is estimated for both lighting and non-lighting. Total administration.  </t>
  </si>
  <si>
    <t>Lighting administration - allocated to lighting savings</t>
  </si>
  <si>
    <t>Non-lighting administration - allocated to non-lighting savings in same % as kWh</t>
  </si>
  <si>
    <t>Incorporates draft evaluation results as described for 2009 analysis. CFL realization rate, NTG adjustment and attic insulation realization rate adjustment</t>
  </si>
  <si>
    <t>global change to NTG</t>
  </si>
  <si>
    <t>PacifiCorp change to NTG 3-15-10</t>
  </si>
  <si>
    <t>Based on relative contribution to program savings - change NTG to program wide for ease of analysis.</t>
  </si>
  <si>
    <t xml:space="preserve">changes to cell F14 changes NTG on this page. </t>
  </si>
  <si>
    <t xml:space="preserve">changes to cell E12 changes NTG on this page </t>
  </si>
  <si>
    <t>changes to cell E17 change all NTG on this sheet</t>
  </si>
  <si>
    <t>changes to cell F41 change all NTG on this sheet</t>
  </si>
  <si>
    <t>changes to cell E14 change all NTG on this sheet</t>
  </si>
  <si>
    <t xml:space="preserve">yellow shading indicates cells using NTG in a calculation </t>
  </si>
  <si>
    <t>changes to cell C14 change all NTG on this sheet</t>
  </si>
  <si>
    <t>changes to cell E24 change all NTG on this sheet</t>
  </si>
  <si>
    <t>changes to cell C12 change all NTG on this sheet</t>
  </si>
  <si>
    <t>changes to cell D29 change all NTG on this sheet</t>
  </si>
  <si>
    <t>Windows (weighted average of electric cooled homes with gas and electric heat) - per SF</t>
  </si>
  <si>
    <t>res cooling</t>
  </si>
  <si>
    <t xml:space="preserve">Twister  CFL (weighted average savings, incentive and measure cost) - per unit  </t>
  </si>
  <si>
    <t xml:space="preserve">Specialty CFL (weighted average savings, incentive and measure cost) - per unit </t>
  </si>
  <si>
    <t>Ceiling fan (new savings, measure cost and measure life per updated (2009) Energy Star Ceiling fan calculator ) - per unit</t>
  </si>
  <si>
    <t>Ceiling fan (new savings, measure cost and measure life adjusted to 5 years to align with other lighting) - per unit</t>
  </si>
  <si>
    <t>Fixture (updated savings and measure costs from RTF) - per unit</t>
  </si>
  <si>
    <t>Fixture (updated savings and measure costs from RTF &amp; measure life adjusted to align with other lighting) - per unit</t>
  </si>
  <si>
    <t>PacifiCorp analysis for move to electric water heat</t>
  </si>
  <si>
    <t>gross kWh</t>
  </si>
  <si>
    <t>2009 Tier 1 (1.72-1.99 MEF) - gas DHW &amp; electric dry - 1.26 MEF baseline + WTS</t>
  </si>
  <si>
    <t>2009 Tier 2 (2.0+ MEF) - gas DHW &amp; electric dry - 1.26 MEF baseline + WTS</t>
  </si>
  <si>
    <t xml:space="preserve">2010 (1.8 to 1.99 MEF) - gas DHW &amp; electric dry - 1.66 MEF - no WTS kWh </t>
  </si>
  <si>
    <t xml:space="preserve">2010 (2.0+) - gas DHW &amp; electric dry - 1.66 MEF - no WTS kWh </t>
  </si>
  <si>
    <t>gross kWh weighted average using PECI provided %</t>
  </si>
  <si>
    <t>Washing machines - 2.0 - 2.45 MEF - electric water heat only</t>
  </si>
  <si>
    <t xml:space="preserve">2010 - measure level - proposed change    </t>
  </si>
  <si>
    <t xml:space="preserve">2010 measure level - proposed change    </t>
  </si>
  <si>
    <t xml:space="preserve">2010 measure level - proposed change -sensivity analysis    </t>
  </si>
  <si>
    <t xml:space="preserve">2010 measure level - proposed change -sensivity analysis   </t>
  </si>
  <si>
    <t>Washing machines - 2.46+ MEF - electric water heat only</t>
  </si>
  <si>
    <t xml:space="preserve">Washing machine - (1.72-1.99 MEF) - most common configuration using 1.26 MEF baseline -gas DHW, electric dryer, water treatment savings - per unit as reported in 2009 </t>
  </si>
  <si>
    <t xml:space="preserve">Washing machine - (2.0+ MEF) - most common configuration using 1.26 MEF baseline -gas DHW, electric dryer, water treatment savings - per unit as reported in 2009 </t>
  </si>
  <si>
    <t xml:space="preserve">Washing machine - (1.72-1.99 MEF) - most common configuration. Revised savings for 1.66 MEF baseline -gas DHW, electric dryer, no water treatment savings - proforma per unit  </t>
  </si>
  <si>
    <t xml:space="preserve">Washing machine - (2.0+ MEF) - most common configuration revised savings 1.66 MEF baseline -gas DHW, electric dryer, no water treatment savings - proforma per unit </t>
  </si>
  <si>
    <t xml:space="preserve">2009 average savings - gross </t>
  </si>
  <si>
    <t>CE inputs - this spreadsheet</t>
  </si>
  <si>
    <t xml:space="preserve">Clothes washer recycling -electric water heating only </t>
  </si>
  <si>
    <t>Clothes washer recycling - 2009 savings - all fuels DHW</t>
  </si>
  <si>
    <t xml:space="preserve">Dishwasher - EF -0.72 + and electric water heat </t>
  </si>
  <si>
    <t>average gross</t>
  </si>
  <si>
    <t xml:space="preserve">Refrigerator Energy Star - current savings, measure cost, measure life </t>
  </si>
  <si>
    <t xml:space="preserve">Refrigerator Energy Star - proposed savings, measure cost, measure life </t>
  </si>
  <si>
    <t xml:space="preserve">Electric water heater - proposed savings, measure cost, measure life </t>
  </si>
  <si>
    <t xml:space="preserve">Electric water heater -current savings, measure cost, measure life </t>
  </si>
  <si>
    <t xml:space="preserve">Room air conditioners - proposed savings, measure cost, measure life </t>
  </si>
  <si>
    <t xml:space="preserve">Room air conditioners -current savings, measure cost, measure life </t>
  </si>
  <si>
    <t>Average net weighted by sales</t>
  </si>
  <si>
    <t>Average gross weighted by sales</t>
  </si>
  <si>
    <t>res-cooling</t>
  </si>
  <si>
    <t xml:space="preserve">Air condtioning tune-up - current average of air conditioners and heat pump combined </t>
  </si>
  <si>
    <t xml:space="preserve">Tune-up: heat pump </t>
  </si>
  <si>
    <t xml:space="preserve">Tune-up: air conditioner  </t>
  </si>
  <si>
    <t>Duct sealing &amp; insulation: electric cooling</t>
  </si>
  <si>
    <t xml:space="preserve">Duct sealing and insulation: electric heating &amp; cooling </t>
  </si>
  <si>
    <t xml:space="preserve">Duct sealing - electric cooling (100% of the 2009 participation) - stand alone current savings, costs &amp; incentive </t>
  </si>
  <si>
    <t xml:space="preserve">Duct insulation - electric cooling (100% of the 2009 participation) - stand alone current savings, costs &amp; incentive </t>
  </si>
  <si>
    <t>Dishwasher - EF -0.72 + and weighted average gas/electric water heat based on prior participation -proforma per unit</t>
  </si>
  <si>
    <t xml:space="preserve">2010 measure level - sensivity analysis     </t>
  </si>
  <si>
    <t>R-19 (Tier one -electric cooling) attic insulation - per SF</t>
  </si>
  <si>
    <t>R-30 (Tier Two -electric cooling) attic insulation - per SF</t>
  </si>
  <si>
    <t>2009 attic insulation (electric cooling) - total gross savings divided by all reported SF. Apply realization rate. Use shorter   measure life. Evaluate using current incentive and reported 2009 measure costs</t>
  </si>
  <si>
    <t>Windows : .55 U, .60 SHGC</t>
  </si>
  <si>
    <t xml:space="preserve">120 gross </t>
  </si>
  <si>
    <t>prior 72 net &amp; 120 gross using .6 NTG</t>
  </si>
  <si>
    <t xml:space="preserve">2010 measure level - sensitivity analysis     </t>
  </si>
  <si>
    <t>Windows (2009 savings using actual average of electric cooled homes with gas and electric heat) - per SF. Curent incentives &amp; costs. Shorter measure life</t>
  </si>
  <si>
    <t>All enegy savings figures in this table utilize a 0.8 net-to-gross (NTG) factor. Gross savings may be calculated by dividing the net savings by the NTG factor</t>
  </si>
  <si>
    <t>Duct Sealing - Electric heating</t>
  </si>
  <si>
    <t xml:space="preserve">Duct Sealing - Electric Cooling </t>
  </si>
  <si>
    <t>Duct Sealing &amp; Insulation - Electric heating</t>
  </si>
  <si>
    <t xml:space="preserve">Duct Sealing &amp; Insulation - Electric cooling </t>
  </si>
  <si>
    <t xml:space="preserve">Gross kWH total </t>
  </si>
  <si>
    <t xml:space="preserve">Changing cell H22 will change all NTG on this page </t>
  </si>
  <si>
    <t>6 months (Jul-Dec) @ Proposed Values</t>
  </si>
  <si>
    <t xml:space="preserve"> 6 month (Jan-Jun) @ Current Values</t>
  </si>
  <si>
    <t>2010 - 6 month (Jan-Jun) Current Tariff Summary</t>
  </si>
  <si>
    <t>2010 - 6 months (Jul-Dec) @ Proposed Tariff Summary</t>
  </si>
  <si>
    <t>Lighting Total</t>
  </si>
  <si>
    <t>Non-Lighting Total</t>
  </si>
  <si>
    <t xml:space="preserve">2010 program forecast with changes effective July 1, 2010   </t>
  </si>
  <si>
    <t xml:space="preserve">NTG note: </t>
  </si>
  <si>
    <t xml:space="preserve">Savings calculations in this worksheet and others sheets in this file have 0.80 NTG embedded and are used to arrive at gross savings </t>
  </si>
  <si>
    <t xml:space="preserve">The revised NTG of 0.82 listed in the cost effectiveness inputs worksheets is incorporated in cost effectiveness analysis wor performed by Cadmus.  </t>
  </si>
  <si>
    <t xml:space="preserve">The revised NTG of 0.82 listed in the cost effectiveness inputs worksheets is incorporated in cost effectiveness analysis work performed by Cadmus.  </t>
  </si>
  <si>
    <t xml:space="preserve">Home Energy Savings - 2009 results using planning estimates - Attachment D </t>
  </si>
  <si>
    <t xml:space="preserve">Home Energy Savings - 2009 results incorporating draft evaluation results            Attachment F   </t>
  </si>
  <si>
    <t xml:space="preserve">Home Energy Savings - 2009 results incorporating draft evaluation results and two additional analysis adjustments   Attachment H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</si>
</sst>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 #,##0.0_);_(* \(#,##0.0\);_(* &quot;-&quot;??_);_(@_)"/>
    <numFmt numFmtId="167" formatCode="0.0"/>
    <numFmt numFmtId="168" formatCode="0.0%"/>
    <numFmt numFmtId="169" formatCode="&quot;$&quot;#,##0.00"/>
    <numFmt numFmtId="170" formatCode="_(&quot;$&quot;* #,##0_);_(&quot;$&quot;* \(#,##0\);_(&quot;$&quot;* &quot;-&quot;??_);_(@_)"/>
    <numFmt numFmtId="171" formatCode="#,##0.0"/>
    <numFmt numFmtId="172" formatCode="&quot;$&quot;#,##0\ ;\(&quot;$&quot;#,##0\)"/>
    <numFmt numFmtId="173" formatCode="m/d/\ h:mm"/>
    <numFmt numFmtId="174" formatCode="_(* #,##0.0000_);_(* \(#,##0.0000\);_(* &quot;-&quot;??_);_(@_)"/>
    <numFmt numFmtId="175" formatCode="00000"/>
    <numFmt numFmtId="176" formatCode="0.0000"/>
    <numFmt numFmtId="177" formatCode="0.000"/>
  </numFmts>
  <fonts count="50">
    <font>
      <sz val="10"/>
      <name val="Arial"/>
      <family val="0"/>
    </font>
    <font>
      <sz val="11"/>
      <color indexed="8"/>
      <name val="Calibri"/>
      <family val="2"/>
    </font>
    <font>
      <u val="single"/>
      <sz val="10"/>
      <color indexed="12"/>
      <name val="Arial"/>
      <family val="0"/>
    </font>
    <font>
      <sz val="8"/>
      <name val="Arial"/>
      <family val="0"/>
    </font>
    <font>
      <b/>
      <sz val="12"/>
      <name val="Arial"/>
      <family val="2"/>
    </font>
    <font>
      <b/>
      <sz val="10"/>
      <name val="Arial"/>
      <family val="2"/>
    </font>
    <font>
      <sz val="10"/>
      <color indexed="24"/>
      <name val="Times New Roman"/>
      <family val="0"/>
    </font>
    <font>
      <sz val="12"/>
      <color indexed="24"/>
      <name val="Times New Roman"/>
      <family val="0"/>
    </font>
    <font>
      <sz val="8"/>
      <color indexed="24"/>
      <name val="Times New Roman"/>
      <family val="0"/>
    </font>
    <font>
      <b/>
      <sz val="14"/>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0"/>
    </font>
    <font>
      <i/>
      <sz val="11"/>
      <color indexed="23"/>
      <name val="Calibri"/>
      <family val="2"/>
    </font>
    <font>
      <sz val="11"/>
      <color indexed="17"/>
      <name val="Calibri"/>
      <family val="2"/>
    </font>
    <font>
      <b/>
      <sz val="12"/>
      <name val="Times New Roman"/>
      <family val="1"/>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Arial"/>
      <family val="2"/>
    </font>
    <font>
      <b/>
      <sz val="8"/>
      <name val="Arial"/>
      <family val="2"/>
    </font>
    <font>
      <sz val="10"/>
      <color indexed="12"/>
      <name val="Arial"/>
      <family val="0"/>
    </font>
    <font>
      <b/>
      <sz val="10"/>
      <color indexed="10"/>
      <name val="Arial"/>
      <family val="2"/>
    </font>
    <font>
      <sz val="10"/>
      <name val="Verdana"/>
      <family val="2"/>
    </font>
    <font>
      <u val="single"/>
      <sz val="10"/>
      <name val="Arial"/>
      <family val="0"/>
    </font>
    <font>
      <u val="single"/>
      <sz val="9"/>
      <color indexed="12"/>
      <name val="Arial"/>
      <family val="0"/>
    </font>
    <font>
      <b/>
      <sz val="8"/>
      <name val="Verdana"/>
      <family val="2"/>
    </font>
    <font>
      <vertAlign val="superscript"/>
      <sz val="8"/>
      <name val="Arial"/>
      <family val="2"/>
    </font>
    <font>
      <b/>
      <sz val="10"/>
      <color indexed="12"/>
      <name val="Arial"/>
      <family val="0"/>
    </font>
    <font>
      <sz val="10"/>
      <color indexed="8"/>
      <name val="MS Sans Serif"/>
      <family val="0"/>
    </font>
    <font>
      <vertAlign val="superscript"/>
      <sz val="10"/>
      <name val="Arial"/>
      <family val="2"/>
    </font>
    <font>
      <b/>
      <sz val="10"/>
      <name val="Univers"/>
      <family val="2"/>
    </font>
    <font>
      <sz val="10"/>
      <name val="Univers"/>
      <family val="0"/>
    </font>
    <font>
      <b/>
      <vertAlign val="superscript"/>
      <sz val="12"/>
      <name val="Arial"/>
      <family val="2"/>
    </font>
    <font>
      <b/>
      <vertAlign val="superscript"/>
      <sz val="10"/>
      <name val="Arial"/>
      <family val="2"/>
    </font>
    <font>
      <b/>
      <sz val="10"/>
      <name val="Palatino Linotype"/>
      <family val="1"/>
    </font>
    <font>
      <sz val="10"/>
      <name val="Palatino Linotype"/>
      <family val="1"/>
    </font>
    <font>
      <b/>
      <sz val="12"/>
      <color indexed="63"/>
      <name val="Arial"/>
      <family val="2"/>
    </font>
    <font>
      <sz val="10"/>
      <color indexed="8"/>
      <name val="Arial"/>
      <family val="0"/>
    </font>
    <font>
      <b/>
      <sz val="10"/>
      <color indexed="63"/>
      <name val="Arial"/>
      <family val="2"/>
    </font>
    <font>
      <sz val="10"/>
      <color indexed="48"/>
      <name val="Arial"/>
      <family val="2"/>
    </font>
    <font>
      <sz val="8"/>
      <color indexed="48"/>
      <name val="Arial"/>
      <family val="2"/>
    </font>
    <font>
      <b/>
      <sz val="10"/>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double"/>
      <bottom/>
    </border>
    <border>
      <left style="thin"/>
      <right style="thin"/>
      <top style="thin"/>
      <bottom style="thin"/>
    </border>
    <border>
      <left style="thin"/>
      <right style="thin"/>
      <top style="thin"/>
      <bottom/>
    </border>
    <border>
      <left style="thin"/>
      <right style="thin"/>
      <top/>
      <bottom/>
    </border>
    <border>
      <left/>
      <right style="medium"/>
      <top/>
      <bottom/>
    </border>
    <border>
      <left style="thin"/>
      <right style="thin"/>
      <top/>
      <bottom style="double"/>
    </border>
    <border>
      <left style="thin"/>
      <right style="thin"/>
      <top/>
      <bottom style="thin"/>
    </border>
    <border>
      <left/>
      <right/>
      <top/>
      <bottom style="medium"/>
    </border>
    <border>
      <left style="thin"/>
      <right style="medium"/>
      <top style="thin"/>
      <bottom/>
    </border>
    <border>
      <left style="thin"/>
      <right style="medium"/>
      <top/>
      <bottom/>
    </border>
    <border>
      <left style="thin"/>
      <right style="medium"/>
      <top/>
      <bottom style="double"/>
    </border>
    <border>
      <left style="thin"/>
      <right style="medium"/>
      <top/>
      <bottom style="thin"/>
    </border>
    <border>
      <left/>
      <right style="medium"/>
      <top/>
      <bottom style="medium"/>
    </border>
    <border>
      <left/>
      <right/>
      <top style="medium"/>
      <bottom/>
    </border>
    <border>
      <left/>
      <right style="medium"/>
      <top style="medium"/>
      <bottom/>
    </border>
    <border>
      <left style="medium"/>
      <right/>
      <top style="thin"/>
      <bottom style="thin"/>
    </border>
    <border>
      <left style="medium"/>
      <right style="thin"/>
      <top style="thin"/>
      <bottom style="thin"/>
    </border>
    <border>
      <left/>
      <right style="thin"/>
      <top style="thin"/>
      <bottom/>
    </border>
    <border>
      <left/>
      <right style="thin"/>
      <top/>
      <bottom/>
    </border>
    <border>
      <left/>
      <right style="thin"/>
      <top/>
      <bottom style="double"/>
    </border>
    <border>
      <left/>
      <right style="thin"/>
      <top/>
      <bottom style="thin"/>
    </border>
    <border>
      <left style="thin">
        <color indexed="16"/>
      </left>
      <right/>
      <top style="thin">
        <color indexed="8"/>
      </top>
      <bottom/>
    </border>
    <border>
      <left/>
      <right/>
      <top style="thin"/>
      <bottom/>
    </border>
    <border>
      <left style="thin"/>
      <right/>
      <top style="thin"/>
      <bottom/>
    </border>
    <border>
      <left style="thin"/>
      <right/>
      <top/>
      <bottom/>
    </border>
    <border>
      <left style="thin"/>
      <right/>
      <top/>
      <bottom style="thin"/>
    </border>
    <border>
      <left/>
      <right style="thin"/>
      <top style="thin"/>
      <bottom style="thin"/>
    </border>
    <border>
      <left style="thin"/>
      <right/>
      <top style="thin"/>
      <bottom style="thin"/>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medium"/>
      <right style="thin"/>
      <top/>
      <bottom style="thin"/>
    </border>
    <border>
      <left/>
      <right/>
      <top/>
      <bottom style="thin"/>
    </border>
    <border>
      <left/>
      <right/>
      <top style="thin"/>
      <bottom style="thin"/>
    </border>
    <border>
      <left/>
      <right/>
      <top style="medium"/>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6" fillId="0" borderId="0" applyFont="0" applyFill="0" applyBorder="0" applyAlignment="0" applyProtection="0"/>
    <xf numFmtId="0" fontId="0" fillId="8" borderId="0" applyNumberFormat="0" applyAlignment="0">
      <protection/>
    </xf>
    <xf numFmtId="0" fontId="0" fillId="7" borderId="0" applyNumberFormat="0" applyAlignment="0">
      <protection/>
    </xf>
    <xf numFmtId="0" fontId="6" fillId="0" borderId="0" applyFont="0" applyFill="0" applyBorder="0" applyAlignment="0" applyProtection="0"/>
    <xf numFmtId="173" fontId="15" fillId="0" borderId="0">
      <alignment/>
      <protection/>
    </xf>
    <xf numFmtId="0" fontId="16" fillId="0" borderId="0" applyNumberFormat="0" applyFill="0" applyBorder="0" applyAlignment="0" applyProtection="0"/>
    <xf numFmtId="2" fontId="6" fillId="0" borderId="0" applyFont="0" applyFill="0" applyBorder="0" applyAlignment="0" applyProtection="0"/>
    <xf numFmtId="0" fontId="17" fillId="4" borderId="0" applyNumberFormat="0" applyBorder="0" applyAlignment="0" applyProtection="0"/>
    <xf numFmtId="0" fontId="18" fillId="0" borderId="0">
      <alignment horizontal="center" wrapText="1"/>
      <protection/>
    </xf>
    <xf numFmtId="0" fontId="7" fillId="0" borderId="0" applyNumberFormat="0" applyFill="0" applyBorder="0" applyAlignment="0" applyProtection="0"/>
    <xf numFmtId="0" fontId="8" fillId="0" borderId="0" applyNumberFormat="0" applyFill="0" applyBorder="0" applyAlignment="0" applyProtection="0"/>
    <xf numFmtId="0" fontId="19" fillId="0" borderId="3"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4" applyNumberFormat="0" applyFill="0" applyAlignment="0" applyProtection="0"/>
    <xf numFmtId="0" fontId="22" fillId="22"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36" fillId="0" borderId="0">
      <alignment/>
      <protection/>
    </xf>
    <xf numFmtId="0" fontId="0" fillId="23" borderId="5" applyNumberFormat="0" applyFont="0" applyAlignment="0" applyProtection="0"/>
    <xf numFmtId="0" fontId="23" fillId="20" borderId="6" applyNumberFormat="0" applyAlignment="0" applyProtection="0"/>
    <xf numFmtId="9" fontId="0" fillId="0" borderId="0" applyFont="0" applyFill="0" applyBorder="0" applyAlignment="0" applyProtection="0"/>
    <xf numFmtId="0" fontId="10" fillId="0" borderId="0">
      <alignment/>
      <protection/>
    </xf>
    <xf numFmtId="0" fontId="24" fillId="0" borderId="0" applyNumberFormat="0" applyFill="0" applyBorder="0" applyAlignment="0" applyProtection="0"/>
    <xf numFmtId="0" fontId="6" fillId="0" borderId="7" applyNumberFormat="0" applyFont="0" applyFill="0" applyAlignment="0" applyProtection="0"/>
    <xf numFmtId="0" fontId="25" fillId="0" borderId="0" applyNumberFormat="0" applyFill="0" applyBorder="0" applyAlignment="0" applyProtection="0"/>
    <xf numFmtId="0" fontId="0" fillId="0" borderId="0">
      <alignment/>
      <protection/>
    </xf>
    <xf numFmtId="0" fontId="0" fillId="0" borderId="0">
      <alignment/>
      <protection/>
    </xf>
  </cellStyleXfs>
  <cellXfs count="661">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0" fillId="0" borderId="8" xfId="0" applyFont="1" applyFill="1" applyBorder="1" applyAlignment="1">
      <alignment/>
    </xf>
    <xf numFmtId="0" fontId="5" fillId="0" borderId="8" xfId="0" applyFont="1" applyFill="1" applyBorder="1" applyAlignment="1">
      <alignment/>
    </xf>
    <xf numFmtId="0" fontId="0" fillId="0" borderId="0" xfId="0" applyFont="1" applyFill="1" applyAlignment="1">
      <alignment/>
    </xf>
    <xf numFmtId="0" fontId="5" fillId="0" borderId="0" xfId="0" applyFont="1" applyFill="1" applyBorder="1" applyAlignment="1">
      <alignment/>
    </xf>
    <xf numFmtId="0" fontId="0"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164" fontId="5" fillId="0" borderId="8" xfId="42" applyNumberFormat="1" applyFont="1" applyFill="1" applyBorder="1" applyAlignment="1">
      <alignment/>
    </xf>
    <xf numFmtId="0" fontId="9" fillId="0" borderId="0" xfId="0" applyFont="1" applyFill="1" applyAlignment="1">
      <alignment/>
    </xf>
    <xf numFmtId="0" fontId="26" fillId="0" borderId="0" xfId="0" applyFont="1" applyFill="1" applyAlignment="1">
      <alignment/>
    </xf>
    <xf numFmtId="0" fontId="0" fillId="24" borderId="9" xfId="0" applyFont="1" applyFill="1" applyBorder="1" applyAlignment="1">
      <alignment horizontal="center" wrapText="1"/>
    </xf>
    <xf numFmtId="0" fontId="0" fillId="0" borderId="0" xfId="0" applyFont="1" applyBorder="1" applyAlignment="1">
      <alignment horizontal="center" wrapText="1"/>
    </xf>
    <xf numFmtId="0" fontId="0" fillId="7" borderId="9" xfId="0" applyFont="1" applyFill="1" applyBorder="1" applyAlignment="1">
      <alignment horizontal="center" wrapText="1"/>
    </xf>
    <xf numFmtId="1" fontId="5" fillId="0" borderId="8" xfId="0" applyNumberFormat="1" applyFont="1" applyFill="1" applyBorder="1" applyAlignment="1">
      <alignment horizontal="center" wrapText="1"/>
    </xf>
    <xf numFmtId="164" fontId="5" fillId="0" borderId="8" xfId="42" applyNumberFormat="1" applyFont="1" applyBorder="1" applyAlignment="1">
      <alignment/>
    </xf>
    <xf numFmtId="44" fontId="5" fillId="0" borderId="8" xfId="45" applyFont="1" applyBorder="1" applyAlignment="1">
      <alignment/>
    </xf>
    <xf numFmtId="164" fontId="0" fillId="0" borderId="9" xfId="0" applyNumberFormat="1" applyFont="1" applyBorder="1" applyAlignment="1">
      <alignment/>
    </xf>
    <xf numFmtId="164" fontId="0" fillId="0" borderId="0" xfId="0" applyNumberFormat="1" applyFont="1" applyBorder="1" applyAlignment="1">
      <alignment/>
    </xf>
    <xf numFmtId="5" fontId="0" fillId="0" borderId="9" xfId="0" applyNumberFormat="1" applyFont="1" applyBorder="1" applyAlignment="1">
      <alignment/>
    </xf>
    <xf numFmtId="170" fontId="5" fillId="0" borderId="8" xfId="45"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5" fontId="0" fillId="0" borderId="10" xfId="0" applyNumberFormat="1" applyFont="1" applyBorder="1" applyAlignment="1">
      <alignment/>
    </xf>
    <xf numFmtId="0" fontId="0" fillId="0" borderId="8" xfId="0" applyFont="1" applyFill="1" applyBorder="1" applyAlignment="1">
      <alignment/>
    </xf>
    <xf numFmtId="0" fontId="0" fillId="0" borderId="0" xfId="0" applyFont="1" applyBorder="1" applyAlignment="1">
      <alignment/>
    </xf>
    <xf numFmtId="164" fontId="5" fillId="20" borderId="8" xfId="42" applyNumberFormat="1" applyFont="1" applyFill="1" applyBorder="1" applyAlignment="1">
      <alignment/>
    </xf>
    <xf numFmtId="0" fontId="5" fillId="0" borderId="10" xfId="0" applyFont="1" applyBorder="1" applyAlignment="1">
      <alignment/>
    </xf>
    <xf numFmtId="0" fontId="5" fillId="0" borderId="0" xfId="0" applyFont="1" applyAlignment="1">
      <alignment/>
    </xf>
    <xf numFmtId="0" fontId="5" fillId="0" borderId="0" xfId="0" applyFont="1" applyBorder="1" applyAlignment="1">
      <alignment/>
    </xf>
    <xf numFmtId="1" fontId="5" fillId="0" borderId="8" xfId="0" applyNumberFormat="1" applyFont="1" applyFill="1" applyBorder="1" applyAlignment="1">
      <alignment/>
    </xf>
    <xf numFmtId="5" fontId="0" fillId="0" borderId="11" xfId="0" applyNumberFormat="1" applyFont="1" applyBorder="1" applyAlignment="1">
      <alignment/>
    </xf>
    <xf numFmtId="0" fontId="0" fillId="0" borderId="0" xfId="0" applyBorder="1" applyAlignment="1">
      <alignment/>
    </xf>
    <xf numFmtId="0" fontId="0" fillId="0" borderId="0" xfId="0" applyFont="1" applyAlignment="1">
      <alignment/>
    </xf>
    <xf numFmtId="164" fontId="0" fillId="0" borderId="8" xfId="0" applyNumberFormat="1" applyFont="1" applyBorder="1" applyAlignment="1">
      <alignment/>
    </xf>
    <xf numFmtId="164" fontId="0" fillId="0" borderId="0" xfId="0" applyNumberFormat="1" applyFont="1" applyFill="1" applyBorder="1" applyAlignment="1">
      <alignment/>
    </xf>
    <xf numFmtId="0" fontId="0" fillId="0" borderId="12" xfId="0" applyFont="1" applyBorder="1" applyAlignment="1">
      <alignment/>
    </xf>
    <xf numFmtId="5" fontId="0" fillId="0" borderId="12" xfId="0" applyNumberFormat="1" applyFont="1" applyBorder="1" applyAlignment="1">
      <alignment/>
    </xf>
    <xf numFmtId="164" fontId="0" fillId="24" borderId="13" xfId="0" applyNumberFormat="1" applyFont="1" applyFill="1" applyBorder="1" applyAlignment="1">
      <alignment/>
    </xf>
    <xf numFmtId="5" fontId="0" fillId="7" borderId="13" xfId="0" applyNumberFormat="1" applyFont="1" applyFill="1" applyBorder="1" applyAlignment="1">
      <alignment/>
    </xf>
    <xf numFmtId="164" fontId="5" fillId="0" borderId="8" xfId="0" applyNumberFormat="1" applyFont="1" applyBorder="1" applyAlignment="1">
      <alignment/>
    </xf>
    <xf numFmtId="0" fontId="0" fillId="0" borderId="14" xfId="0" applyFont="1" applyBorder="1" applyAlignment="1">
      <alignment/>
    </xf>
    <xf numFmtId="164" fontId="0" fillId="0" borderId="14" xfId="0" applyNumberFormat="1" applyFont="1" applyBorder="1" applyAlignment="1">
      <alignment/>
    </xf>
    <xf numFmtId="0" fontId="0" fillId="7" borderId="15" xfId="0" applyFont="1" applyFill="1" applyBorder="1" applyAlignment="1">
      <alignment horizontal="center" wrapText="1"/>
    </xf>
    <xf numFmtId="5" fontId="0" fillId="0" borderId="15" xfId="0" applyNumberFormat="1" applyFont="1" applyBorder="1" applyAlignment="1">
      <alignment/>
    </xf>
    <xf numFmtId="5" fontId="0" fillId="0" borderId="16" xfId="0" applyNumberFormat="1" applyFont="1" applyBorder="1" applyAlignment="1">
      <alignment/>
    </xf>
    <xf numFmtId="5" fontId="0" fillId="0" borderId="17" xfId="0" applyNumberFormat="1" applyFont="1" applyBorder="1" applyAlignment="1">
      <alignment/>
    </xf>
    <xf numFmtId="5" fontId="0" fillId="7" borderId="18" xfId="0" applyNumberFormat="1" applyFont="1" applyFill="1" applyBorder="1" applyAlignment="1">
      <alignment/>
    </xf>
    <xf numFmtId="0" fontId="0" fillId="0" borderId="19" xfId="0" applyFont="1" applyBorder="1" applyAlignment="1">
      <alignment/>
    </xf>
    <xf numFmtId="0" fontId="0" fillId="4" borderId="20" xfId="0" applyFont="1" applyFill="1" applyBorder="1" applyAlignment="1">
      <alignment/>
    </xf>
    <xf numFmtId="0" fontId="0" fillId="4" borderId="21" xfId="0" applyFont="1" applyFill="1" applyBorder="1" applyAlignment="1">
      <alignment/>
    </xf>
    <xf numFmtId="0" fontId="5" fillId="0" borderId="8" xfId="0" applyFont="1" applyBorder="1" applyAlignment="1">
      <alignment/>
    </xf>
    <xf numFmtId="0" fontId="5" fillId="0" borderId="8" xfId="0" applyFont="1" applyBorder="1" applyAlignment="1">
      <alignment horizontal="center" wrapText="1"/>
    </xf>
    <xf numFmtId="0" fontId="5" fillId="0" borderId="0" xfId="0" applyFont="1" applyBorder="1" applyAlignment="1">
      <alignment horizontal="center" wrapText="1"/>
    </xf>
    <xf numFmtId="167" fontId="5" fillId="0" borderId="8" xfId="0" applyNumberFormat="1" applyFont="1" applyFill="1" applyBorder="1" applyAlignment="1">
      <alignment/>
    </xf>
    <xf numFmtId="2" fontId="5" fillId="20" borderId="8" xfId="0" applyNumberFormat="1" applyFont="1" applyFill="1" applyBorder="1" applyAlignment="1">
      <alignment horizontal="right"/>
    </xf>
    <xf numFmtId="3" fontId="5" fillId="0" borderId="8" xfId="42" applyNumberFormat="1" applyFont="1" applyBorder="1" applyAlignment="1">
      <alignment/>
    </xf>
    <xf numFmtId="0" fontId="0" fillId="0" borderId="8" xfId="0" applyFont="1" applyFill="1" applyBorder="1" applyAlignment="1">
      <alignment horizontal="left" vertical="top" indent="1"/>
    </xf>
    <xf numFmtId="164" fontId="0" fillId="20" borderId="8" xfId="42" applyNumberFormat="1" applyFont="1" applyFill="1" applyBorder="1" applyAlignment="1">
      <alignment/>
    </xf>
    <xf numFmtId="0" fontId="5" fillId="0" borderId="8" xfId="0" applyFont="1" applyFill="1" applyBorder="1" applyAlignment="1">
      <alignment horizontal="left" vertical="top"/>
    </xf>
    <xf numFmtId="0" fontId="0" fillId="0" borderId="8" xfId="0" applyFont="1" applyFill="1" applyBorder="1" applyAlignment="1">
      <alignment horizontal="left" vertical="top" wrapText="1" indent="1"/>
    </xf>
    <xf numFmtId="164" fontId="0" fillId="0" borderId="0" xfId="42" applyNumberFormat="1" applyFont="1" applyBorder="1" applyAlignment="1">
      <alignment/>
    </xf>
    <xf numFmtId="167" fontId="0" fillId="0" borderId="0" xfId="0" applyNumberFormat="1" applyFont="1" applyAlignment="1">
      <alignment/>
    </xf>
    <xf numFmtId="167" fontId="0" fillId="0" borderId="0" xfId="0" applyNumberFormat="1" applyFont="1" applyBorder="1" applyAlignment="1">
      <alignment/>
    </xf>
    <xf numFmtId="0" fontId="0" fillId="0" borderId="0" xfId="0" applyFont="1" applyAlignment="1">
      <alignment horizontal="right"/>
    </xf>
    <xf numFmtId="0" fontId="0" fillId="0" borderId="0" xfId="0" applyFont="1" applyAlignment="1" quotePrefix="1">
      <alignment/>
    </xf>
    <xf numFmtId="0" fontId="0" fillId="0" borderId="16" xfId="0" applyFont="1" applyBorder="1" applyAlignment="1">
      <alignment/>
    </xf>
    <xf numFmtId="170" fontId="5" fillId="0" borderId="8" xfId="45" applyNumberFormat="1" applyFont="1" applyFill="1" applyBorder="1" applyAlignment="1">
      <alignment/>
    </xf>
    <xf numFmtId="164" fontId="5" fillId="20" borderId="8" xfId="0" applyNumberFormat="1" applyFont="1" applyFill="1" applyBorder="1" applyAlignment="1">
      <alignment/>
    </xf>
    <xf numFmtId="164" fontId="5" fillId="0" borderId="8" xfId="0" applyNumberFormat="1" applyFont="1" applyFill="1" applyBorder="1" applyAlignment="1">
      <alignment/>
    </xf>
    <xf numFmtId="164" fontId="0" fillId="20" borderId="8" xfId="0" applyNumberFormat="1" applyFont="1" applyFill="1" applyBorder="1" applyAlignment="1">
      <alignment/>
    </xf>
    <xf numFmtId="170" fontId="0" fillId="0" borderId="8" xfId="45" applyNumberFormat="1" applyFont="1" applyBorder="1" applyAlignment="1">
      <alignment/>
    </xf>
    <xf numFmtId="164" fontId="0" fillId="0" borderId="8" xfId="42" applyNumberFormat="1" applyFont="1" applyBorder="1" applyAlignment="1">
      <alignment/>
    </xf>
    <xf numFmtId="44" fontId="5" fillId="0" borderId="8" xfId="45" applyNumberFormat="1" applyFont="1" applyBorder="1" applyAlignment="1">
      <alignment/>
    </xf>
    <xf numFmtId="164" fontId="5" fillId="0" borderId="8" xfId="42" applyNumberFormat="1" applyFont="1" applyFill="1" applyBorder="1" applyAlignment="1">
      <alignment horizontal="right"/>
    </xf>
    <xf numFmtId="164" fontId="5" fillId="20" borderId="8" xfId="42" applyNumberFormat="1" applyFont="1" applyFill="1" applyBorder="1" applyAlignment="1">
      <alignment horizontal="right"/>
    </xf>
    <xf numFmtId="164" fontId="0" fillId="20" borderId="8" xfId="42" applyNumberFormat="1" applyFont="1" applyFill="1" applyBorder="1" applyAlignment="1">
      <alignment horizontal="right"/>
    </xf>
    <xf numFmtId="44" fontId="5" fillId="0" borderId="8" xfId="42" applyNumberFormat="1" applyFont="1" applyBorder="1" applyAlignment="1">
      <alignment/>
    </xf>
    <xf numFmtId="3" fontId="5" fillId="0" borderId="0" xfId="0" applyNumberFormat="1" applyFont="1" applyBorder="1" applyAlignment="1">
      <alignment/>
    </xf>
    <xf numFmtId="169" fontId="5" fillId="20" borderId="8" xfId="42" applyNumberFormat="1" applyFont="1" applyFill="1" applyBorder="1" applyAlignment="1">
      <alignment/>
    </xf>
    <xf numFmtId="165" fontId="5" fillId="0" borderId="8" xfId="0" applyNumberFormat="1" applyFont="1" applyFill="1" applyBorder="1" applyAlignment="1">
      <alignment horizontal="center" wrapText="1"/>
    </xf>
    <xf numFmtId="169" fontId="0" fillId="20" borderId="8" xfId="42" applyNumberFormat="1" applyFont="1" applyFill="1" applyBorder="1" applyAlignment="1">
      <alignment/>
    </xf>
    <xf numFmtId="170" fontId="5" fillId="0" borderId="8" xfId="0" applyNumberFormat="1" applyFont="1" applyBorder="1" applyAlignment="1">
      <alignment/>
    </xf>
    <xf numFmtId="44" fontId="5" fillId="20" borderId="8" xfId="0" applyNumberFormat="1" applyFont="1" applyFill="1" applyBorder="1" applyAlignment="1">
      <alignment/>
    </xf>
    <xf numFmtId="44" fontId="5" fillId="20" borderId="8" xfId="45" applyFont="1" applyFill="1" applyBorder="1" applyAlignment="1">
      <alignment/>
    </xf>
    <xf numFmtId="169" fontId="5" fillId="0" borderId="8" xfId="0" applyNumberFormat="1" applyFont="1" applyFill="1" applyBorder="1" applyAlignment="1">
      <alignment horizontal="center" wrapText="1"/>
    </xf>
    <xf numFmtId="2" fontId="0" fillId="0" borderId="0" xfId="0" applyNumberFormat="1" applyFont="1" applyBorder="1" applyAlignment="1">
      <alignment/>
    </xf>
    <xf numFmtId="44" fontId="0" fillId="0" borderId="8" xfId="0" applyNumberFormat="1" applyFont="1" applyBorder="1" applyAlignment="1">
      <alignment/>
    </xf>
    <xf numFmtId="44" fontId="0" fillId="20" borderId="8" xfId="0" applyNumberFormat="1" applyFont="1" applyFill="1" applyBorder="1" applyAlignment="1">
      <alignment/>
    </xf>
    <xf numFmtId="0" fontId="26" fillId="0" borderId="0" xfId="0" applyFont="1" applyFill="1" applyAlignment="1">
      <alignment horizontal="left"/>
    </xf>
    <xf numFmtId="0" fontId="4" fillId="0" borderId="0" xfId="0" applyFont="1" applyFill="1" applyAlignment="1">
      <alignment horizontal="left"/>
    </xf>
    <xf numFmtId="175" fontId="27" fillId="0" borderId="8" xfId="65" applyNumberFormat="1" applyFont="1" applyFill="1" applyBorder="1" applyAlignment="1">
      <alignment horizontal="left" wrapText="1"/>
      <protection/>
    </xf>
    <xf numFmtId="1" fontId="3" fillId="0" borderId="8" xfId="45" applyNumberFormat="1" applyFont="1" applyFill="1" applyBorder="1" applyAlignment="1">
      <alignment horizontal="center" wrapText="1"/>
    </xf>
    <xf numFmtId="164" fontId="0" fillId="0" borderId="8" xfId="0" applyNumberFormat="1" applyFont="1" applyFill="1" applyBorder="1" applyAlignment="1">
      <alignment/>
    </xf>
    <xf numFmtId="164" fontId="0" fillId="0" borderId="0" xfId="0" applyNumberFormat="1" applyFont="1" applyFill="1" applyAlignment="1">
      <alignment/>
    </xf>
    <xf numFmtId="0" fontId="28" fillId="0" borderId="0" xfId="0" applyFont="1" applyFill="1" applyAlignment="1">
      <alignment/>
    </xf>
    <xf numFmtId="0" fontId="29" fillId="0" borderId="0" xfId="0" applyFont="1" applyAlignment="1">
      <alignment/>
    </xf>
    <xf numFmtId="0" fontId="26" fillId="0" borderId="0" xfId="0" applyFont="1" applyFill="1" applyAlignment="1">
      <alignment horizontal="left"/>
    </xf>
    <xf numFmtId="0" fontId="3" fillId="0" borderId="0" xfId="0" applyFont="1" applyFill="1" applyAlignment="1">
      <alignment/>
    </xf>
    <xf numFmtId="0" fontId="28" fillId="0" borderId="0" xfId="0" applyFont="1" applyFill="1" applyBorder="1" applyAlignment="1">
      <alignment/>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25" borderId="8" xfId="0" applyFont="1" applyFill="1" applyBorder="1" applyAlignment="1">
      <alignment/>
    </xf>
    <xf numFmtId="9" fontId="0" fillId="0" borderId="0" xfId="70" applyFont="1" applyFill="1" applyBorder="1" applyAlignment="1">
      <alignment horizontal="center"/>
    </xf>
    <xf numFmtId="0" fontId="0" fillId="25" borderId="0" xfId="0" applyFont="1" applyFill="1" applyBorder="1" applyAlignment="1">
      <alignment/>
    </xf>
    <xf numFmtId="171" fontId="0" fillId="25" borderId="0" xfId="0" applyNumberFormat="1" applyFont="1" applyFill="1" applyBorder="1" applyAlignment="1">
      <alignment/>
    </xf>
    <xf numFmtId="0" fontId="0" fillId="25" borderId="8" xfId="0" applyFont="1" applyFill="1" applyBorder="1" applyAlignment="1">
      <alignment/>
    </xf>
    <xf numFmtId="171" fontId="0" fillId="25" borderId="8" xfId="0" applyNumberFormat="1" applyFont="1" applyFill="1" applyBorder="1" applyAlignment="1">
      <alignment/>
    </xf>
    <xf numFmtId="167" fontId="0" fillId="0" borderId="8" xfId="0" applyNumberFormat="1" applyFont="1" applyFill="1" applyBorder="1" applyAlignment="1">
      <alignment/>
    </xf>
    <xf numFmtId="171" fontId="0" fillId="0" borderId="0" xfId="0" applyNumberFormat="1" applyFont="1" applyFill="1" applyBorder="1" applyAlignment="1">
      <alignment/>
    </xf>
    <xf numFmtId="0" fontId="0" fillId="0" borderId="8" xfId="0" applyFont="1" applyFill="1" applyBorder="1" applyAlignment="1">
      <alignment horizontal="center"/>
    </xf>
    <xf numFmtId="171" fontId="0" fillId="0" borderId="8" xfId="0" applyNumberFormat="1" applyFont="1" applyFill="1" applyBorder="1" applyAlignment="1">
      <alignment/>
    </xf>
    <xf numFmtId="0" fontId="0" fillId="0" borderId="0" xfId="0" applyFont="1" applyFill="1" applyBorder="1" applyAlignment="1">
      <alignment horizontal="center"/>
    </xf>
    <xf numFmtId="0" fontId="5" fillId="0" borderId="0" xfId="0" applyFont="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center"/>
    </xf>
    <xf numFmtId="0" fontId="30" fillId="0" borderId="0" xfId="0" applyFont="1" applyFill="1" applyAlignment="1">
      <alignment/>
    </xf>
    <xf numFmtId="0" fontId="5" fillId="22" borderId="8" xfId="0" applyFont="1" applyFill="1" applyBorder="1" applyAlignment="1">
      <alignment horizontal="center"/>
    </xf>
    <xf numFmtId="0" fontId="31" fillId="0" borderId="0" xfId="60" applyFont="1" applyFill="1" applyAlignment="1" applyProtection="1">
      <alignment/>
      <protection/>
    </xf>
    <xf numFmtId="0" fontId="0" fillId="0" borderId="8" xfId="0" applyBorder="1" applyAlignment="1">
      <alignment/>
    </xf>
    <xf numFmtId="0" fontId="2" fillId="0" borderId="0" xfId="60" applyAlignment="1" applyProtection="1">
      <alignment horizontal="left" indent="1"/>
      <protection/>
    </xf>
    <xf numFmtId="0" fontId="0" fillId="0" borderId="0" xfId="0" applyAlignment="1">
      <alignment/>
    </xf>
    <xf numFmtId="174" fontId="0" fillId="0" borderId="8" xfId="42" applyNumberFormat="1" applyBorder="1" applyAlignment="1">
      <alignment readingOrder="1"/>
    </xf>
    <xf numFmtId="43" fontId="0" fillId="0" borderId="8" xfId="0" applyNumberFormat="1" applyFont="1" applyFill="1" applyBorder="1" applyAlignment="1">
      <alignment/>
    </xf>
    <xf numFmtId="0" fontId="0" fillId="0" borderId="0" xfId="0" applyFont="1" applyFill="1" applyAlignment="1">
      <alignment horizontal="right"/>
    </xf>
    <xf numFmtId="0" fontId="5" fillId="0" borderId="0" xfId="0" applyFont="1" applyFill="1" applyAlignment="1">
      <alignment horizontal="left"/>
    </xf>
    <xf numFmtId="0" fontId="0" fillId="0" borderId="0" xfId="0" applyFont="1" applyFill="1" applyAlignment="1">
      <alignment horizontal="left"/>
    </xf>
    <xf numFmtId="0" fontId="0" fillId="0" borderId="8" xfId="0" applyBorder="1" applyAlignment="1">
      <alignment wrapText="1"/>
    </xf>
    <xf numFmtId="170" fontId="0" fillId="0" borderId="8" xfId="45" applyNumberFormat="1" applyBorder="1" applyAlignment="1">
      <alignment/>
    </xf>
    <xf numFmtId="0" fontId="0" fillId="0" borderId="8" xfId="0" applyFont="1" applyFill="1" applyBorder="1" applyAlignment="1">
      <alignment/>
    </xf>
    <xf numFmtId="0" fontId="0" fillId="0" borderId="0" xfId="0" applyBorder="1" applyAlignment="1">
      <alignment wrapText="1"/>
    </xf>
    <xf numFmtId="170" fontId="0" fillId="0" borderId="0" xfId="45" applyNumberFormat="1" applyBorder="1" applyAlignment="1">
      <alignment/>
    </xf>
    <xf numFmtId="1" fontId="5" fillId="0" borderId="0" xfId="0" applyNumberFormat="1" applyFont="1" applyFill="1" applyBorder="1" applyAlignment="1">
      <alignment/>
    </xf>
    <xf numFmtId="0" fontId="0" fillId="0" borderId="0" xfId="0" applyFont="1" applyFill="1" applyBorder="1" applyAlignment="1">
      <alignment/>
    </xf>
    <xf numFmtId="0" fontId="32" fillId="0" borderId="0" xfId="60" applyFont="1" applyAlignment="1" applyProtection="1">
      <alignment/>
      <protection/>
    </xf>
    <xf numFmtId="0" fontId="33" fillId="0" borderId="0" xfId="0" applyFont="1" applyFill="1" applyAlignment="1">
      <alignment/>
    </xf>
    <xf numFmtId="0" fontId="0" fillId="0" borderId="0" xfId="0" applyFont="1" applyFill="1" applyAlignment="1">
      <alignment horizontal="left"/>
    </xf>
    <xf numFmtId="0" fontId="5" fillId="0" borderId="8" xfId="0" applyFont="1" applyFill="1" applyBorder="1" applyAlignment="1">
      <alignment horizontal="center" wrapText="1"/>
    </xf>
    <xf numFmtId="0" fontId="34" fillId="0" borderId="0" xfId="0" applyFont="1" applyFill="1" applyAlignment="1">
      <alignment/>
    </xf>
    <xf numFmtId="3" fontId="0" fillId="0" borderId="0" xfId="0" applyNumberFormat="1" applyFont="1" applyFill="1" applyBorder="1" applyAlignment="1">
      <alignment/>
    </xf>
    <xf numFmtId="44" fontId="0" fillId="0" borderId="0" xfId="45" applyFont="1" applyFill="1" applyAlignment="1">
      <alignment/>
    </xf>
    <xf numFmtId="169" fontId="0" fillId="0" borderId="0" xfId="45" applyNumberFormat="1" applyFont="1" applyFill="1" applyAlignment="1">
      <alignment/>
    </xf>
    <xf numFmtId="43" fontId="5" fillId="0" borderId="8" xfId="42"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0" fontId="35" fillId="0" borderId="0" xfId="0" applyFont="1" applyFill="1" applyAlignment="1">
      <alignment/>
    </xf>
    <xf numFmtId="3" fontId="5" fillId="0" borderId="8"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0" fontId="5" fillId="0" borderId="0" xfId="0" applyFont="1" applyFill="1" applyAlignment="1">
      <alignment horizontal="center" wrapText="1"/>
    </xf>
    <xf numFmtId="0" fontId="35" fillId="0" borderId="0" xfId="0" applyFont="1" applyFill="1" applyAlignment="1">
      <alignment horizontal="center" wrapText="1"/>
    </xf>
    <xf numFmtId="0" fontId="0" fillId="0" borderId="8" xfId="0" applyFont="1" applyFill="1" applyBorder="1" applyAlignment="1">
      <alignment horizontal="right" wrapText="1"/>
    </xf>
    <xf numFmtId="171" fontId="0" fillId="0" borderId="8" xfId="0" applyNumberFormat="1" applyFont="1" applyFill="1" applyBorder="1" applyAlignment="1">
      <alignment horizontal="right" wrapText="1"/>
    </xf>
    <xf numFmtId="164" fontId="5" fillId="0" borderId="0" xfId="42" applyNumberFormat="1" applyFont="1" applyFill="1" applyBorder="1" applyAlignment="1">
      <alignment/>
    </xf>
    <xf numFmtId="44" fontId="5" fillId="0" borderId="0" xfId="45" applyFont="1" applyFill="1" applyAlignment="1">
      <alignment/>
    </xf>
    <xf numFmtId="164" fontId="5" fillId="0" borderId="0" xfId="42" applyNumberFormat="1" applyFont="1" applyFill="1" applyAlignment="1">
      <alignment/>
    </xf>
    <xf numFmtId="169" fontId="5" fillId="0" borderId="0" xfId="45" applyNumberFormat="1" applyFont="1" applyFill="1" applyAlignment="1">
      <alignment/>
    </xf>
    <xf numFmtId="0" fontId="5" fillId="0" borderId="8" xfId="0" applyFont="1" applyBorder="1" applyAlignment="1">
      <alignment horizontal="center"/>
    </xf>
    <xf numFmtId="0" fontId="5" fillId="0" borderId="0" xfId="0" applyFont="1" applyFill="1" applyAlignment="1">
      <alignment wrapText="1"/>
    </xf>
    <xf numFmtId="169" fontId="5" fillId="0" borderId="0" xfId="45" applyNumberFormat="1" applyFont="1" applyFill="1" applyAlignment="1">
      <alignment horizontal="right" wrapText="1"/>
    </xf>
    <xf numFmtId="167" fontId="5" fillId="0" borderId="0" xfId="0" applyNumberFormat="1" applyFont="1" applyFill="1" applyAlignment="1">
      <alignment wrapText="1"/>
    </xf>
    <xf numFmtId="0" fontId="5" fillId="0" borderId="8" xfId="0" applyFont="1" applyFill="1" applyBorder="1" applyAlignment="1">
      <alignment wrapText="1"/>
    </xf>
    <xf numFmtId="0" fontId="5" fillId="0" borderId="0" xfId="0" applyFont="1" applyFill="1" applyBorder="1" applyAlignment="1">
      <alignment horizontal="right" wrapText="1"/>
    </xf>
    <xf numFmtId="1" fontId="5" fillId="0" borderId="8" xfId="0" applyNumberFormat="1" applyFont="1" applyFill="1" applyBorder="1" applyAlignment="1">
      <alignment wrapText="1"/>
    </xf>
    <xf numFmtId="0" fontId="5" fillId="0" borderId="0" xfId="0" applyFont="1" applyFill="1" applyBorder="1" applyAlignment="1">
      <alignment horizontal="right"/>
    </xf>
    <xf numFmtId="0" fontId="0" fillId="0" borderId="8" xfId="0" applyFont="1" applyBorder="1" applyAlignment="1">
      <alignment/>
    </xf>
    <xf numFmtId="164" fontId="5" fillId="20" borderId="9" xfId="42" applyNumberFormat="1" applyFont="1" applyFill="1" applyBorder="1" applyAlignment="1">
      <alignment/>
    </xf>
    <xf numFmtId="164" fontId="5" fillId="0" borderId="9" xfId="42" applyNumberFormat="1" applyFont="1" applyBorder="1" applyAlignment="1">
      <alignment/>
    </xf>
    <xf numFmtId="9" fontId="0" fillId="0" borderId="0" xfId="0" applyNumberFormat="1" applyFont="1" applyFill="1" applyAlignment="1">
      <alignment/>
    </xf>
    <xf numFmtId="0" fontId="0" fillId="0" borderId="22" xfId="0" applyFont="1" applyFill="1" applyBorder="1" applyAlignment="1">
      <alignment horizontal="left" vertical="top" indent="1"/>
    </xf>
    <xf numFmtId="0" fontId="0" fillId="0" borderId="0" xfId="0" applyFont="1" applyFill="1" applyBorder="1" applyAlignment="1">
      <alignment horizontal="left" vertical="top" indent="1"/>
    </xf>
    <xf numFmtId="0" fontId="5" fillId="0" borderId="0" xfId="0" applyFont="1" applyFill="1" applyBorder="1" applyAlignment="1">
      <alignment horizontal="left" vertical="top" indent="1"/>
    </xf>
    <xf numFmtId="0" fontId="0" fillId="0" borderId="23" xfId="0" applyFont="1" applyFill="1" applyBorder="1" applyAlignment="1">
      <alignment horizontal="left" vertical="top" indent="1"/>
    </xf>
    <xf numFmtId="0" fontId="5" fillId="0" borderId="8" xfId="0" applyFont="1" applyFill="1" applyBorder="1" applyAlignment="1">
      <alignment vertical="top"/>
    </xf>
    <xf numFmtId="0" fontId="0" fillId="0" borderId="8" xfId="0" applyFont="1" applyFill="1" applyBorder="1" applyAlignment="1">
      <alignment vertical="top"/>
    </xf>
    <xf numFmtId="0" fontId="5" fillId="0" borderId="0" xfId="0" applyFont="1" applyBorder="1" applyAlignment="1">
      <alignment horizontal="left"/>
    </xf>
    <xf numFmtId="10" fontId="5" fillId="0" borderId="8" xfId="0" applyNumberFormat="1" applyFont="1" applyFill="1" applyBorder="1" applyAlignment="1">
      <alignment wrapText="1"/>
    </xf>
    <xf numFmtId="164" fontId="0" fillId="0" borderId="8" xfId="42" applyNumberFormat="1" applyFont="1" applyFill="1" applyBorder="1" applyAlignment="1">
      <alignment/>
    </xf>
    <xf numFmtId="0" fontId="0" fillId="24" borderId="24" xfId="0" applyFont="1" applyFill="1" applyBorder="1" applyAlignment="1">
      <alignment horizontal="center" wrapText="1"/>
    </xf>
    <xf numFmtId="0" fontId="0" fillId="0" borderId="25" xfId="0" applyFont="1" applyBorder="1" applyAlignment="1">
      <alignment/>
    </xf>
    <xf numFmtId="0" fontId="0" fillId="0" borderId="24" xfId="0" applyFont="1" applyBorder="1" applyAlignment="1">
      <alignment/>
    </xf>
    <xf numFmtId="164" fontId="0" fillId="0" borderId="25" xfId="0" applyNumberFormat="1" applyFont="1" applyBorder="1" applyAlignment="1">
      <alignment/>
    </xf>
    <xf numFmtId="0" fontId="0" fillId="0" borderId="26" xfId="0" applyFont="1" applyBorder="1" applyAlignment="1">
      <alignment/>
    </xf>
    <xf numFmtId="164" fontId="0" fillId="24" borderId="27" xfId="0" applyNumberFormat="1" applyFont="1" applyFill="1" applyBorder="1" applyAlignment="1">
      <alignment/>
    </xf>
    <xf numFmtId="170" fontId="5" fillId="0" borderId="8" xfId="45" applyNumberFormat="1" applyFont="1" applyFill="1" applyBorder="1" applyAlignment="1">
      <alignment horizontal="right"/>
    </xf>
    <xf numFmtId="170" fontId="5" fillId="20" borderId="8" xfId="45" applyNumberFormat="1" applyFont="1" applyFill="1" applyBorder="1" applyAlignment="1">
      <alignment/>
    </xf>
    <xf numFmtId="166" fontId="5" fillId="0" borderId="8" xfId="42" applyNumberFormat="1" applyFont="1" applyFill="1" applyBorder="1" applyAlignment="1">
      <alignment horizontal="right"/>
    </xf>
    <xf numFmtId="0" fontId="5" fillId="0" borderId="9" xfId="0" applyFont="1" applyFill="1" applyBorder="1" applyAlignment="1">
      <alignment/>
    </xf>
    <xf numFmtId="0" fontId="5" fillId="0" borderId="9" xfId="0" applyFont="1" applyFill="1" applyBorder="1" applyAlignment="1">
      <alignment horizontal="center" wrapText="1"/>
    </xf>
    <xf numFmtId="0" fontId="5" fillId="0" borderId="9" xfId="0" applyFont="1" applyFill="1" applyBorder="1" applyAlignment="1">
      <alignment wrapText="1"/>
    </xf>
    <xf numFmtId="0" fontId="38" fillId="0" borderId="8" xfId="0" applyFont="1" applyFill="1" applyBorder="1" applyAlignment="1" applyProtection="1">
      <alignment horizontal="center" wrapText="1"/>
      <protection/>
    </xf>
    <xf numFmtId="0" fontId="39" fillId="0" borderId="8" xfId="0" applyFont="1" applyFill="1" applyBorder="1" applyAlignment="1" applyProtection="1">
      <alignment wrapText="1"/>
      <protection/>
    </xf>
    <xf numFmtId="0" fontId="4" fillId="0" borderId="8" xfId="0" applyFont="1" applyFill="1" applyBorder="1" applyAlignment="1">
      <alignment wrapText="1"/>
    </xf>
    <xf numFmtId="167" fontId="5" fillId="0" borderId="8" xfId="0" applyNumberFormat="1" applyFont="1" applyFill="1" applyBorder="1" applyAlignment="1">
      <alignment horizontal="center" wrapText="1"/>
    </xf>
    <xf numFmtId="0" fontId="5" fillId="0" borderId="8" xfId="0" applyFont="1" applyFill="1" applyBorder="1" applyAlignment="1">
      <alignment/>
    </xf>
    <xf numFmtId="164" fontId="5" fillId="0" borderId="8" xfId="42" applyNumberFormat="1" applyFont="1" applyFill="1" applyBorder="1" applyAlignment="1">
      <alignment wrapText="1"/>
    </xf>
    <xf numFmtId="0" fontId="5" fillId="0" borderId="8" xfId="67" applyFont="1" applyFill="1" applyBorder="1" applyAlignment="1">
      <alignment horizontal="center" wrapText="1"/>
      <protection/>
    </xf>
    <xf numFmtId="164" fontId="5" fillId="0" borderId="8" xfId="42" applyNumberFormat="1" applyFont="1" applyFill="1" applyBorder="1" applyAlignment="1">
      <alignment horizontal="center" wrapText="1"/>
    </xf>
    <xf numFmtId="0" fontId="5" fillId="0" borderId="8" xfId="0" applyFont="1" applyFill="1" applyBorder="1" applyAlignment="1">
      <alignment horizontal="left"/>
    </xf>
    <xf numFmtId="0" fontId="5" fillId="0" borderId="0" xfId="0" applyFont="1" applyAlignment="1">
      <alignment/>
    </xf>
    <xf numFmtId="44" fontId="5" fillId="0" borderId="8" xfId="45" applyFont="1" applyFill="1" applyBorder="1" applyAlignment="1">
      <alignment horizontal="right"/>
    </xf>
    <xf numFmtId="44" fontId="5" fillId="0" borderId="8" xfId="45" applyFont="1" applyBorder="1" applyAlignment="1">
      <alignment horizontal="right"/>
    </xf>
    <xf numFmtId="44" fontId="5" fillId="20" borderId="8" xfId="45" applyFont="1" applyFill="1" applyBorder="1" applyAlignment="1">
      <alignment horizontal="right"/>
    </xf>
    <xf numFmtId="44" fontId="0" fillId="0" borderId="8" xfId="45" applyFont="1" applyFill="1" applyBorder="1" applyAlignment="1">
      <alignment horizontal="right" vertical="top"/>
    </xf>
    <xf numFmtId="44" fontId="5" fillId="20" borderId="8" xfId="45" applyFont="1" applyFill="1" applyBorder="1" applyAlignment="1">
      <alignment horizontal="right" vertical="top"/>
    </xf>
    <xf numFmtId="170" fontId="5" fillId="0" borderId="8" xfId="45" applyNumberFormat="1" applyFont="1" applyBorder="1" applyAlignment="1">
      <alignment horizontal="right"/>
    </xf>
    <xf numFmtId="170" fontId="5" fillId="20" borderId="8" xfId="45" applyNumberFormat="1" applyFont="1" applyFill="1" applyBorder="1" applyAlignment="1">
      <alignment horizontal="right"/>
    </xf>
    <xf numFmtId="44" fontId="0" fillId="0" borderId="8" xfId="45" applyFont="1" applyBorder="1" applyAlignment="1">
      <alignment/>
    </xf>
    <xf numFmtId="44" fontId="0" fillId="0" borderId="8" xfId="45" applyFont="1" applyFill="1" applyBorder="1" applyAlignment="1">
      <alignment horizontal="right"/>
    </xf>
    <xf numFmtId="44" fontId="0" fillId="20" borderId="8" xfId="45" applyFont="1" applyFill="1" applyBorder="1" applyAlignment="1">
      <alignment horizontal="right" vertical="top"/>
    </xf>
    <xf numFmtId="44" fontId="0" fillId="20" borderId="8" xfId="45" applyFont="1" applyFill="1" applyBorder="1" applyAlignment="1">
      <alignment horizontal="right"/>
    </xf>
    <xf numFmtId="170" fontId="0" fillId="0" borderId="8" xfId="45" applyNumberFormat="1" applyFont="1" applyFill="1" applyBorder="1" applyAlignment="1">
      <alignment horizontal="right"/>
    </xf>
    <xf numFmtId="170" fontId="5" fillId="0" borderId="8" xfId="45" applyNumberFormat="1" applyFont="1" applyFill="1" applyBorder="1" applyAlignment="1">
      <alignment horizontal="right" vertical="top"/>
    </xf>
    <xf numFmtId="2" fontId="0" fillId="20" borderId="8" xfId="0" applyNumberFormat="1" applyFont="1" applyFill="1" applyBorder="1" applyAlignment="1">
      <alignment horizontal="right" vertical="top" wrapText="1"/>
    </xf>
    <xf numFmtId="0" fontId="0" fillId="0" borderId="0" xfId="0" applyAlignment="1">
      <alignment horizontal="left"/>
    </xf>
    <xf numFmtId="0" fontId="2" fillId="0" borderId="0" xfId="60" applyAlignment="1" applyProtection="1">
      <alignment horizontal="left"/>
      <protection/>
    </xf>
    <xf numFmtId="43" fontId="5" fillId="0" borderId="8" xfId="42" applyFont="1" applyBorder="1" applyAlignment="1">
      <alignment/>
    </xf>
    <xf numFmtId="43" fontId="0" fillId="0" borderId="8" xfId="42" applyFont="1" applyBorder="1" applyAlignment="1">
      <alignment/>
    </xf>
    <xf numFmtId="166" fontId="5" fillId="0" borderId="8" xfId="42" applyNumberFormat="1" applyFont="1" applyBorder="1" applyAlignment="1">
      <alignment/>
    </xf>
    <xf numFmtId="166" fontId="0" fillId="0" borderId="8" xfId="42" applyNumberFormat="1" applyFont="1" applyBorder="1" applyAlignment="1">
      <alignment/>
    </xf>
    <xf numFmtId="43" fontId="5" fillId="20" borderId="8" xfId="42" applyFont="1" applyFill="1" applyBorder="1" applyAlignment="1">
      <alignment/>
    </xf>
    <xf numFmtId="166" fontId="5" fillId="20" borderId="8" xfId="42" applyNumberFormat="1" applyFont="1" applyFill="1" applyBorder="1" applyAlignment="1">
      <alignment/>
    </xf>
    <xf numFmtId="166" fontId="5" fillId="0" borderId="8" xfId="42" applyNumberFormat="1" applyFont="1" applyFill="1" applyBorder="1" applyAlignment="1">
      <alignment/>
    </xf>
    <xf numFmtId="44" fontId="0" fillId="20" borderId="8" xfId="45" applyFont="1" applyFill="1" applyBorder="1" applyAlignment="1">
      <alignment/>
    </xf>
    <xf numFmtId="170" fontId="0" fillId="20" borderId="8" xfId="45" applyNumberFormat="1" applyFont="1" applyFill="1" applyBorder="1" applyAlignment="1">
      <alignment/>
    </xf>
    <xf numFmtId="170" fontId="5" fillId="0" borderId="9" xfId="45" applyNumberFormat="1" applyFont="1" applyFill="1" applyBorder="1" applyAlignment="1">
      <alignment/>
    </xf>
    <xf numFmtId="170" fontId="0" fillId="0" borderId="0" xfId="45" applyNumberFormat="1" applyFont="1" applyBorder="1" applyAlignment="1">
      <alignment/>
    </xf>
    <xf numFmtId="170" fontId="0" fillId="0" borderId="8" xfId="45" applyNumberFormat="1" applyFont="1" applyFill="1" applyBorder="1" applyAlignment="1">
      <alignment/>
    </xf>
    <xf numFmtId="170" fontId="5" fillId="20" borderId="9" xfId="45" applyNumberFormat="1" applyFont="1" applyFill="1" applyBorder="1" applyAlignment="1">
      <alignment/>
    </xf>
    <xf numFmtId="10" fontId="0" fillId="0" borderId="8" xfId="0" applyNumberFormat="1" applyFont="1" applyBorder="1" applyAlignment="1">
      <alignment/>
    </xf>
    <xf numFmtId="168" fontId="0" fillId="0" borderId="8" xfId="0" applyNumberFormat="1" applyFont="1" applyBorder="1" applyAlignment="1">
      <alignment/>
    </xf>
    <xf numFmtId="0" fontId="0" fillId="0" borderId="8" xfId="0" applyFont="1" applyFill="1" applyBorder="1" applyAlignment="1">
      <alignment horizontal="left"/>
    </xf>
    <xf numFmtId="10" fontId="0" fillId="0" borderId="0" xfId="0" applyNumberFormat="1" applyFont="1" applyBorder="1" applyAlignment="1">
      <alignment horizontal="center"/>
    </xf>
    <xf numFmtId="10" fontId="0" fillId="0" borderId="0" xfId="0" applyNumberFormat="1"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center"/>
    </xf>
    <xf numFmtId="0" fontId="2" fillId="0" borderId="0" xfId="60" applyFont="1" applyFill="1" applyBorder="1" applyAlignment="1" applyProtection="1">
      <alignment horizontal="left"/>
      <protection/>
    </xf>
    <xf numFmtId="0" fontId="5" fillId="0" borderId="8" xfId="0" applyFont="1" applyFill="1" applyBorder="1" applyAlignment="1">
      <alignment wrapText="1"/>
    </xf>
    <xf numFmtId="0" fontId="5" fillId="0" borderId="9" xfId="0" applyFont="1" applyFill="1" applyBorder="1" applyAlignment="1">
      <alignment horizontal="center" wrapText="1"/>
    </xf>
    <xf numFmtId="0" fontId="5" fillId="0" borderId="8" xfId="0" applyFont="1" applyFill="1" applyBorder="1" applyAlignment="1">
      <alignment horizontal="center" wrapText="1"/>
    </xf>
    <xf numFmtId="0" fontId="0" fillId="0" borderId="0" xfId="0" applyFont="1" applyFill="1" applyBorder="1" applyAlignment="1">
      <alignment/>
    </xf>
    <xf numFmtId="0" fontId="0" fillId="0" borderId="0" xfId="0" applyFont="1" applyFill="1" applyAlignment="1">
      <alignment/>
    </xf>
    <xf numFmtId="0" fontId="0" fillId="0" borderId="8" xfId="0" applyFont="1" applyFill="1" applyBorder="1" applyAlignment="1">
      <alignment/>
    </xf>
    <xf numFmtId="0" fontId="0" fillId="0" borderId="8" xfId="0" applyFont="1" applyFill="1" applyBorder="1" applyAlignment="1">
      <alignment horizontal="center"/>
    </xf>
    <xf numFmtId="0" fontId="0" fillId="0" borderId="0" xfId="0" applyFont="1" applyFill="1" applyBorder="1" applyAlignment="1">
      <alignment horizontal="center"/>
    </xf>
    <xf numFmtId="0" fontId="2" fillId="0" borderId="0" xfId="60" applyFont="1" applyFill="1" applyAlignment="1" applyProtection="1">
      <alignment/>
      <protection/>
    </xf>
    <xf numFmtId="0" fontId="5" fillId="0" borderId="0" xfId="60" applyFont="1" applyFill="1" applyAlignment="1" applyProtection="1">
      <alignment/>
      <protection/>
    </xf>
    <xf numFmtId="0" fontId="0" fillId="0" borderId="0" xfId="60" applyFont="1" applyFill="1" applyAlignment="1" applyProtection="1">
      <alignment/>
      <protection/>
    </xf>
    <xf numFmtId="0" fontId="0" fillId="0" borderId="0" xfId="0"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0" xfId="0" applyFont="1" applyAlignment="1">
      <alignment/>
    </xf>
    <xf numFmtId="0" fontId="2" fillId="0" borderId="0" xfId="60" applyFill="1" applyAlignment="1" applyProtection="1">
      <alignment horizontal="left"/>
      <protection/>
    </xf>
    <xf numFmtId="0" fontId="5" fillId="21" borderId="8" xfId="0" applyFont="1" applyFill="1" applyBorder="1" applyAlignment="1">
      <alignment horizontal="center" wrapText="1"/>
    </xf>
    <xf numFmtId="0" fontId="5" fillId="0" borderId="8" xfId="0" applyFont="1" applyFill="1" applyBorder="1" applyAlignment="1">
      <alignment horizontal="left" vertical="top" indent="1"/>
    </xf>
    <xf numFmtId="9" fontId="0" fillId="0" borderId="0" xfId="0" applyNumberFormat="1" applyFont="1" applyFill="1" applyAlignment="1">
      <alignment/>
    </xf>
    <xf numFmtId="43" fontId="0" fillId="0" borderId="8" xfId="42" applyNumberFormat="1" applyFont="1" applyFill="1" applyBorder="1" applyAlignment="1">
      <alignment/>
    </xf>
    <xf numFmtId="176" fontId="0" fillId="0" borderId="8" xfId="0" applyNumberFormat="1" applyFont="1" applyFill="1" applyBorder="1" applyAlignment="1">
      <alignment/>
    </xf>
    <xf numFmtId="177" fontId="0" fillId="0" borderId="8" xfId="0" applyNumberFormat="1" applyFont="1" applyFill="1" applyBorder="1" applyAlignment="1">
      <alignment/>
    </xf>
    <xf numFmtId="43" fontId="0" fillId="0" borderId="0" xfId="42" applyNumberFormat="1" applyFont="1" applyFill="1" applyBorder="1" applyAlignment="1">
      <alignment/>
    </xf>
    <xf numFmtId="9" fontId="0" fillId="0" borderId="0" xfId="0" applyNumberFormat="1" applyFont="1" applyFill="1" applyAlignment="1">
      <alignment wrapText="1"/>
    </xf>
    <xf numFmtId="9" fontId="0" fillId="0" borderId="0" xfId="0" applyNumberFormat="1" applyFont="1" applyFill="1" applyAlignment="1">
      <alignment horizontal="left" wrapText="1"/>
    </xf>
    <xf numFmtId="2" fontId="0" fillId="0" borderId="8" xfId="0" applyNumberFormat="1" applyFont="1" applyFill="1" applyBorder="1" applyAlignment="1">
      <alignment/>
    </xf>
    <xf numFmtId="0" fontId="0" fillId="21" borderId="8" xfId="0" applyFont="1" applyFill="1" applyBorder="1" applyAlignment="1">
      <alignment/>
    </xf>
    <xf numFmtId="9" fontId="0" fillId="0" borderId="0" xfId="0" applyNumberFormat="1" applyFont="1" applyFill="1" applyAlignment="1">
      <alignment horizontal="left"/>
    </xf>
    <xf numFmtId="0" fontId="0" fillId="21" borderId="8" xfId="0" applyFont="1" applyFill="1" applyBorder="1" applyAlignment="1">
      <alignment/>
    </xf>
    <xf numFmtId="167" fontId="0" fillId="0" borderId="8" xfId="0" applyNumberFormat="1" applyFont="1" applyFill="1" applyBorder="1" applyAlignment="1">
      <alignment/>
    </xf>
    <xf numFmtId="177" fontId="0" fillId="0" borderId="8" xfId="0" applyNumberFormat="1" applyFont="1" applyFill="1" applyBorder="1" applyAlignment="1">
      <alignment/>
    </xf>
    <xf numFmtId="2" fontId="0" fillId="21" borderId="8" xfId="0" applyNumberFormat="1" applyFont="1" applyFill="1" applyBorder="1" applyAlignment="1">
      <alignment/>
    </xf>
    <xf numFmtId="167" fontId="0" fillId="21" borderId="8" xfId="0" applyNumberFormat="1" applyFont="1" applyFill="1" applyBorder="1" applyAlignment="1">
      <alignment/>
    </xf>
    <xf numFmtId="0" fontId="0" fillId="0" borderId="0" xfId="0" applyFont="1" applyFill="1" applyBorder="1" applyAlignment="1">
      <alignment horizontal="left"/>
    </xf>
    <xf numFmtId="0" fontId="5" fillId="0" borderId="8" xfId="67" applyFont="1" applyFill="1" applyBorder="1" applyAlignment="1">
      <alignment wrapText="1"/>
      <protection/>
    </xf>
    <xf numFmtId="0" fontId="0" fillId="0" borderId="8" xfId="0" applyFont="1" applyFill="1" applyBorder="1" applyAlignment="1">
      <alignment wrapText="1"/>
    </xf>
    <xf numFmtId="0" fontId="5" fillId="0" borderId="8" xfId="0" applyFont="1" applyFill="1" applyBorder="1" applyAlignment="1">
      <alignment horizontal="center"/>
    </xf>
    <xf numFmtId="0" fontId="0" fillId="0" borderId="0" xfId="0" applyFont="1" applyAlignment="1">
      <alignment/>
    </xf>
    <xf numFmtId="0" fontId="0" fillId="0" borderId="8" xfId="0" applyFont="1" applyFill="1" applyBorder="1" applyAlignment="1">
      <alignment horizontal="left"/>
    </xf>
    <xf numFmtId="0" fontId="5" fillId="0" borderId="0" xfId="0" applyFont="1" applyFill="1" applyAlignment="1">
      <alignment horizontal="left"/>
    </xf>
    <xf numFmtId="3" fontId="0" fillId="0" borderId="0" xfId="0" applyNumberFormat="1" applyFont="1" applyFill="1" applyBorder="1" applyAlignment="1">
      <alignment/>
    </xf>
    <xf numFmtId="44" fontId="0" fillId="0" borderId="0" xfId="45" applyFont="1" applyFill="1" applyAlignment="1">
      <alignment/>
    </xf>
    <xf numFmtId="169" fontId="0" fillId="0" borderId="0" xfId="45" applyNumberFormat="1" applyFont="1" applyFill="1" applyAlignment="1">
      <alignment/>
    </xf>
    <xf numFmtId="4" fontId="0" fillId="0" borderId="8" xfId="0" applyNumberFormat="1" applyFont="1" applyBorder="1" applyAlignment="1">
      <alignment/>
    </xf>
    <xf numFmtId="0" fontId="42" fillId="0" borderId="0" xfId="0" applyFont="1" applyFill="1" applyBorder="1" applyAlignment="1">
      <alignment horizontal="center" wrapText="1"/>
    </xf>
    <xf numFmtId="164" fontId="43" fillId="0" borderId="10" xfId="42" applyNumberFormat="1" applyFont="1" applyFill="1" applyBorder="1" applyAlignment="1">
      <alignment horizontal="right" wrapText="1"/>
    </xf>
    <xf numFmtId="0" fontId="43" fillId="0" borderId="0" xfId="0" applyFont="1" applyFill="1" applyBorder="1" applyAlignment="1">
      <alignment/>
    </xf>
    <xf numFmtId="3" fontId="0" fillId="0" borderId="0" xfId="0" applyNumberFormat="1" applyFont="1" applyFill="1" applyAlignment="1">
      <alignment/>
    </xf>
    <xf numFmtId="3" fontId="0" fillId="0" borderId="0" xfId="0" applyNumberFormat="1" applyFont="1" applyFill="1" applyBorder="1" applyAlignment="1">
      <alignment wrapText="1"/>
    </xf>
    <xf numFmtId="171" fontId="0" fillId="0" borderId="0" xfId="0" applyNumberFormat="1" applyFont="1" applyFill="1" applyAlignment="1">
      <alignment/>
    </xf>
    <xf numFmtId="3" fontId="5" fillId="0" borderId="10" xfId="0" applyNumberFormat="1" applyFont="1" applyFill="1" applyBorder="1" applyAlignment="1">
      <alignment horizontal="center" wrapText="1"/>
    </xf>
    <xf numFmtId="3" fontId="5" fillId="0" borderId="8" xfId="0" applyNumberFormat="1" applyFont="1" applyFill="1" applyBorder="1" applyAlignment="1">
      <alignment horizontal="center" wrapText="1"/>
    </xf>
    <xf numFmtId="3" fontId="0" fillId="0" borderId="8" xfId="0" applyNumberFormat="1" applyFont="1" applyFill="1" applyBorder="1" applyAlignment="1">
      <alignment horizontal="right" wrapText="1"/>
    </xf>
    <xf numFmtId="0" fontId="0" fillId="0" borderId="0" xfId="0" applyFont="1" applyFill="1" applyAlignment="1">
      <alignment/>
    </xf>
    <xf numFmtId="169" fontId="0" fillId="0" borderId="0" xfId="45" applyNumberFormat="1" applyFont="1" applyFill="1" applyAlignment="1">
      <alignment/>
    </xf>
    <xf numFmtId="0" fontId="0" fillId="0" borderId="8" xfId="0" applyFont="1" applyFill="1" applyBorder="1" applyAlignment="1">
      <alignment/>
    </xf>
    <xf numFmtId="164" fontId="5" fillId="0" borderId="0" xfId="42" applyNumberFormat="1" applyFont="1" applyFill="1" applyAlignment="1">
      <alignment/>
    </xf>
    <xf numFmtId="44" fontId="5" fillId="0" borderId="8" xfId="45" applyFont="1" applyFill="1" applyBorder="1" applyAlignment="1">
      <alignment horizontal="center" wrapText="1"/>
    </xf>
    <xf numFmtId="3" fontId="0" fillId="0" borderId="0" xfId="0" applyNumberFormat="1" applyFont="1" applyFill="1" applyBorder="1" applyAlignment="1">
      <alignment/>
    </xf>
    <xf numFmtId="3" fontId="0" fillId="0" borderId="8" xfId="0" applyNumberFormat="1" applyFont="1" applyFill="1" applyBorder="1" applyAlignment="1">
      <alignment horizontal="right" wrapText="1"/>
    </xf>
    <xf numFmtId="168" fontId="0" fillId="0" borderId="8" xfId="70" applyNumberFormat="1" applyFont="1" applyFill="1" applyBorder="1" applyAlignment="1">
      <alignment/>
    </xf>
    <xf numFmtId="3" fontId="0" fillId="0" borderId="8" xfId="0" applyNumberFormat="1" applyFont="1" applyFill="1" applyBorder="1" applyAlignment="1">
      <alignment horizontal="right" wrapText="1"/>
    </xf>
    <xf numFmtId="168" fontId="0" fillId="0" borderId="8" xfId="70" applyNumberFormat="1" applyFont="1" applyFill="1" applyBorder="1" applyAlignment="1">
      <alignment horizontal="right" wrapText="1"/>
    </xf>
    <xf numFmtId="4" fontId="0" fillId="0" borderId="8" xfId="0" applyNumberFormat="1" applyFont="1" applyFill="1" applyBorder="1" applyAlignment="1">
      <alignment/>
    </xf>
    <xf numFmtId="9" fontId="5" fillId="0" borderId="0" xfId="70" applyFont="1" applyFill="1" applyAlignment="1">
      <alignment/>
    </xf>
    <xf numFmtId="171" fontId="5" fillId="0" borderId="0" xfId="0" applyNumberFormat="1" applyFont="1" applyFill="1" applyAlignment="1">
      <alignment/>
    </xf>
    <xf numFmtId="3" fontId="5" fillId="0" borderId="0" xfId="0" applyNumberFormat="1" applyFont="1" applyFill="1" applyBorder="1" applyAlignment="1">
      <alignment/>
    </xf>
    <xf numFmtId="4" fontId="0" fillId="0" borderId="8" xfId="0" applyNumberFormat="1" applyFont="1" applyFill="1" applyBorder="1" applyAlignment="1">
      <alignment/>
    </xf>
    <xf numFmtId="170" fontId="0" fillId="0" borderId="8" xfId="45" applyNumberFormat="1" applyFont="1" applyFill="1" applyBorder="1" applyAlignment="1">
      <alignment horizontal="right" wrapText="1"/>
    </xf>
    <xf numFmtId="170" fontId="0" fillId="0" borderId="8" xfId="45" applyNumberFormat="1" applyFont="1" applyFill="1" applyBorder="1" applyAlignment="1">
      <alignment horizontal="right" wrapText="1"/>
    </xf>
    <xf numFmtId="4" fontId="0" fillId="0" borderId="8" xfId="0" applyNumberFormat="1" applyFont="1" applyFill="1" applyBorder="1" applyAlignment="1">
      <alignment/>
    </xf>
    <xf numFmtId="170" fontId="0" fillId="0" borderId="28" xfId="45" applyNumberFormat="1" applyFont="1" applyFill="1" applyBorder="1" applyAlignment="1">
      <alignment horizontal="center"/>
    </xf>
    <xf numFmtId="0" fontId="0" fillId="0" borderId="8" xfId="0" applyFont="1" applyFill="1" applyBorder="1" applyAlignment="1">
      <alignment horizontal="right"/>
    </xf>
    <xf numFmtId="3" fontId="0" fillId="0" borderId="8" xfId="0" applyNumberFormat="1" applyFont="1" applyFill="1" applyBorder="1" applyAlignment="1">
      <alignment horizontal="left"/>
    </xf>
    <xf numFmtId="0" fontId="31" fillId="0" borderId="0" xfId="60" applyFont="1" applyFill="1" applyAlignment="1" applyProtection="1">
      <alignment horizontal="left"/>
      <protection/>
    </xf>
    <xf numFmtId="3" fontId="0" fillId="0" borderId="0" xfId="0" applyNumberFormat="1" applyFont="1" applyFill="1" applyBorder="1" applyAlignment="1">
      <alignment horizontal="center"/>
    </xf>
    <xf numFmtId="0" fontId="0" fillId="0" borderId="0" xfId="0" applyFont="1" applyFill="1" applyAlignment="1">
      <alignment horizontal="center"/>
    </xf>
    <xf numFmtId="170" fontId="5" fillId="20" borderId="8" xfId="0" applyNumberFormat="1" applyFont="1" applyFill="1" applyBorder="1" applyAlignment="1">
      <alignment/>
    </xf>
    <xf numFmtId="0" fontId="0" fillId="0" borderId="0" xfId="0" applyFont="1" applyAlignment="1">
      <alignment/>
    </xf>
    <xf numFmtId="0" fontId="44" fillId="0" borderId="0" xfId="0" applyFont="1" applyFill="1" applyAlignment="1">
      <alignment/>
    </xf>
    <xf numFmtId="44" fontId="5" fillId="0" borderId="8" xfId="45" applyFont="1" applyFill="1" applyBorder="1" applyAlignment="1">
      <alignment horizontal="right" vertical="top"/>
    </xf>
    <xf numFmtId="43" fontId="5" fillId="0" borderId="8" xfId="42" applyFont="1" applyFill="1" applyBorder="1" applyAlignment="1">
      <alignment horizontal="right"/>
    </xf>
    <xf numFmtId="43" fontId="5" fillId="20" borderId="8" xfId="42" applyFont="1" applyFill="1" applyBorder="1" applyAlignment="1">
      <alignment horizontal="right"/>
    </xf>
    <xf numFmtId="43" fontId="0" fillId="20" borderId="8" xfId="42" applyFont="1" applyFill="1" applyBorder="1" applyAlignment="1">
      <alignment horizontal="right" vertical="top"/>
    </xf>
    <xf numFmtId="43" fontId="5" fillId="20" borderId="8" xfId="42" applyFont="1" applyFill="1" applyBorder="1" applyAlignment="1">
      <alignment horizontal="right" vertical="top"/>
    </xf>
    <xf numFmtId="166" fontId="5" fillId="20" borderId="8" xfId="42" applyNumberFormat="1" applyFont="1" applyFill="1" applyBorder="1" applyAlignment="1">
      <alignment horizontal="right"/>
    </xf>
    <xf numFmtId="164" fontId="0" fillId="0" borderId="8" xfId="42" applyNumberFormat="1" applyFont="1" applyFill="1" applyBorder="1" applyAlignment="1">
      <alignment/>
    </xf>
    <xf numFmtId="43" fontId="0" fillId="0" borderId="8" xfId="42" applyFont="1" applyFill="1" applyBorder="1" applyAlignment="1">
      <alignment horizontal="right" vertical="top"/>
    </xf>
    <xf numFmtId="43" fontId="0" fillId="20" borderId="8" xfId="42" applyFont="1" applyFill="1" applyBorder="1" applyAlignment="1">
      <alignment/>
    </xf>
    <xf numFmtId="44" fontId="0" fillId="0" borderId="8" xfId="45" applyFont="1" applyFill="1" applyBorder="1" applyAlignment="1">
      <alignment/>
    </xf>
    <xf numFmtId="1" fontId="0" fillId="0" borderId="8" xfId="0" applyNumberFormat="1" applyFont="1" applyFill="1" applyBorder="1" applyAlignment="1">
      <alignment/>
    </xf>
    <xf numFmtId="164" fontId="5" fillId="0" borderId="8" xfId="42" applyNumberFormat="1" applyFont="1" applyFill="1" applyBorder="1" applyAlignment="1">
      <alignment/>
    </xf>
    <xf numFmtId="164" fontId="0" fillId="20" borderId="8" xfId="42" applyNumberFormat="1" applyFont="1" applyFill="1" applyBorder="1" applyAlignment="1">
      <alignment vertical="top"/>
    </xf>
    <xf numFmtId="164" fontId="5" fillId="20" borderId="8" xfId="42" applyNumberFormat="1" applyFont="1" applyFill="1" applyBorder="1" applyAlignment="1">
      <alignment/>
    </xf>
    <xf numFmtId="164" fontId="5" fillId="20" borderId="8" xfId="42" applyNumberFormat="1" applyFont="1" applyFill="1" applyBorder="1" applyAlignment="1">
      <alignment vertical="top"/>
    </xf>
    <xf numFmtId="164" fontId="0" fillId="20" borderId="8" xfId="42" applyNumberFormat="1" applyFont="1" applyFill="1" applyBorder="1" applyAlignment="1">
      <alignment vertical="top" wrapText="1"/>
    </xf>
    <xf numFmtId="164" fontId="5" fillId="20" borderId="9" xfId="42" applyNumberFormat="1" applyFont="1" applyFill="1" applyBorder="1" applyAlignment="1">
      <alignment/>
    </xf>
    <xf numFmtId="164" fontId="0" fillId="0" borderId="0" xfId="42" applyNumberFormat="1" applyFont="1" applyAlignment="1">
      <alignment/>
    </xf>
    <xf numFmtId="1" fontId="5" fillId="0" borderId="8" xfId="0" applyNumberFormat="1" applyFont="1" applyFill="1" applyBorder="1" applyAlignment="1">
      <alignment horizontal="center" wrapText="1"/>
    </xf>
    <xf numFmtId="164" fontId="5" fillId="0" borderId="0" xfId="42" applyNumberFormat="1" applyFont="1" applyBorder="1" applyAlignment="1">
      <alignment/>
    </xf>
    <xf numFmtId="1" fontId="5" fillId="0" borderId="8" xfId="0" applyNumberFormat="1" applyFont="1" applyBorder="1" applyAlignment="1">
      <alignment/>
    </xf>
    <xf numFmtId="167" fontId="5" fillId="0" borderId="29" xfId="0" applyNumberFormat="1" applyFont="1" applyFill="1" applyBorder="1" applyAlignment="1">
      <alignment horizontal="right"/>
    </xf>
    <xf numFmtId="44" fontId="0" fillId="0" borderId="8" xfId="45" applyNumberFormat="1" applyFont="1" applyFill="1" applyBorder="1" applyAlignment="1">
      <alignment horizontal="right"/>
    </xf>
    <xf numFmtId="44" fontId="0" fillId="0" borderId="8" xfId="45" applyFont="1" applyFill="1" applyBorder="1" applyAlignment="1">
      <alignment horizontal="left" vertical="top"/>
    </xf>
    <xf numFmtId="44" fontId="0" fillId="0" borderId="8" xfId="45" applyNumberFormat="1" applyFont="1" applyFill="1" applyBorder="1" applyAlignment="1">
      <alignment horizontal="right" vertical="top"/>
    </xf>
    <xf numFmtId="167" fontId="5" fillId="0" borderId="9" xfId="0" applyNumberFormat="1" applyFont="1" applyFill="1" applyBorder="1" applyAlignment="1">
      <alignment horizontal="right" wrapText="1"/>
    </xf>
    <xf numFmtId="0" fontId="5" fillId="0" borderId="30" xfId="0" applyFont="1" applyFill="1" applyBorder="1" applyAlignment="1">
      <alignment horizontal="center" wrapText="1"/>
    </xf>
    <xf numFmtId="0" fontId="0" fillId="0" borderId="9" xfId="0" applyFont="1" applyFill="1" applyBorder="1" applyAlignment="1">
      <alignment wrapText="1"/>
    </xf>
    <xf numFmtId="167" fontId="0" fillId="0" borderId="9" xfId="0" applyNumberFormat="1" applyFont="1" applyFill="1" applyBorder="1" applyAlignment="1">
      <alignment horizontal="right" wrapText="1"/>
    </xf>
    <xf numFmtId="166" fontId="0" fillId="0" borderId="9" xfId="42" applyNumberFormat="1" applyFont="1" applyFill="1" applyBorder="1" applyAlignment="1">
      <alignment horizontal="right" wrapText="1"/>
    </xf>
    <xf numFmtId="168" fontId="0" fillId="0" borderId="8" xfId="0" applyNumberFormat="1" applyFont="1" applyFill="1" applyBorder="1" applyAlignment="1">
      <alignment horizontal="center" wrapText="1"/>
    </xf>
    <xf numFmtId="0" fontId="5" fillId="0" borderId="31" xfId="0" applyFont="1" applyFill="1" applyBorder="1" applyAlignment="1">
      <alignment horizontal="center" wrapText="1"/>
    </xf>
    <xf numFmtId="44" fontId="0" fillId="0" borderId="8" xfId="45" applyFont="1" applyFill="1" applyBorder="1" applyAlignment="1">
      <alignment wrapText="1"/>
    </xf>
    <xf numFmtId="0" fontId="5" fillId="0" borderId="32" xfId="0" applyFont="1" applyFill="1" applyBorder="1" applyAlignment="1">
      <alignment horizontal="center" wrapText="1"/>
    </xf>
    <xf numFmtId="44" fontId="0" fillId="0" borderId="8" xfId="45" applyFont="1" applyFill="1" applyBorder="1" applyAlignment="1">
      <alignment horizontal="center"/>
    </xf>
    <xf numFmtId="168" fontId="0" fillId="0" borderId="8" xfId="70" applyNumberFormat="1" applyFont="1" applyFill="1" applyBorder="1" applyAlignment="1">
      <alignment horizontal="center"/>
    </xf>
    <xf numFmtId="9" fontId="0" fillId="0" borderId="33" xfId="70" applyFont="1" applyFill="1" applyBorder="1" applyAlignment="1">
      <alignment horizontal="center"/>
    </xf>
    <xf numFmtId="168" fontId="0" fillId="0" borderId="0" xfId="70" applyNumberFormat="1" applyFont="1" applyBorder="1" applyAlignment="1">
      <alignment/>
    </xf>
    <xf numFmtId="167" fontId="5" fillId="0" borderId="8" xfId="0" applyNumberFormat="1" applyFont="1" applyFill="1" applyBorder="1" applyAlignment="1">
      <alignment horizontal="right" wrapText="1"/>
    </xf>
    <xf numFmtId="167" fontId="5" fillId="0" borderId="8" xfId="0" applyNumberFormat="1" applyFont="1" applyFill="1" applyBorder="1" applyAlignment="1">
      <alignment horizontal="right"/>
    </xf>
    <xf numFmtId="0" fontId="5" fillId="0" borderId="25" xfId="0" applyFont="1" applyFill="1" applyBorder="1" applyAlignment="1">
      <alignment horizontal="right"/>
    </xf>
    <xf numFmtId="166" fontId="0" fillId="0" borderId="0" xfId="0" applyNumberFormat="1" applyFont="1" applyBorder="1" applyAlignment="1">
      <alignment/>
    </xf>
    <xf numFmtId="166" fontId="0" fillId="0" borderId="0" xfId="42" applyNumberFormat="1" applyFont="1" applyFill="1" applyBorder="1" applyAlignment="1">
      <alignment/>
    </xf>
    <xf numFmtId="44" fontId="0" fillId="0" borderId="0" xfId="45" applyFont="1" applyFill="1" applyBorder="1" applyAlignment="1">
      <alignment/>
    </xf>
    <xf numFmtId="9" fontId="0" fillId="0" borderId="8" xfId="0" applyNumberFormat="1" applyBorder="1" applyAlignment="1">
      <alignment horizontal="center"/>
    </xf>
    <xf numFmtId="9" fontId="0" fillId="0" borderId="8" xfId="0" applyNumberFormat="1" applyFill="1" applyBorder="1" applyAlignment="1">
      <alignment horizontal="center"/>
    </xf>
    <xf numFmtId="1" fontId="0" fillId="0" borderId="8" xfId="0" applyNumberFormat="1" applyFont="1" applyFill="1" applyBorder="1" applyAlignment="1">
      <alignment horizontal="center"/>
    </xf>
    <xf numFmtId="1" fontId="5" fillId="22" borderId="8" xfId="0" applyNumberFormat="1" applyFont="1" applyFill="1" applyBorder="1" applyAlignment="1">
      <alignment horizontal="center"/>
    </xf>
    <xf numFmtId="2" fontId="0" fillId="0" borderId="8" xfId="0" applyNumberFormat="1" applyFont="1" applyBorder="1" applyAlignment="1">
      <alignment wrapText="1"/>
    </xf>
    <xf numFmtId="2" fontId="0" fillId="0" borderId="33" xfId="0" applyNumberFormat="1" applyFont="1" applyFill="1" applyBorder="1" applyAlignment="1">
      <alignment horizontal="right" vertical="top" indent="1"/>
    </xf>
    <xf numFmtId="164" fontId="5" fillId="20" borderId="13" xfId="42" applyNumberFormat="1" applyFont="1" applyFill="1" applyBorder="1" applyAlignment="1">
      <alignment/>
    </xf>
    <xf numFmtId="170" fontId="5" fillId="20" borderId="13" xfId="45" applyNumberFormat="1" applyFont="1" applyFill="1" applyBorder="1" applyAlignment="1">
      <alignment/>
    </xf>
    <xf numFmtId="164" fontId="5" fillId="20" borderId="13" xfId="42" applyNumberFormat="1" applyFont="1" applyFill="1" applyBorder="1" applyAlignment="1">
      <alignment/>
    </xf>
    <xf numFmtId="9" fontId="0" fillId="0" borderId="8" xfId="70" applyFont="1" applyBorder="1" applyAlignment="1">
      <alignment/>
    </xf>
    <xf numFmtId="10" fontId="0" fillId="0" borderId="8" xfId="70" applyNumberFormat="1" applyFont="1" applyBorder="1" applyAlignment="1">
      <alignment/>
    </xf>
    <xf numFmtId="2" fontId="0" fillId="0" borderId="8" xfId="66" applyNumberFormat="1" applyBorder="1">
      <alignment/>
      <protection/>
    </xf>
    <xf numFmtId="9" fontId="0" fillId="0" borderId="8" xfId="70" applyFont="1" applyBorder="1" applyAlignment="1">
      <alignment/>
    </xf>
    <xf numFmtId="9" fontId="0" fillId="0" borderId="8" xfId="70" applyFont="1" applyFill="1" applyBorder="1" applyAlignment="1">
      <alignment/>
    </xf>
    <xf numFmtId="1" fontId="0" fillId="0" borderId="0" xfId="0" applyNumberFormat="1" applyFont="1" applyFill="1" applyBorder="1" applyAlignment="1">
      <alignment/>
    </xf>
    <xf numFmtId="167" fontId="0" fillId="0" borderId="8" xfId="66" applyNumberFormat="1" applyFont="1" applyFill="1" applyBorder="1" applyAlignment="1">
      <alignment wrapText="1"/>
      <protection/>
    </xf>
    <xf numFmtId="0" fontId="0" fillId="0" borderId="8" xfId="66" applyFont="1" applyBorder="1" applyAlignment="1">
      <alignment wrapText="1"/>
      <protection/>
    </xf>
    <xf numFmtId="167" fontId="0" fillId="0" borderId="0" xfId="66" applyNumberFormat="1" applyBorder="1">
      <alignment/>
      <protection/>
    </xf>
    <xf numFmtId="2" fontId="0" fillId="0" borderId="0" xfId="66" applyNumberFormat="1" applyBorder="1">
      <alignment/>
      <protection/>
    </xf>
    <xf numFmtId="167" fontId="0" fillId="0" borderId="8" xfId="66" applyNumberFormat="1" applyBorder="1">
      <alignment/>
      <protection/>
    </xf>
    <xf numFmtId="177" fontId="0" fillId="0" borderId="0" xfId="66" applyNumberFormat="1" applyBorder="1">
      <alignment/>
      <protection/>
    </xf>
    <xf numFmtId="0" fontId="39" fillId="0" borderId="0" xfId="0" applyFont="1" applyFill="1" applyBorder="1" applyAlignment="1" applyProtection="1">
      <alignment wrapText="1"/>
      <protection/>
    </xf>
    <xf numFmtId="0" fontId="0" fillId="0" borderId="0" xfId="60" applyFont="1" applyAlignment="1" applyProtection="1">
      <alignment/>
      <protection/>
    </xf>
    <xf numFmtId="0" fontId="45" fillId="0" borderId="8" xfId="64" applyFont="1" applyFill="1" applyBorder="1" applyAlignment="1">
      <alignment wrapText="1"/>
      <protection/>
    </xf>
    <xf numFmtId="0" fontId="45" fillId="0" borderId="8" xfId="64" applyFont="1" applyFill="1" applyBorder="1" applyAlignment="1">
      <alignment horizontal="right" wrapText="1"/>
      <protection/>
    </xf>
    <xf numFmtId="168" fontId="0" fillId="0" borderId="0" xfId="0" applyNumberFormat="1" applyAlignment="1">
      <alignment/>
    </xf>
    <xf numFmtId="0" fontId="45" fillId="0" borderId="0" xfId="64" applyFont="1" applyFill="1" applyBorder="1" applyAlignment="1">
      <alignment wrapText="1"/>
      <protection/>
    </xf>
    <xf numFmtId="0" fontId="45" fillId="0" borderId="0" xfId="64" applyFont="1" applyFill="1" applyBorder="1" applyAlignment="1">
      <alignment horizontal="right" wrapText="1"/>
      <protection/>
    </xf>
    <xf numFmtId="0" fontId="45" fillId="0" borderId="8" xfId="64" applyFont="1" applyFill="1" applyBorder="1" applyAlignment="1">
      <alignment horizontal="center"/>
      <protection/>
    </xf>
    <xf numFmtId="166" fontId="0" fillId="0" borderId="0" xfId="42" applyNumberFormat="1" applyFont="1" applyBorder="1" applyAlignment="1">
      <alignment/>
    </xf>
    <xf numFmtId="166" fontId="5" fillId="0" borderId="0" xfId="42" applyNumberFormat="1" applyFont="1" applyBorder="1" applyAlignment="1">
      <alignment/>
    </xf>
    <xf numFmtId="168" fontId="0" fillId="0" borderId="8" xfId="0" applyNumberFormat="1" applyFont="1" applyFill="1" applyBorder="1" applyAlignment="1">
      <alignment/>
    </xf>
    <xf numFmtId="1" fontId="0" fillId="0" borderId="8" xfId="45" applyNumberFormat="1" applyFont="1" applyFill="1" applyBorder="1" applyAlignment="1">
      <alignment horizontal="center" wrapText="1"/>
    </xf>
    <xf numFmtId="1" fontId="5" fillId="0" borderId="8" xfId="45" applyNumberFormat="1" applyFont="1" applyFill="1" applyBorder="1" applyAlignment="1">
      <alignment horizontal="center" wrapText="1"/>
    </xf>
    <xf numFmtId="1" fontId="0" fillId="0" borderId="8" xfId="45" applyNumberFormat="1" applyFont="1" applyFill="1" applyBorder="1" applyAlignment="1">
      <alignment horizontal="center" wrapText="1"/>
    </xf>
    <xf numFmtId="0" fontId="0" fillId="0" borderId="0" xfId="0" applyFont="1" applyAlignment="1">
      <alignment horizontal="center"/>
    </xf>
    <xf numFmtId="44" fontId="0" fillId="20" borderId="8" xfId="45" applyNumberFormat="1" applyFont="1" applyFill="1" applyBorder="1" applyAlignment="1">
      <alignment horizontal="right" vertical="top"/>
    </xf>
    <xf numFmtId="44" fontId="0" fillId="20" borderId="8" xfId="45" applyNumberFormat="1" applyFont="1" applyFill="1" applyBorder="1" applyAlignment="1">
      <alignment horizontal="right"/>
    </xf>
    <xf numFmtId="0" fontId="46" fillId="0" borderId="0" xfId="0" applyFont="1" applyFill="1" applyAlignment="1">
      <alignment/>
    </xf>
    <xf numFmtId="14" fontId="0" fillId="0" borderId="0" xfId="0" applyNumberFormat="1" applyFont="1" applyFill="1" applyAlignment="1">
      <alignment horizontal="left"/>
    </xf>
    <xf numFmtId="14" fontId="0" fillId="0" borderId="0" xfId="0" applyNumberFormat="1" applyFont="1" applyAlignment="1">
      <alignment horizontal="left"/>
    </xf>
    <xf numFmtId="0" fontId="5" fillId="0" borderId="34" xfId="0" applyNumberFormat="1" applyFont="1" applyFill="1" applyBorder="1" applyAlignment="1">
      <alignment wrapText="1"/>
    </xf>
    <xf numFmtId="0" fontId="5" fillId="0" borderId="8" xfId="0" applyNumberFormat="1" applyFont="1" applyFill="1" applyBorder="1" applyAlignment="1">
      <alignment horizontal="left" wrapText="1"/>
    </xf>
    <xf numFmtId="0" fontId="5" fillId="0" borderId="8" xfId="0" applyNumberFormat="1" applyFont="1" applyFill="1" applyBorder="1" applyAlignment="1">
      <alignment horizontal="center" wrapText="1"/>
    </xf>
    <xf numFmtId="165" fontId="5" fillId="0" borderId="0" xfId="0" applyNumberFormat="1" applyFont="1" applyFill="1" applyBorder="1" applyAlignment="1">
      <alignment/>
    </xf>
    <xf numFmtId="0" fontId="0" fillId="0" borderId="0" xfId="0" applyFill="1" applyAlignment="1">
      <alignment/>
    </xf>
    <xf numFmtId="0" fontId="5" fillId="0" borderId="35" xfId="0" applyFont="1" applyFill="1" applyBorder="1" applyAlignment="1">
      <alignment wrapText="1"/>
    </xf>
    <xf numFmtId="0" fontId="0" fillId="0" borderId="36" xfId="0" applyFill="1" applyBorder="1" applyAlignment="1">
      <alignment wrapText="1"/>
    </xf>
    <xf numFmtId="0" fontId="0" fillId="0" borderId="37" xfId="0" applyFill="1" applyBorder="1" applyAlignment="1">
      <alignment wrapText="1"/>
    </xf>
    <xf numFmtId="0" fontId="0" fillId="0" borderId="37" xfId="0" applyFill="1" applyBorder="1" applyAlignment="1">
      <alignment horizontal="center" wrapText="1"/>
    </xf>
    <xf numFmtId="0" fontId="0" fillId="0" borderId="38" xfId="0"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0" fillId="0" borderId="23" xfId="0" applyFont="1" applyFill="1" applyBorder="1" applyAlignment="1">
      <alignment horizontal="left"/>
    </xf>
    <xf numFmtId="164" fontId="0" fillId="0" borderId="33" xfId="42" applyNumberFormat="1" applyFont="1" applyFill="1" applyBorder="1" applyAlignment="1">
      <alignment horizontal="left"/>
    </xf>
    <xf numFmtId="170" fontId="0" fillId="0" borderId="8" xfId="45" applyNumberFormat="1" applyFont="1" applyFill="1" applyBorder="1" applyAlignment="1">
      <alignment/>
    </xf>
    <xf numFmtId="0" fontId="0" fillId="0" borderId="8" xfId="0" applyFill="1" applyBorder="1" applyAlignment="1">
      <alignment horizontal="center"/>
    </xf>
    <xf numFmtId="0" fontId="0" fillId="0" borderId="39" xfId="45" applyNumberFormat="1" applyFont="1" applyFill="1" applyBorder="1" applyAlignment="1">
      <alignment horizontal="center"/>
    </xf>
    <xf numFmtId="0" fontId="0" fillId="0" borderId="0" xfId="45" applyNumberFormat="1" applyFont="1" applyFill="1" applyBorder="1" applyAlignment="1">
      <alignment horizontal="center"/>
    </xf>
    <xf numFmtId="170" fontId="0" fillId="0" borderId="33" xfId="45" applyNumberFormat="1" applyFont="1" applyFill="1" applyBorder="1" applyAlignment="1">
      <alignment/>
    </xf>
    <xf numFmtId="0" fontId="0" fillId="0" borderId="23" xfId="0" applyFont="1" applyFill="1" applyBorder="1" applyAlignment="1">
      <alignment horizontal="left" wrapText="1"/>
    </xf>
    <xf numFmtId="164" fontId="0" fillId="0" borderId="33" xfId="42" applyNumberFormat="1" applyFont="1" applyFill="1" applyBorder="1" applyAlignment="1">
      <alignment horizontal="left" wrapText="1"/>
    </xf>
    <xf numFmtId="170" fontId="0" fillId="0" borderId="33" xfId="45" applyNumberFormat="1" applyFont="1" applyFill="1" applyBorder="1" applyAlignment="1">
      <alignment horizontal="left" wrapText="1"/>
    </xf>
    <xf numFmtId="164" fontId="0" fillId="0" borderId="33" xfId="0" applyNumberFormat="1" applyFill="1" applyBorder="1" applyAlignment="1">
      <alignment horizontal="left" wrapText="1"/>
    </xf>
    <xf numFmtId="170" fontId="0" fillId="0" borderId="0" xfId="45" applyNumberFormat="1" applyFont="1" applyFill="1" applyAlignment="1">
      <alignment wrapText="1"/>
    </xf>
    <xf numFmtId="170" fontId="0" fillId="0" borderId="0" xfId="0" applyNumberFormat="1" applyFill="1" applyAlignment="1">
      <alignment/>
    </xf>
    <xf numFmtId="43" fontId="0" fillId="0" borderId="0" xfId="0" applyNumberFormat="1" applyFont="1" applyFill="1" applyAlignment="1">
      <alignment/>
    </xf>
    <xf numFmtId="1" fontId="5" fillId="0" borderId="0" xfId="0" applyNumberFormat="1" applyFont="1" applyFill="1" applyAlignment="1">
      <alignment/>
    </xf>
    <xf numFmtId="0" fontId="5" fillId="0" borderId="40" xfId="0" applyFont="1" applyFill="1" applyBorder="1" applyAlignment="1">
      <alignment/>
    </xf>
    <xf numFmtId="44" fontId="5" fillId="0" borderId="41" xfId="0" applyNumberFormat="1" applyFont="1" applyFill="1" applyBorder="1" applyAlignment="1">
      <alignment/>
    </xf>
    <xf numFmtId="171" fontId="5" fillId="0" borderId="42" xfId="0" applyNumberFormat="1" applyFont="1" applyFill="1" applyBorder="1" applyAlignment="1">
      <alignment horizontal="center"/>
    </xf>
    <xf numFmtId="2" fontId="5" fillId="0" borderId="42" xfId="0" applyNumberFormat="1" applyFont="1" applyFill="1" applyBorder="1" applyAlignment="1">
      <alignment horizontal="center"/>
    </xf>
    <xf numFmtId="0" fontId="9" fillId="0" borderId="0" xfId="0" applyFont="1" applyAlignment="1">
      <alignment/>
    </xf>
    <xf numFmtId="165" fontId="0" fillId="0" borderId="0" xfId="0" applyNumberFormat="1" applyAlignment="1">
      <alignment/>
    </xf>
    <xf numFmtId="3" fontId="0" fillId="0" borderId="0" xfId="0" applyNumberFormat="1" applyAlignment="1">
      <alignment/>
    </xf>
    <xf numFmtId="14" fontId="4" fillId="0" borderId="0" xfId="0" applyNumberFormat="1" applyFont="1" applyAlignment="1">
      <alignment horizontal="left"/>
    </xf>
    <xf numFmtId="165" fontId="5" fillId="0" borderId="0" xfId="70" applyNumberFormat="1" applyFont="1" applyAlignment="1">
      <alignment horizontal="center"/>
    </xf>
    <xf numFmtId="0" fontId="5" fillId="20" borderId="8" xfId="0" applyFont="1" applyFill="1" applyBorder="1" applyAlignment="1">
      <alignment/>
    </xf>
    <xf numFmtId="3" fontId="0" fillId="0" borderId="0" xfId="0" applyNumberFormat="1" applyFont="1" applyAlignment="1">
      <alignment/>
    </xf>
    <xf numFmtId="1" fontId="27" fillId="20" borderId="8" xfId="0" applyNumberFormat="1" applyFont="1" applyFill="1" applyBorder="1" applyAlignment="1">
      <alignment wrapText="1"/>
    </xf>
    <xf numFmtId="1" fontId="27" fillId="20" borderId="8" xfId="0" applyNumberFormat="1" applyFont="1" applyFill="1" applyBorder="1" applyAlignment="1">
      <alignment horizontal="center" wrapText="1"/>
    </xf>
    <xf numFmtId="3" fontId="27" fillId="20" borderId="8" xfId="0" applyNumberFormat="1" applyFont="1" applyFill="1" applyBorder="1" applyAlignment="1">
      <alignment horizontal="center" wrapText="1"/>
    </xf>
    <xf numFmtId="165" fontId="27" fillId="20" borderId="8" xfId="0" applyNumberFormat="1" applyFont="1" applyFill="1" applyBorder="1" applyAlignment="1">
      <alignment horizontal="center" wrapText="1"/>
    </xf>
    <xf numFmtId="0" fontId="3" fillId="0" borderId="0" xfId="0" applyFont="1" applyAlignment="1">
      <alignment/>
    </xf>
    <xf numFmtId="3" fontId="3" fillId="0" borderId="0" xfId="0" applyNumberFormat="1" applyFont="1" applyAlignment="1">
      <alignment/>
    </xf>
    <xf numFmtId="0" fontId="3" fillId="0" borderId="8" xfId="0" applyFont="1" applyFill="1" applyBorder="1" applyAlignment="1">
      <alignment/>
    </xf>
    <xf numFmtId="3" fontId="3" fillId="0" borderId="8" xfId="45" applyNumberFormat="1" applyFont="1" applyFill="1" applyBorder="1" applyAlignment="1">
      <alignment/>
    </xf>
    <xf numFmtId="165" fontId="3" fillId="0" borderId="8" xfId="45" applyNumberFormat="1" applyFont="1" applyFill="1" applyBorder="1" applyAlignment="1">
      <alignment/>
    </xf>
    <xf numFmtId="4" fontId="3" fillId="0" borderId="8" xfId="45" applyNumberFormat="1" applyFont="1" applyFill="1" applyBorder="1" applyAlignment="1">
      <alignment/>
    </xf>
    <xf numFmtId="1" fontId="3" fillId="0" borderId="8" xfId="0" applyNumberFormat="1" applyFont="1" applyFill="1" applyBorder="1" applyAlignment="1">
      <alignment/>
    </xf>
    <xf numFmtId="0" fontId="3" fillId="0" borderId="0" xfId="0" applyFont="1" applyFill="1" applyBorder="1" applyAlignment="1">
      <alignment/>
    </xf>
    <xf numFmtId="165" fontId="0" fillId="0" borderId="0" xfId="0" applyNumberFormat="1" applyFill="1" applyAlignment="1">
      <alignment/>
    </xf>
    <xf numFmtId="3" fontId="0" fillId="0" borderId="0" xfId="0" applyNumberFormat="1" applyFill="1" applyAlignment="1">
      <alignment/>
    </xf>
    <xf numFmtId="0" fontId="27" fillId="26" borderId="0" xfId="0" applyFont="1" applyFill="1" applyAlignment="1">
      <alignment/>
    </xf>
    <xf numFmtId="3" fontId="27" fillId="26" borderId="43" xfId="42" applyNumberFormat="1" applyFont="1" applyFill="1" applyBorder="1" applyAlignment="1">
      <alignment/>
    </xf>
    <xf numFmtId="165" fontId="27" fillId="26" borderId="43" xfId="42" applyNumberFormat="1" applyFont="1" applyFill="1" applyBorder="1" applyAlignment="1">
      <alignment/>
    </xf>
    <xf numFmtId="3" fontId="27" fillId="0" borderId="0" xfId="42" applyNumberFormat="1" applyFont="1" applyFill="1" applyBorder="1" applyAlignment="1">
      <alignment/>
    </xf>
    <xf numFmtId="0" fontId="27" fillId="0" borderId="0" xfId="0" applyFont="1" applyFill="1" applyAlignment="1">
      <alignment/>
    </xf>
    <xf numFmtId="3" fontId="27" fillId="0" borderId="43" xfId="0" applyNumberFormat="1" applyFont="1" applyFill="1" applyBorder="1" applyAlignment="1">
      <alignment/>
    </xf>
    <xf numFmtId="165" fontId="27" fillId="0" borderId="43" xfId="0" applyNumberFormat="1" applyFont="1" applyFill="1" applyBorder="1" applyAlignment="1">
      <alignment/>
    </xf>
    <xf numFmtId="3" fontId="27" fillId="0" borderId="0" xfId="0" applyNumberFormat="1" applyFont="1" applyFill="1" applyBorder="1" applyAlignment="1">
      <alignment/>
    </xf>
    <xf numFmtId="9" fontId="0" fillId="0" borderId="0" xfId="0" applyNumberFormat="1" applyAlignment="1">
      <alignment/>
    </xf>
    <xf numFmtId="3" fontId="27" fillId="0" borderId="42" xfId="0" applyNumberFormat="1" applyFont="1" applyFill="1" applyBorder="1" applyAlignment="1">
      <alignment/>
    </xf>
    <xf numFmtId="165" fontId="27" fillId="0" borderId="42" xfId="0" applyNumberFormat="1" applyFont="1" applyFill="1" applyBorder="1" applyAlignment="1">
      <alignment/>
    </xf>
    <xf numFmtId="14" fontId="5" fillId="20" borderId="8" xfId="0" applyNumberFormat="1" applyFont="1" applyFill="1" applyBorder="1" applyAlignment="1">
      <alignment horizontal="left"/>
    </xf>
    <xf numFmtId="3" fontId="3" fillId="0" borderId="8" xfId="0" applyNumberFormat="1" applyFont="1" applyFill="1" applyBorder="1" applyAlignment="1">
      <alignment/>
    </xf>
    <xf numFmtId="165" fontId="3" fillId="0" borderId="8" xfId="0" applyNumberFormat="1" applyFont="1" applyFill="1" applyBorder="1" applyAlignment="1">
      <alignment/>
    </xf>
    <xf numFmtId="0" fontId="47" fillId="0" borderId="0" xfId="0" applyFont="1" applyAlignment="1">
      <alignment/>
    </xf>
    <xf numFmtId="3" fontId="3" fillId="0" borderId="0" xfId="0" applyNumberFormat="1" applyFont="1" applyFill="1" applyBorder="1" applyAlignment="1">
      <alignment/>
    </xf>
    <xf numFmtId="165" fontId="3" fillId="0" borderId="0" xfId="0" applyNumberFormat="1" applyFont="1" applyFill="1" applyBorder="1" applyAlignment="1">
      <alignment/>
    </xf>
    <xf numFmtId="3" fontId="48" fillId="0" borderId="0" xfId="0" applyNumberFormat="1" applyFont="1" applyFill="1" applyBorder="1" applyAlignment="1">
      <alignment/>
    </xf>
    <xf numFmtId="165" fontId="48" fillId="0" borderId="0" xfId="0" applyNumberFormat="1" applyFont="1" applyFill="1" applyBorder="1" applyAlignment="1">
      <alignment/>
    </xf>
    <xf numFmtId="3" fontId="27" fillId="26" borderId="42" xfId="42" applyNumberFormat="1" applyFont="1" applyFill="1" applyBorder="1" applyAlignment="1">
      <alignment/>
    </xf>
    <xf numFmtId="165" fontId="27" fillId="26" borderId="42" xfId="42" applyNumberFormat="1" applyFont="1" applyFill="1" applyBorder="1" applyAlignment="1">
      <alignment/>
    </xf>
    <xf numFmtId="3" fontId="3" fillId="0" borderId="43" xfId="0" applyNumberFormat="1" applyFont="1" applyFill="1" applyBorder="1" applyAlignment="1">
      <alignment/>
    </xf>
    <xf numFmtId="165" fontId="3" fillId="0" borderId="43" xfId="0" applyNumberFormat="1" applyFont="1" applyFill="1" applyBorder="1" applyAlignment="1">
      <alignment/>
    </xf>
    <xf numFmtId="3" fontId="3" fillId="0" borderId="42" xfId="0" applyNumberFormat="1" applyFont="1" applyFill="1" applyBorder="1" applyAlignment="1">
      <alignment/>
    </xf>
    <xf numFmtId="165" fontId="3" fillId="0" borderId="42" xfId="0" applyNumberFormat="1" applyFont="1" applyFill="1" applyBorder="1" applyAlignment="1">
      <alignment/>
    </xf>
    <xf numFmtId="164" fontId="0" fillId="0" borderId="0" xfId="42" applyNumberFormat="1" applyFont="1" applyAlignment="1">
      <alignment/>
    </xf>
    <xf numFmtId="0" fontId="27" fillId="0" borderId="0" xfId="0" applyFont="1" applyFill="1" applyBorder="1" applyAlignment="1">
      <alignment/>
    </xf>
    <xf numFmtId="3" fontId="27" fillId="20" borderId="9" xfId="0" applyNumberFormat="1" applyFont="1" applyFill="1" applyBorder="1" applyAlignment="1">
      <alignment horizontal="center" wrapText="1"/>
    </xf>
    <xf numFmtId="165" fontId="27" fillId="20" borderId="9" xfId="0" applyNumberFormat="1" applyFont="1" applyFill="1" applyBorder="1" applyAlignment="1">
      <alignment horizontal="center" wrapText="1"/>
    </xf>
    <xf numFmtId="3" fontId="5" fillId="0" borderId="8" xfId="0" applyNumberFormat="1" applyFont="1" applyBorder="1" applyAlignment="1">
      <alignment/>
    </xf>
    <xf numFmtId="165" fontId="5" fillId="0" borderId="8" xfId="0" applyNumberFormat="1" applyFont="1" applyBorder="1" applyAlignment="1">
      <alignment/>
    </xf>
    <xf numFmtId="0" fontId="3" fillId="0" borderId="8" xfId="0" applyFont="1" applyFill="1" applyBorder="1" applyAlignment="1">
      <alignment wrapText="1"/>
    </xf>
    <xf numFmtId="3" fontId="3" fillId="0" borderId="8" xfId="0" applyNumberFormat="1" applyFont="1" applyBorder="1" applyAlignment="1">
      <alignment/>
    </xf>
    <xf numFmtId="165" fontId="3" fillId="0" borderId="8" xfId="0" applyNumberFormat="1" applyFont="1" applyBorder="1" applyAlignment="1">
      <alignment/>
    </xf>
    <xf numFmtId="0" fontId="3" fillId="0" borderId="8" xfId="0" applyFont="1" applyFill="1" applyBorder="1" applyAlignment="1">
      <alignment/>
    </xf>
    <xf numFmtId="10" fontId="0" fillId="0" borderId="0" xfId="70" applyNumberFormat="1" applyFont="1" applyAlignment="1">
      <alignment/>
    </xf>
    <xf numFmtId="0" fontId="0" fillId="0" borderId="0" xfId="0" applyFont="1" applyAlignment="1">
      <alignment horizontal="left" wrapText="1"/>
    </xf>
    <xf numFmtId="164" fontId="0" fillId="0" borderId="33" xfId="42" applyNumberFormat="1" applyFont="1" applyFill="1" applyBorder="1" applyAlignment="1">
      <alignment horizontal="left"/>
    </xf>
    <xf numFmtId="170" fontId="0" fillId="0" borderId="8" xfId="45" applyNumberFormat="1" applyFont="1" applyFill="1" applyBorder="1" applyAlignment="1">
      <alignment/>
    </xf>
    <xf numFmtId="0" fontId="0" fillId="0" borderId="39" xfId="45" applyNumberFormat="1" applyFont="1" applyFill="1" applyBorder="1" applyAlignment="1">
      <alignment horizontal="center"/>
    </xf>
    <xf numFmtId="170" fontId="0" fillId="0" borderId="33" xfId="45" applyNumberFormat="1" applyFont="1" applyFill="1" applyBorder="1" applyAlignment="1">
      <alignment/>
    </xf>
    <xf numFmtId="0" fontId="0" fillId="0" borderId="0" xfId="0" applyFont="1" applyFill="1" applyAlignment="1">
      <alignment wrapText="1"/>
    </xf>
    <xf numFmtId="164" fontId="0" fillId="0" borderId="33" xfId="42" applyNumberFormat="1" applyFont="1" applyFill="1" applyBorder="1" applyAlignment="1">
      <alignment horizontal="left" wrapText="1"/>
    </xf>
    <xf numFmtId="170" fontId="0" fillId="0" borderId="33" xfId="45" applyNumberFormat="1" applyFont="1" applyFill="1" applyBorder="1" applyAlignment="1">
      <alignment horizontal="left" wrapText="1"/>
    </xf>
    <xf numFmtId="0" fontId="0" fillId="0" borderId="0" xfId="0" applyFont="1" applyFill="1" applyBorder="1" applyAlignment="1">
      <alignment horizontal="left" wrapText="1"/>
    </xf>
    <xf numFmtId="170" fontId="0" fillId="0" borderId="0" xfId="45" applyNumberFormat="1" applyFont="1" applyAlignment="1">
      <alignment/>
    </xf>
    <xf numFmtId="170" fontId="0" fillId="0" borderId="0" xfId="0" applyNumberFormat="1" applyAlignment="1">
      <alignment/>
    </xf>
    <xf numFmtId="164" fontId="0" fillId="0" borderId="0" xfId="0" applyNumberFormat="1" applyFont="1" applyAlignment="1">
      <alignment/>
    </xf>
    <xf numFmtId="165" fontId="5" fillId="0" borderId="8" xfId="42" applyNumberFormat="1" applyFont="1" applyBorder="1" applyAlignment="1">
      <alignment/>
    </xf>
    <xf numFmtId="170" fontId="5" fillId="10" borderId="9" xfId="45" applyNumberFormat="1" applyFont="1" applyFill="1" applyBorder="1" applyAlignment="1">
      <alignment/>
    </xf>
    <xf numFmtId="3" fontId="5" fillId="10" borderId="8" xfId="42" applyNumberFormat="1" applyFont="1" applyFill="1" applyBorder="1" applyAlignment="1">
      <alignment/>
    </xf>
    <xf numFmtId="164" fontId="5" fillId="10" borderId="8" xfId="42" applyNumberFormat="1" applyFont="1" applyFill="1" applyBorder="1" applyAlignment="1">
      <alignment/>
    </xf>
    <xf numFmtId="166" fontId="5" fillId="10" borderId="8" xfId="42" applyNumberFormat="1" applyFont="1" applyFill="1" applyBorder="1" applyAlignment="1">
      <alignment/>
    </xf>
    <xf numFmtId="43" fontId="5" fillId="10" borderId="8" xfId="42" applyFont="1" applyFill="1" applyBorder="1" applyAlignment="1">
      <alignment/>
    </xf>
    <xf numFmtId="164" fontId="0" fillId="10" borderId="8" xfId="42" applyNumberFormat="1" applyFont="1" applyFill="1" applyBorder="1" applyAlignment="1">
      <alignment/>
    </xf>
    <xf numFmtId="43" fontId="0" fillId="10" borderId="8" xfId="42" applyFont="1" applyFill="1" applyBorder="1" applyAlignment="1">
      <alignment/>
    </xf>
    <xf numFmtId="165" fontId="0" fillId="0" borderId="8" xfId="42" applyNumberFormat="1" applyFont="1" applyBorder="1" applyAlignment="1">
      <alignment/>
    </xf>
    <xf numFmtId="3" fontId="0" fillId="0" borderId="0" xfId="0" applyNumberFormat="1" applyFont="1" applyBorder="1" applyAlignment="1">
      <alignment/>
    </xf>
    <xf numFmtId="3" fontId="3" fillId="0" borderId="10" xfId="0" applyNumberFormat="1" applyFont="1" applyFill="1" applyBorder="1" applyAlignment="1">
      <alignment/>
    </xf>
    <xf numFmtId="0" fontId="0" fillId="0" borderId="0" xfId="0" applyFill="1" applyBorder="1" applyAlignment="1">
      <alignment/>
    </xf>
    <xf numFmtId="3" fontId="27" fillId="0" borderId="10" xfId="0" applyNumberFormat="1" applyFont="1" applyFill="1" applyBorder="1" applyAlignment="1">
      <alignment horizontal="center" wrapText="1"/>
    </xf>
    <xf numFmtId="0" fontId="0" fillId="0" borderId="0" xfId="0" applyFont="1" applyFill="1" applyBorder="1" applyAlignment="1">
      <alignment wrapText="1"/>
    </xf>
    <xf numFmtId="3" fontId="27" fillId="0" borderId="0" xfId="0" applyNumberFormat="1" applyFont="1" applyFill="1" applyBorder="1" applyAlignment="1">
      <alignment horizontal="center" wrapText="1"/>
    </xf>
    <xf numFmtId="164" fontId="0" fillId="0" borderId="0" xfId="42" applyNumberFormat="1" applyFont="1" applyFill="1" applyBorder="1" applyAlignment="1">
      <alignment/>
    </xf>
    <xf numFmtId="3" fontId="0" fillId="0" borderId="0" xfId="0" applyNumberFormat="1" applyFill="1" applyBorder="1" applyAlignment="1">
      <alignment/>
    </xf>
    <xf numFmtId="165" fontId="0" fillId="0" borderId="0" xfId="0" applyNumberFormat="1" applyFill="1" applyBorder="1" applyAlignment="1">
      <alignment/>
    </xf>
    <xf numFmtId="10" fontId="0" fillId="0" borderId="0" xfId="70" applyNumberFormat="1" applyFont="1" applyAlignment="1">
      <alignment/>
    </xf>
    <xf numFmtId="0" fontId="5" fillId="0" borderId="0" xfId="0" applyNumberFormat="1" applyFont="1" applyFill="1" applyBorder="1" applyAlignment="1">
      <alignment horizontal="center" wrapText="1"/>
    </xf>
    <xf numFmtId="3" fontId="27" fillId="0" borderId="31" xfId="0" applyNumberFormat="1" applyFont="1" applyFill="1" applyBorder="1" applyAlignment="1">
      <alignment horizontal="center" wrapText="1"/>
    </xf>
    <xf numFmtId="3" fontId="3" fillId="0" borderId="31" xfId="0" applyNumberFormat="1" applyFont="1" applyFill="1" applyBorder="1" applyAlignment="1">
      <alignment/>
    </xf>
    <xf numFmtId="3" fontId="3" fillId="0" borderId="25" xfId="0" applyNumberFormat="1" applyFont="1" applyFill="1" applyBorder="1" applyAlignment="1">
      <alignment/>
    </xf>
    <xf numFmtId="3" fontId="5" fillId="0" borderId="31" xfId="0" applyNumberFormat="1" applyFont="1" applyFill="1" applyBorder="1" applyAlignment="1">
      <alignment/>
    </xf>
    <xf numFmtId="3" fontId="5" fillId="0" borderId="25" xfId="0" applyNumberFormat="1" applyFont="1" applyFill="1" applyBorder="1" applyAlignment="1">
      <alignment/>
    </xf>
    <xf numFmtId="0" fontId="0" fillId="0" borderId="0" xfId="0" applyFont="1" applyFill="1" applyBorder="1" applyAlignment="1">
      <alignment wrapText="1"/>
    </xf>
    <xf numFmtId="0" fontId="0" fillId="0" borderId="27" xfId="0" applyBorder="1" applyAlignment="1">
      <alignment/>
    </xf>
    <xf numFmtId="9" fontId="0" fillId="0" borderId="33" xfId="70" applyFont="1" applyFill="1" applyBorder="1" applyAlignment="1">
      <alignment horizontal="center"/>
    </xf>
    <xf numFmtId="44" fontId="0" fillId="0" borderId="0" xfId="45" applyFont="1" applyAlignment="1">
      <alignment/>
    </xf>
    <xf numFmtId="164" fontId="5" fillId="26" borderId="8" xfId="42" applyNumberFormat="1" applyFont="1" applyFill="1" applyBorder="1" applyAlignment="1">
      <alignment horizontal="right"/>
    </xf>
    <xf numFmtId="164" fontId="0" fillId="26" borderId="8" xfId="42" applyNumberFormat="1" applyFont="1" applyFill="1" applyBorder="1" applyAlignment="1">
      <alignment horizontal="right"/>
    </xf>
    <xf numFmtId="44" fontId="5" fillId="26" borderId="8" xfId="45" applyFont="1" applyFill="1" applyBorder="1" applyAlignment="1">
      <alignment horizontal="right"/>
    </xf>
    <xf numFmtId="44" fontId="0" fillId="26" borderId="8" xfId="45" applyFont="1" applyFill="1" applyBorder="1" applyAlignment="1">
      <alignment horizontal="right"/>
    </xf>
    <xf numFmtId="44" fontId="5" fillId="26" borderId="9" xfId="45" applyFont="1" applyFill="1" applyBorder="1" applyAlignment="1">
      <alignment/>
    </xf>
    <xf numFmtId="170" fontId="0" fillId="0" borderId="0" xfId="0" applyNumberFormat="1" applyFont="1" applyBorder="1" applyAlignment="1">
      <alignment/>
    </xf>
    <xf numFmtId="44" fontId="5" fillId="26" borderId="8" xfId="45" applyFont="1" applyFill="1" applyBorder="1" applyAlignment="1">
      <alignment/>
    </xf>
    <xf numFmtId="170" fontId="5" fillId="26" borderId="8" xfId="45" applyNumberFormat="1" applyFont="1" applyFill="1" applyBorder="1" applyAlignment="1">
      <alignment horizontal="right"/>
    </xf>
    <xf numFmtId="44" fontId="0" fillId="26" borderId="8" xfId="45" applyFont="1" applyFill="1" applyBorder="1" applyAlignment="1">
      <alignment/>
    </xf>
    <xf numFmtId="44" fontId="5" fillId="26" borderId="8" xfId="0" applyNumberFormat="1" applyFont="1" applyFill="1" applyBorder="1" applyAlignment="1">
      <alignment/>
    </xf>
    <xf numFmtId="170" fontId="0" fillId="0" borderId="0" xfId="45" applyNumberFormat="1" applyFont="1" applyFill="1" applyAlignment="1">
      <alignment/>
    </xf>
    <xf numFmtId="9" fontId="0" fillId="0" borderId="33" xfId="70" applyFont="1" applyFill="1" applyBorder="1" applyAlignment="1">
      <alignment horizontal="center"/>
    </xf>
    <xf numFmtId="167" fontId="5" fillId="3" borderId="8" xfId="0" applyNumberFormat="1" applyFont="1" applyFill="1" applyBorder="1" applyAlignment="1">
      <alignment horizontal="right"/>
    </xf>
    <xf numFmtId="167" fontId="5" fillId="3" borderId="8" xfId="0" applyNumberFormat="1" applyFont="1" applyFill="1" applyBorder="1" applyAlignment="1">
      <alignment/>
    </xf>
    <xf numFmtId="0" fontId="0" fillId="26" borderId="0" xfId="0" applyFont="1" applyFill="1" applyBorder="1" applyAlignment="1">
      <alignment/>
    </xf>
    <xf numFmtId="0" fontId="5" fillId="26" borderId="0" xfId="0" applyFont="1" applyFill="1" applyBorder="1" applyAlignment="1">
      <alignment/>
    </xf>
    <xf numFmtId="43" fontId="5" fillId="26" borderId="0" xfId="42" applyFont="1" applyFill="1" applyBorder="1" applyAlignment="1">
      <alignment/>
    </xf>
    <xf numFmtId="0" fontId="0" fillId="26" borderId="0" xfId="0" applyFont="1" applyFill="1" applyAlignment="1">
      <alignment/>
    </xf>
    <xf numFmtId="166" fontId="5" fillId="3" borderId="8" xfId="42" applyNumberFormat="1" applyFont="1" applyFill="1" applyBorder="1" applyAlignment="1">
      <alignment/>
    </xf>
    <xf numFmtId="0" fontId="0" fillId="26" borderId="0" xfId="0" applyFont="1" applyFill="1" applyAlignment="1">
      <alignment/>
    </xf>
    <xf numFmtId="0" fontId="0" fillId="26" borderId="8" xfId="0" applyFont="1" applyFill="1" applyBorder="1" applyAlignment="1">
      <alignment/>
    </xf>
    <xf numFmtId="0" fontId="0" fillId="26" borderId="0" xfId="0" applyFont="1" applyFill="1" applyAlignment="1">
      <alignment horizontal="left"/>
    </xf>
    <xf numFmtId="0" fontId="0" fillId="21" borderId="8" xfId="0" applyFont="1" applyFill="1" applyBorder="1" applyAlignment="1">
      <alignment horizontal="center"/>
    </xf>
    <xf numFmtId="2" fontId="0" fillId="21" borderId="8" xfId="0" applyNumberFormat="1" applyFont="1" applyFill="1" applyBorder="1" applyAlignment="1">
      <alignment horizontal="center" vertical="top"/>
    </xf>
    <xf numFmtId="2" fontId="0" fillId="21" borderId="8" xfId="0" applyNumberFormat="1" applyFont="1" applyFill="1" applyBorder="1" applyAlignment="1">
      <alignment horizontal="center"/>
    </xf>
    <xf numFmtId="167" fontId="0" fillId="21" borderId="8" xfId="0" applyNumberFormat="1" applyFont="1" applyFill="1" applyBorder="1" applyAlignment="1">
      <alignment horizontal="center" vertical="top"/>
    </xf>
    <xf numFmtId="43" fontId="0" fillId="0" borderId="33" xfId="42" applyNumberFormat="1" applyFont="1" applyFill="1" applyBorder="1" applyAlignment="1">
      <alignment horizontal="left"/>
    </xf>
    <xf numFmtId="44" fontId="0" fillId="0" borderId="8" xfId="45" applyNumberFormat="1" applyFont="1" applyFill="1" applyBorder="1" applyAlignment="1">
      <alignment/>
    </xf>
    <xf numFmtId="43" fontId="0" fillId="0" borderId="0" xfId="42" applyNumberFormat="1" applyFont="1" applyFill="1" applyBorder="1" applyAlignment="1">
      <alignment horizontal="left"/>
    </xf>
    <xf numFmtId="9" fontId="0" fillId="0" borderId="0" xfId="70" applyFont="1" applyFill="1" applyBorder="1" applyAlignment="1">
      <alignment horizontal="center"/>
    </xf>
    <xf numFmtId="170" fontId="0" fillId="0" borderId="0" xfId="45" applyNumberFormat="1" applyFont="1" applyFill="1" applyBorder="1" applyAlignment="1">
      <alignment/>
    </xf>
    <xf numFmtId="44" fontId="0" fillId="0" borderId="0" xfId="45" applyNumberFormat="1" applyFont="1" applyFill="1" applyBorder="1" applyAlignment="1">
      <alignment/>
    </xf>
    <xf numFmtId="0" fontId="0" fillId="0" borderId="0" xfId="0" applyFill="1" applyBorder="1" applyAlignment="1">
      <alignment horizontal="center"/>
    </xf>
    <xf numFmtId="0" fontId="0" fillId="0" borderId="44" xfId="0" applyFont="1" applyFill="1" applyBorder="1" applyAlignment="1">
      <alignment horizontal="left"/>
    </xf>
    <xf numFmtId="43" fontId="0" fillId="0" borderId="27" xfId="42" applyNumberFormat="1" applyFont="1" applyFill="1" applyBorder="1" applyAlignment="1">
      <alignment horizontal="left"/>
    </xf>
    <xf numFmtId="9" fontId="0" fillId="0" borderId="27" xfId="70" applyFont="1" applyFill="1" applyBorder="1" applyAlignment="1">
      <alignment horizontal="center"/>
    </xf>
    <xf numFmtId="170" fontId="0" fillId="0" borderId="13" xfId="45" applyNumberFormat="1" applyFont="1" applyFill="1" applyBorder="1" applyAlignment="1">
      <alignment/>
    </xf>
    <xf numFmtId="44" fontId="0" fillId="0" borderId="13" xfId="45" applyNumberFormat="1" applyFont="1" applyFill="1" applyBorder="1" applyAlignment="1">
      <alignment/>
    </xf>
    <xf numFmtId="0" fontId="0" fillId="0" borderId="13" xfId="0" applyFill="1" applyBorder="1" applyAlignment="1">
      <alignment horizontal="center"/>
    </xf>
    <xf numFmtId="0" fontId="0" fillId="0" borderId="18" xfId="45" applyNumberFormat="1" applyFont="1" applyFill="1" applyBorder="1" applyAlignment="1">
      <alignment horizontal="center"/>
    </xf>
    <xf numFmtId="1" fontId="0" fillId="0" borderId="0" xfId="0" applyNumberFormat="1" applyFont="1" applyFill="1" applyBorder="1" applyAlignment="1">
      <alignment horizontal="right"/>
    </xf>
    <xf numFmtId="0" fontId="0" fillId="0" borderId="37" xfId="0" applyFont="1" applyFill="1" applyBorder="1" applyAlignment="1">
      <alignment wrapText="1"/>
    </xf>
    <xf numFmtId="44" fontId="0" fillId="0" borderId="0" xfId="45" applyFont="1" applyAlignment="1">
      <alignment/>
    </xf>
    <xf numFmtId="0" fontId="0" fillId="0" borderId="36" xfId="0" applyFont="1" applyFill="1" applyBorder="1" applyAlignment="1">
      <alignment wrapText="1"/>
    </xf>
    <xf numFmtId="43" fontId="0" fillId="0" borderId="0" xfId="0" applyNumberFormat="1" applyFont="1" applyFill="1" applyAlignment="1">
      <alignment/>
    </xf>
    <xf numFmtId="1" fontId="0" fillId="26" borderId="8" xfId="0" applyNumberFormat="1" applyFont="1" applyFill="1" applyBorder="1" applyAlignment="1">
      <alignment/>
    </xf>
    <xf numFmtId="1" fontId="0" fillId="0" borderId="0" xfId="0" applyNumberFormat="1" applyFont="1" applyFill="1" applyAlignment="1">
      <alignment/>
    </xf>
    <xf numFmtId="170" fontId="5" fillId="26" borderId="8" xfId="45" applyNumberFormat="1" applyFont="1" applyFill="1" applyBorder="1" applyAlignment="1">
      <alignment/>
    </xf>
    <xf numFmtId="164" fontId="0" fillId="0" borderId="0" xfId="42" applyNumberFormat="1" applyFont="1" applyFill="1" applyBorder="1" applyAlignment="1">
      <alignment horizontal="left"/>
    </xf>
    <xf numFmtId="0" fontId="5" fillId="0" borderId="44" xfId="0" applyFont="1" applyFill="1" applyBorder="1" applyAlignment="1">
      <alignment wrapText="1"/>
    </xf>
    <xf numFmtId="0" fontId="0" fillId="0" borderId="27" xfId="0"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wrapText="1"/>
    </xf>
    <xf numFmtId="0" fontId="0" fillId="0" borderId="18" xfId="0" applyFill="1" applyBorder="1" applyAlignment="1">
      <alignment wrapText="1"/>
    </xf>
    <xf numFmtId="0" fontId="0" fillId="0" borderId="45" xfId="0" applyFont="1" applyFill="1" applyBorder="1" applyAlignment="1">
      <alignment horizontal="left" wrapText="1"/>
    </xf>
    <xf numFmtId="164" fontId="0" fillId="0" borderId="45" xfId="42" applyNumberFormat="1" applyFont="1" applyFill="1" applyBorder="1" applyAlignment="1">
      <alignment horizontal="left"/>
    </xf>
    <xf numFmtId="9" fontId="0" fillId="0" borderId="45" xfId="70" applyFont="1" applyFill="1" applyBorder="1" applyAlignment="1">
      <alignment horizontal="center"/>
    </xf>
    <xf numFmtId="43" fontId="0" fillId="0" borderId="45" xfId="42" applyNumberFormat="1" applyFont="1" applyFill="1" applyBorder="1" applyAlignment="1">
      <alignment horizontal="left"/>
    </xf>
    <xf numFmtId="170" fontId="0" fillId="0" borderId="45" xfId="45" applyNumberFormat="1" applyFont="1" applyFill="1" applyBorder="1" applyAlignment="1">
      <alignment/>
    </xf>
    <xf numFmtId="44" fontId="0" fillId="0" borderId="45" xfId="45" applyNumberFormat="1" applyFont="1" applyFill="1" applyBorder="1" applyAlignment="1">
      <alignment/>
    </xf>
    <xf numFmtId="0" fontId="0" fillId="0" borderId="45" xfId="0" applyFill="1" applyBorder="1" applyAlignment="1">
      <alignment horizontal="center"/>
    </xf>
    <xf numFmtId="0" fontId="0" fillId="0" borderId="45" xfId="45" applyNumberFormat="1" applyFont="1" applyFill="1" applyBorder="1" applyAlignment="1">
      <alignment horizontal="center"/>
    </xf>
    <xf numFmtId="4" fontId="0" fillId="0" borderId="0" xfId="0" applyNumberFormat="1" applyFill="1" applyBorder="1" applyAlignment="1">
      <alignment/>
    </xf>
    <xf numFmtId="43" fontId="5" fillId="0" borderId="8" xfId="42" applyFont="1" applyFill="1" applyBorder="1" applyAlignment="1">
      <alignment/>
    </xf>
    <xf numFmtId="4" fontId="3" fillId="0" borderId="31" xfId="0" applyNumberFormat="1" applyFont="1" applyFill="1" applyBorder="1" applyAlignment="1">
      <alignment/>
    </xf>
    <xf numFmtId="4" fontId="3" fillId="0" borderId="10" xfId="0" applyNumberFormat="1" applyFont="1" applyFill="1" applyBorder="1" applyAlignment="1">
      <alignment/>
    </xf>
    <xf numFmtId="4" fontId="5" fillId="0" borderId="31" xfId="0" applyNumberFormat="1" applyFont="1" applyFill="1" applyBorder="1" applyAlignment="1">
      <alignment/>
    </xf>
    <xf numFmtId="166" fontId="5" fillId="26" borderId="8" xfId="42" applyNumberFormat="1" applyFont="1" applyFill="1" applyBorder="1" applyAlignment="1">
      <alignment horizontal="right"/>
    </xf>
    <xf numFmtId="164" fontId="5" fillId="26" borderId="8" xfId="42" applyNumberFormat="1" applyFont="1" applyFill="1" applyBorder="1" applyAlignment="1">
      <alignment/>
    </xf>
    <xf numFmtId="43" fontId="5" fillId="26" borderId="8" xfId="42" applyFont="1" applyFill="1" applyBorder="1" applyAlignment="1">
      <alignment horizontal="right"/>
    </xf>
    <xf numFmtId="4" fontId="3" fillId="0" borderId="25" xfId="0" applyNumberFormat="1" applyFont="1" applyFill="1" applyBorder="1" applyAlignment="1">
      <alignment/>
    </xf>
    <xf numFmtId="43" fontId="0" fillId="0" borderId="0" xfId="0" applyNumberFormat="1" applyFont="1" applyAlignment="1">
      <alignment/>
    </xf>
    <xf numFmtId="43" fontId="0" fillId="0" borderId="8" xfId="42" applyFont="1" applyFill="1" applyBorder="1" applyAlignment="1">
      <alignment/>
    </xf>
    <xf numFmtId="0" fontId="5" fillId="26" borderId="9" xfId="0" applyFont="1" applyFill="1" applyBorder="1" applyAlignment="1">
      <alignment horizontal="center" wrapText="1"/>
    </xf>
    <xf numFmtId="0" fontId="0" fillId="26" borderId="10" xfId="0" applyFont="1" applyFill="1" applyBorder="1" applyAlignment="1">
      <alignment wrapText="1"/>
    </xf>
    <xf numFmtId="0" fontId="0" fillId="26" borderId="10" xfId="0" applyFont="1" applyFill="1" applyBorder="1" applyAlignment="1">
      <alignment horizontal="center"/>
    </xf>
    <xf numFmtId="0" fontId="0" fillId="26" borderId="13" xfId="0" applyFont="1" applyFill="1" applyBorder="1" applyAlignment="1">
      <alignment/>
    </xf>
    <xf numFmtId="14" fontId="0" fillId="0" borderId="0" xfId="0" applyNumberFormat="1" applyFont="1" applyFill="1" applyAlignment="1">
      <alignment/>
    </xf>
    <xf numFmtId="164" fontId="5" fillId="0" borderId="29" xfId="0" applyNumberFormat="1" applyFont="1" applyFill="1" applyBorder="1" applyAlignment="1">
      <alignment/>
    </xf>
    <xf numFmtId="14" fontId="0" fillId="0" borderId="0" xfId="0" applyNumberFormat="1" applyFont="1" applyFill="1" applyAlignment="1">
      <alignment horizontal="left"/>
    </xf>
    <xf numFmtId="43" fontId="0" fillId="0" borderId="8" xfId="42" applyNumberFormat="1" applyFont="1" applyFill="1" applyBorder="1" applyAlignment="1">
      <alignment wrapText="1"/>
    </xf>
    <xf numFmtId="2" fontId="0" fillId="0" borderId="8" xfId="0" applyNumberFormat="1" applyFont="1" applyFill="1" applyBorder="1" applyAlignment="1">
      <alignment horizontal="center" wrapText="1"/>
    </xf>
    <xf numFmtId="167" fontId="0" fillId="0" borderId="8" xfId="0" applyNumberFormat="1" applyFont="1" applyFill="1" applyBorder="1" applyAlignment="1">
      <alignment horizontal="center" vertical="top"/>
    </xf>
    <xf numFmtId="2" fontId="0" fillId="0" borderId="8" xfId="0" applyNumberFormat="1" applyFont="1" applyFill="1" applyBorder="1" applyAlignment="1">
      <alignment horizontal="center" vertical="top"/>
    </xf>
    <xf numFmtId="0" fontId="5" fillId="0" borderId="8" xfId="0" applyFont="1" applyFill="1" applyBorder="1" applyAlignment="1">
      <alignment/>
    </xf>
    <xf numFmtId="2" fontId="5" fillId="0" borderId="8" xfId="45" applyNumberFormat="1" applyFont="1" applyFill="1" applyBorder="1" applyAlignment="1">
      <alignment horizontal="center" wrapText="1"/>
    </xf>
    <xf numFmtId="167" fontId="5" fillId="0" borderId="8" xfId="0" applyNumberFormat="1" applyFont="1" applyFill="1" applyBorder="1" applyAlignment="1">
      <alignment/>
    </xf>
    <xf numFmtId="164" fontId="5" fillId="27" borderId="8" xfId="42" applyNumberFormat="1" applyFont="1" applyFill="1" applyBorder="1" applyAlignment="1">
      <alignment/>
    </xf>
    <xf numFmtId="164" fontId="5" fillId="27" borderId="8" xfId="42" applyNumberFormat="1" applyFont="1" applyFill="1" applyBorder="1" applyAlignment="1">
      <alignment/>
    </xf>
    <xf numFmtId="3" fontId="5" fillId="27" borderId="8" xfId="0" applyNumberFormat="1" applyFont="1" applyFill="1" applyBorder="1" applyAlignment="1">
      <alignment/>
    </xf>
    <xf numFmtId="3" fontId="5" fillId="0" borderId="0" xfId="0" applyNumberFormat="1" applyFont="1" applyAlignment="1">
      <alignment/>
    </xf>
    <xf numFmtId="164" fontId="5" fillId="27" borderId="9" xfId="42" applyNumberFormat="1" applyFont="1" applyFill="1" applyBorder="1" applyAlignment="1">
      <alignment/>
    </xf>
    <xf numFmtId="164" fontId="0" fillId="27" borderId="8" xfId="42" applyNumberFormat="1" applyFont="1" applyFill="1" applyBorder="1" applyAlignment="1">
      <alignment vertical="top"/>
    </xf>
    <xf numFmtId="164" fontId="0" fillId="27" borderId="8" xfId="42" applyNumberFormat="1" applyFont="1" applyFill="1" applyBorder="1" applyAlignment="1">
      <alignment/>
    </xf>
    <xf numFmtId="164" fontId="5" fillId="27" borderId="8" xfId="42" applyNumberFormat="1" applyFont="1" applyFill="1" applyBorder="1" applyAlignment="1">
      <alignment horizontal="right" vertical="top" indent="1"/>
    </xf>
    <xf numFmtId="170" fontId="5" fillId="0" borderId="0" xfId="45" applyNumberFormat="1" applyFont="1" applyFill="1" applyAlignment="1">
      <alignment/>
    </xf>
    <xf numFmtId="164" fontId="5" fillId="27" borderId="9" xfId="42" applyNumberFormat="1" applyFont="1" applyFill="1" applyBorder="1" applyAlignment="1">
      <alignment/>
    </xf>
    <xf numFmtId="44" fontId="5" fillId="27" borderId="8" xfId="45" applyFont="1" applyFill="1" applyBorder="1" applyAlignment="1">
      <alignment horizontal="right"/>
    </xf>
    <xf numFmtId="44" fontId="5" fillId="27" borderId="8" xfId="45" applyNumberFormat="1" applyFont="1" applyFill="1" applyBorder="1" applyAlignment="1">
      <alignment horizontal="right"/>
    </xf>
    <xf numFmtId="3" fontId="5" fillId="27" borderId="8" xfId="0" applyNumberFormat="1" applyFont="1" applyFill="1" applyBorder="1" applyAlignment="1">
      <alignment/>
    </xf>
    <xf numFmtId="43" fontId="5" fillId="27" borderId="8" xfId="42" applyFont="1" applyFill="1" applyBorder="1" applyAlignment="1">
      <alignment/>
    </xf>
    <xf numFmtId="44" fontId="0" fillId="0" borderId="0" xfId="0" applyNumberFormat="1" applyFont="1" applyFill="1" applyAlignment="1">
      <alignment/>
    </xf>
    <xf numFmtId="44" fontId="0" fillId="0" borderId="0" xfId="45" applyFont="1" applyFill="1" applyAlignment="1">
      <alignment/>
    </xf>
    <xf numFmtId="170" fontId="0" fillId="0" borderId="0" xfId="45" applyNumberFormat="1" applyFont="1" applyFill="1" applyAlignment="1">
      <alignment/>
    </xf>
    <xf numFmtId="170" fontId="0" fillId="0" borderId="0" xfId="0" applyNumberFormat="1" applyFont="1" applyFill="1" applyAlignment="1">
      <alignment/>
    </xf>
    <xf numFmtId="164" fontId="0" fillId="0" borderId="0" xfId="42" applyNumberFormat="1" applyFont="1" applyFill="1" applyAlignment="1">
      <alignment/>
    </xf>
    <xf numFmtId="164" fontId="0" fillId="0" borderId="0" xfId="42" applyNumberFormat="1" applyFont="1" applyFill="1" applyAlignment="1">
      <alignment/>
    </xf>
    <xf numFmtId="0" fontId="5" fillId="0" borderId="35" xfId="0" applyFont="1" applyFill="1" applyBorder="1" applyAlignment="1">
      <alignment vertical="top" wrapText="1"/>
    </xf>
    <xf numFmtId="165" fontId="0" fillId="0" borderId="8" xfId="0" applyNumberFormat="1" applyFont="1" applyFill="1" applyBorder="1" applyAlignment="1">
      <alignment wrapText="1"/>
    </xf>
    <xf numFmtId="165" fontId="5" fillId="0" borderId="8" xfId="0" applyNumberFormat="1" applyFont="1" applyFill="1" applyBorder="1" applyAlignment="1">
      <alignment/>
    </xf>
    <xf numFmtId="3" fontId="0" fillId="0" borderId="8" xfId="0" applyNumberFormat="1" applyFont="1" applyFill="1" applyBorder="1" applyAlignment="1">
      <alignment/>
    </xf>
    <xf numFmtId="3" fontId="5" fillId="0" borderId="8" xfId="0" applyNumberFormat="1" applyFont="1" applyFill="1" applyBorder="1" applyAlignment="1">
      <alignment/>
    </xf>
    <xf numFmtId="0" fontId="5" fillId="20" borderId="34" xfId="0" applyNumberFormat="1" applyFont="1" applyFill="1" applyBorder="1" applyAlignment="1">
      <alignment horizontal="center" wrapText="1"/>
    </xf>
    <xf numFmtId="0" fontId="5" fillId="20" borderId="46" xfId="0" applyNumberFormat="1" applyFont="1" applyFill="1" applyBorder="1" applyAlignment="1">
      <alignment horizontal="center" wrapText="1"/>
    </xf>
    <xf numFmtId="0" fontId="0" fillId="0" borderId="33" xfId="0" applyFont="1" applyBorder="1" applyAlignment="1">
      <alignment wrapText="1"/>
    </xf>
    <xf numFmtId="0" fontId="0" fillId="0" borderId="33" xfId="0" applyFont="1" applyBorder="1" applyAlignment="1">
      <alignment wrapText="1"/>
    </xf>
    <xf numFmtId="0" fontId="5" fillId="20" borderId="8" xfId="0" applyNumberFormat="1" applyFont="1" applyFill="1" applyBorder="1" applyAlignment="1">
      <alignment horizontal="center"/>
    </xf>
    <xf numFmtId="0" fontId="5" fillId="20" borderId="33" xfId="0" applyNumberFormat="1" applyFont="1" applyFill="1" applyBorder="1" applyAlignment="1">
      <alignment horizontal="center" wrapText="1"/>
    </xf>
    <xf numFmtId="0" fontId="5" fillId="0" borderId="34" xfId="0" applyNumberFormat="1" applyFont="1" applyFill="1" applyBorder="1" applyAlignment="1">
      <alignment horizontal="center"/>
    </xf>
    <xf numFmtId="0" fontId="5" fillId="0" borderId="46" xfId="0" applyNumberFormat="1" applyFont="1" applyFill="1" applyBorder="1" applyAlignment="1">
      <alignment horizontal="center"/>
    </xf>
    <xf numFmtId="0" fontId="5" fillId="0" borderId="33" xfId="0" applyNumberFormat="1" applyFont="1" applyFill="1" applyBorder="1" applyAlignment="1">
      <alignment horizontal="center"/>
    </xf>
    <xf numFmtId="0" fontId="5" fillId="0" borderId="8" xfId="0" applyNumberFormat="1" applyFont="1" applyFill="1" applyBorder="1" applyAlignment="1">
      <alignment horizontal="center"/>
    </xf>
    <xf numFmtId="0" fontId="0" fillId="0" borderId="8" xfId="0" applyFont="1" applyFill="1" applyBorder="1" applyAlignment="1">
      <alignment horizontal="center"/>
    </xf>
    <xf numFmtId="3" fontId="5" fillId="0" borderId="34" xfId="0" applyNumberFormat="1" applyFont="1" applyFill="1" applyBorder="1" applyAlignment="1">
      <alignment horizontal="center" wrapText="1"/>
    </xf>
    <xf numFmtId="3" fontId="5" fillId="0" borderId="46" xfId="0" applyNumberFormat="1" applyFont="1" applyFill="1" applyBorder="1" applyAlignment="1">
      <alignment horizontal="center" wrapText="1"/>
    </xf>
    <xf numFmtId="3" fontId="5" fillId="0" borderId="33" xfId="0" applyNumberFormat="1" applyFont="1" applyFill="1" applyBorder="1" applyAlignment="1">
      <alignment horizontal="center" wrapText="1"/>
    </xf>
    <xf numFmtId="0" fontId="5" fillId="0" borderId="40" xfId="0" applyFont="1" applyFill="1" applyBorder="1" applyAlignment="1">
      <alignment horizontal="center"/>
    </xf>
    <xf numFmtId="0" fontId="5" fillId="0" borderId="47" xfId="0" applyFont="1" applyFill="1" applyBorder="1" applyAlignment="1">
      <alignment horizontal="center"/>
    </xf>
    <xf numFmtId="0" fontId="5" fillId="0" borderId="41" xfId="0"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a Field" xfId="48"/>
    <cellStyle name="Data Name" xfId="49"/>
    <cellStyle name="Date" xfId="50"/>
    <cellStyle name="Date/Time" xfId="51"/>
    <cellStyle name="Explanatory Text" xfId="52"/>
    <cellStyle name="Fixed" xfId="53"/>
    <cellStyle name="Good" xfId="54"/>
    <cellStyle name="Heading" xfId="55"/>
    <cellStyle name="Heading 1" xfId="56"/>
    <cellStyle name="Heading 2" xfId="57"/>
    <cellStyle name="Heading 3" xfId="58"/>
    <cellStyle name="Heading 4" xfId="59"/>
    <cellStyle name="Hyperlink" xfId="60"/>
    <cellStyle name="Input" xfId="61"/>
    <cellStyle name="Linked Cell" xfId="62"/>
    <cellStyle name="Neutral" xfId="63"/>
    <cellStyle name="Normal_Dishwashers" xfId="64"/>
    <cellStyle name="Normal_prodraft-248-c_TEDWtest" xfId="65"/>
    <cellStyle name="Normal_RESDHW20wty25lifeFY07v1_0" xfId="66"/>
    <cellStyle name="Normal_Sheet1" xfId="67"/>
    <cellStyle name="Note" xfId="68"/>
    <cellStyle name="Output" xfId="69"/>
    <cellStyle name="Percent" xfId="70"/>
    <cellStyle name="Style 1" xfId="71"/>
    <cellStyle name="Title" xfId="72"/>
    <cellStyle name="Total" xfId="73"/>
    <cellStyle name="Warning Text" xfId="74"/>
    <cellStyle name="표준_ENERGY CONSUMP" xfId="75"/>
    <cellStyle name="常规_海外市场服务网站资料操作BOM"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552450</xdr:colOff>
      <xdr:row>22</xdr:row>
      <xdr:rowOff>0</xdr:rowOff>
    </xdr:from>
    <xdr:to>
      <xdr:col>26</xdr:col>
      <xdr:colOff>552450</xdr:colOff>
      <xdr:row>22</xdr:row>
      <xdr:rowOff>0</xdr:rowOff>
    </xdr:to>
    <xdr:sp>
      <xdr:nvSpPr>
        <xdr:cNvPr id="1" name="Text Box 1"/>
        <xdr:cNvSpPr txBox="1">
          <a:spLocks noChangeArrowheads="1"/>
        </xdr:cNvSpPr>
      </xdr:nvSpPr>
      <xdr:spPr>
        <a:xfrm>
          <a:off x="19640550" y="425767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QC Comment (Rphillips) 121508: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Was the weighting generated by db numbers?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eci-file1\commercial\Current\Strategic%20Marketing\PacifiCorp%20-%202008\Budget%20Drafts\Pacific%20Power%20Est%20Savings%20and%20Sales%20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eci-file1\commercial\Current\Strategic%20Marketing\PacifiCorp%20(321,%20322,%20323,%20324)%20-%202008\Budget%20Drafts\CFL%20Speciality%20Units_WA%20&amp;%20I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eci-file1\commercial\Current\511%20-%20BPA%20Change%20a%20Light%202007-2008\Utility%20Reports\invoice%20template%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eci-file1\commercial\Current\Strategic%20Marketing\PacifiCorp%20(321,%20322,%20323,%20324)%20-%202008\Budget%20Drafts\CFL%20projections%20Specialty&amp;Spiral%20WA%20ID%20UT%20CA%20W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rphillips\Desktop\RTF%20-%20Supply%20Curves\HVAC\PTCSFY07v1_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eci-file1\citrixprofiles\Documents%20and%20Settings\rphillips\Desktop\RTF%20-%20Supply%20Curves\HVAC\PTCSFY07v1_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nwcouncil.org/CG/Main/RTF/PC-RTF-Walk-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12%20-%20RESIDENTIAL%20RESOURCES\RTS%20Residential%20Technical%20Services\Measure%20Analysis%20Projects\PacifiCorp\322-PacifiCorp%20-%20UT\CFLs\20091021%20Pacificorp%20All%20states%202010-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12%20-%20RESIDENTIAL%20RESOURCES\RTS%20Residential%20Technical%20Services\RTF%20-%20Supply%20Curves\Lighting\EStarLighting_ExistingFY09v1_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nwcouncil.org/CG/Main/Plan%205/Commercial/Assessment/HVAC/PC-LPDPackageRetro-D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eci-file1\commercial\Current\Strategic%20Marketing\PacifiCorp%20-%202008\Budget%20Drafts\CFL%20Spiral%20All_CFL%20Speciality%20UT%20&amp;%20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WA Retailers"/>
      <sheetName val="WA Unit Sales"/>
      <sheetName val="WA Savings"/>
      <sheetName val="ID Retailers"/>
      <sheetName val="ID Unit Sales"/>
      <sheetName val="ID Savings"/>
      <sheetName val="UT Retailers"/>
      <sheetName val="UT Unit Sales"/>
      <sheetName val="UT Savings"/>
      <sheetName val="CA Retailers"/>
      <sheetName val="CA Unit Sales"/>
      <sheetName val="CA Savings"/>
      <sheetName val="Summary by Bulb Type"/>
    </sheetNames>
    <sheetDataSet>
      <sheetData sheetId="2">
        <row r="2">
          <cell r="A2" t="str">
            <v>May 1(spirals) July 1 (specialty), 2008 through December 31, 2009</v>
          </cell>
          <cell r="D2">
            <v>0.4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A Retailers"/>
      <sheetName val="WA Unit Sales"/>
      <sheetName val="WA Savings"/>
      <sheetName val="ID Retailers"/>
      <sheetName val="ID Unit Sales"/>
      <sheetName val="ID Saving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 Invoice"/>
      <sheetName val="CAL Sales"/>
      <sheetName val="Product Sheet Summary"/>
      <sheetName val="Retail Summary"/>
      <sheetName val="Notes on this Document"/>
      <sheetName val="Albertsons"/>
      <sheetName val="Bed Bath and Beyond"/>
      <sheetName val="BiMart"/>
      <sheetName val="Costco"/>
      <sheetName val="FredMeyer"/>
      <sheetName val="Haggen|Top Foods"/>
      <sheetName val="HomeDepot"/>
      <sheetName val="Lowes"/>
      <sheetName val="Walmart"/>
      <sheetName val="Retail Audit"/>
      <sheetName val="SKU Information"/>
      <sheetName val="Participating Utilities"/>
    </sheetNames>
    <sheetDataSet>
      <sheetData sheetId="0">
        <row r="1">
          <cell r="B1" t="str">
            <v>Pacificorp ID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tter SUMMARY"/>
      <sheetName val="SUMMARY"/>
      <sheetName val="WA Retailers"/>
      <sheetName val="WA Unit Sales"/>
      <sheetName val="WA Savings"/>
      <sheetName val="WA Specialty Retailers"/>
      <sheetName val="WA Specialty Sales"/>
      <sheetName val="WA Specialty Savings"/>
      <sheetName val="ID Retailers"/>
      <sheetName val="ID Unit Sales"/>
      <sheetName val="ID Savings"/>
      <sheetName val="ID Specialty Retailers"/>
      <sheetName val="ID Specialty Sales"/>
      <sheetName val="ID Specialty Savings"/>
      <sheetName val="UT Retailers"/>
      <sheetName val="UT Unit Sales"/>
      <sheetName val="UT Savings"/>
      <sheetName val="CA Retailers"/>
      <sheetName val="CA Unit Sales"/>
      <sheetName val="CA Savings"/>
      <sheetName val="WY Summary &amp; Savings"/>
      <sheetName val="WY Retailers"/>
      <sheetName val="WY Unit Sales"/>
      <sheetName val="Summary by Bulb Type"/>
    </sheetNames>
    <sheetDataSet>
      <sheetData sheetId="3">
        <row r="5">
          <cell r="E5" t="str">
            <v>Spiral</v>
          </cell>
        </row>
        <row r="6">
          <cell r="E6" t="str">
            <v>Spiral</v>
          </cell>
        </row>
        <row r="7">
          <cell r="E7" t="str">
            <v>Spiral</v>
          </cell>
        </row>
        <row r="8">
          <cell r="E8" t="str">
            <v>Spiral</v>
          </cell>
        </row>
        <row r="9">
          <cell r="E9" t="str">
            <v>Spiral</v>
          </cell>
        </row>
        <row r="10">
          <cell r="E10" t="str">
            <v>Spiral</v>
          </cell>
        </row>
        <row r="11">
          <cell r="E11" t="str">
            <v>Reflector</v>
          </cell>
        </row>
        <row r="12">
          <cell r="E12" t="str">
            <v>A-Lamp</v>
          </cell>
        </row>
        <row r="13">
          <cell r="E13" t="str">
            <v>Globe</v>
          </cell>
        </row>
        <row r="14">
          <cell r="E14" t="str">
            <v>Reflector</v>
          </cell>
        </row>
        <row r="15">
          <cell r="E15" t="str">
            <v>Reflector</v>
          </cell>
        </row>
        <row r="16">
          <cell r="E16" t="str">
            <v>Reflector</v>
          </cell>
        </row>
        <row r="17">
          <cell r="E17" t="str">
            <v>Daylight</v>
          </cell>
        </row>
        <row r="18">
          <cell r="E18" t="str">
            <v>Daylight</v>
          </cell>
        </row>
        <row r="19">
          <cell r="E19" t="str">
            <v>Daylight</v>
          </cell>
        </row>
        <row r="20">
          <cell r="E20" t="str">
            <v>CFL Candelabra</v>
          </cell>
        </row>
        <row r="21">
          <cell r="E21" t="str">
            <v>3-Way</v>
          </cell>
        </row>
        <row r="25">
          <cell r="E25" t="str">
            <v>Spiral</v>
          </cell>
        </row>
        <row r="26">
          <cell r="E26" t="str">
            <v>Globe</v>
          </cell>
        </row>
        <row r="27">
          <cell r="E27" t="str">
            <v>A-Lamp</v>
          </cell>
        </row>
        <row r="28">
          <cell r="E28" t="str">
            <v>Reflector</v>
          </cell>
        </row>
        <row r="29">
          <cell r="E29" t="str">
            <v>Reflector</v>
          </cell>
        </row>
        <row r="30">
          <cell r="E30" t="str">
            <v>Reflector</v>
          </cell>
        </row>
        <row r="31">
          <cell r="E31" t="str">
            <v>Spiral</v>
          </cell>
        </row>
        <row r="32">
          <cell r="E32" t="str">
            <v>CFL Candelabra</v>
          </cell>
        </row>
        <row r="33">
          <cell r="E33" t="str">
            <v>Reflector</v>
          </cell>
        </row>
        <row r="34">
          <cell r="E34" t="str">
            <v>Spiral</v>
          </cell>
        </row>
        <row r="35">
          <cell r="E35" t="str">
            <v>Spiral</v>
          </cell>
        </row>
        <row r="36">
          <cell r="E36" t="str">
            <v>Spiral</v>
          </cell>
        </row>
        <row r="45">
          <cell r="E45" t="str">
            <v>Spiral</v>
          </cell>
        </row>
        <row r="46">
          <cell r="E46" t="str">
            <v>Globe</v>
          </cell>
        </row>
        <row r="47">
          <cell r="E47" t="str">
            <v>A-Lamp</v>
          </cell>
        </row>
        <row r="48">
          <cell r="E48" t="str">
            <v>Reflector</v>
          </cell>
        </row>
        <row r="49">
          <cell r="E49" t="str">
            <v>Daylight</v>
          </cell>
        </row>
        <row r="50">
          <cell r="E50" t="str">
            <v>Daylight</v>
          </cell>
        </row>
        <row r="51">
          <cell r="E51" t="str">
            <v>Daylight</v>
          </cell>
        </row>
        <row r="57">
          <cell r="E57" t="str">
            <v>Globe</v>
          </cell>
        </row>
        <row r="58">
          <cell r="E58" t="str">
            <v>Dimmable CFL</v>
          </cell>
        </row>
        <row r="59">
          <cell r="E59" t="str">
            <v>Globe</v>
          </cell>
        </row>
        <row r="60">
          <cell r="E60" t="str">
            <v>A-Lamp</v>
          </cell>
        </row>
        <row r="61">
          <cell r="E61" t="str">
            <v>Reflector</v>
          </cell>
        </row>
        <row r="62">
          <cell r="E62" t="str">
            <v>3-Way</v>
          </cell>
        </row>
        <row r="63">
          <cell r="E63" t="str">
            <v>CFL Candelabra</v>
          </cell>
        </row>
        <row r="64">
          <cell r="E64" t="str">
            <v>Daylight</v>
          </cell>
        </row>
        <row r="65">
          <cell r="E65" t="str">
            <v>Daylight</v>
          </cell>
        </row>
        <row r="66">
          <cell r="E66" t="str">
            <v>Daylight</v>
          </cell>
        </row>
        <row r="68">
          <cell r="E68" t="str">
            <v>Spiral</v>
          </cell>
        </row>
        <row r="69">
          <cell r="E69" t="str">
            <v>Globe</v>
          </cell>
        </row>
        <row r="70">
          <cell r="E70" t="str">
            <v>A-Lamp</v>
          </cell>
        </row>
        <row r="71">
          <cell r="E71" t="str">
            <v>Dimmable CFL</v>
          </cell>
        </row>
        <row r="72">
          <cell r="E72" t="str">
            <v>Dimmable CFL</v>
          </cell>
        </row>
        <row r="73">
          <cell r="E73" t="str">
            <v>Dimmable CFL</v>
          </cell>
        </row>
        <row r="74">
          <cell r="E74" t="str">
            <v>Daylight</v>
          </cell>
        </row>
        <row r="75">
          <cell r="E75" t="str">
            <v>Daylight</v>
          </cell>
        </row>
        <row r="76">
          <cell r="E76" t="str">
            <v>Reflector</v>
          </cell>
        </row>
        <row r="77">
          <cell r="E77" t="str">
            <v>Spiral</v>
          </cell>
        </row>
        <row r="78">
          <cell r="E78" t="str">
            <v>Spiral</v>
          </cell>
        </row>
        <row r="79">
          <cell r="E79" t="str">
            <v>Spiral</v>
          </cell>
        </row>
        <row r="80">
          <cell r="E80" t="str">
            <v>Globe</v>
          </cell>
        </row>
        <row r="81">
          <cell r="E81" t="str">
            <v>A-Lamp</v>
          </cell>
        </row>
        <row r="82">
          <cell r="E82" t="str">
            <v>Spiral</v>
          </cell>
        </row>
        <row r="83">
          <cell r="E83" t="str">
            <v>Spiral</v>
          </cell>
        </row>
        <row r="84">
          <cell r="E84" t="str">
            <v>Spiral</v>
          </cell>
        </row>
        <row r="85">
          <cell r="E85" t="str">
            <v>Globe</v>
          </cell>
        </row>
        <row r="86">
          <cell r="E86" t="str">
            <v>A-Lamp</v>
          </cell>
        </row>
        <row r="87">
          <cell r="E87" t="str">
            <v>Globe</v>
          </cell>
        </row>
        <row r="88">
          <cell r="E88" t="str">
            <v>A-Lamp</v>
          </cell>
        </row>
        <row r="89">
          <cell r="E89" t="str">
            <v>A-Lamp</v>
          </cell>
        </row>
        <row r="90">
          <cell r="E90" t="str">
            <v>3-Way</v>
          </cell>
        </row>
        <row r="95">
          <cell r="E95" t="str">
            <v>Spiral</v>
          </cell>
        </row>
        <row r="96">
          <cell r="E96" t="str">
            <v>Spiral</v>
          </cell>
        </row>
        <row r="97">
          <cell r="E97" t="str">
            <v>Spiral</v>
          </cell>
        </row>
        <row r="98">
          <cell r="E98" t="str">
            <v>Spiral</v>
          </cell>
        </row>
        <row r="99">
          <cell r="E99" t="str">
            <v>Spiral</v>
          </cell>
        </row>
        <row r="100">
          <cell r="E100" t="str">
            <v>Spiral</v>
          </cell>
        </row>
        <row r="101">
          <cell r="E101" t="str">
            <v>Spiral</v>
          </cell>
        </row>
        <row r="102">
          <cell r="E102" t="str">
            <v>Spiral</v>
          </cell>
        </row>
        <row r="103">
          <cell r="E103" t="str">
            <v>Spiral</v>
          </cell>
        </row>
        <row r="104">
          <cell r="E104" t="str">
            <v>Spiral</v>
          </cell>
        </row>
        <row r="105">
          <cell r="E105" t="str">
            <v>Spiral</v>
          </cell>
        </row>
        <row r="106">
          <cell r="E106" t="str">
            <v>Spiral</v>
          </cell>
        </row>
        <row r="107">
          <cell r="E107" t="str">
            <v>Spiral</v>
          </cell>
        </row>
        <row r="108">
          <cell r="E108" t="str">
            <v>Spiral</v>
          </cell>
        </row>
        <row r="109">
          <cell r="E109" t="str">
            <v>Reflector</v>
          </cell>
        </row>
        <row r="110">
          <cell r="E110" t="str">
            <v>Reflector</v>
          </cell>
        </row>
        <row r="111">
          <cell r="E111" t="str">
            <v>Reflector</v>
          </cell>
        </row>
        <row r="112">
          <cell r="E112" t="str">
            <v>Reflector</v>
          </cell>
        </row>
        <row r="113">
          <cell r="E113" t="str">
            <v>Reflector</v>
          </cell>
        </row>
        <row r="114">
          <cell r="E114" t="str">
            <v>Reflector</v>
          </cell>
        </row>
        <row r="115">
          <cell r="E115" t="str">
            <v>A-Lamp</v>
          </cell>
        </row>
        <row r="116">
          <cell r="E116" t="str">
            <v>Globe</v>
          </cell>
        </row>
        <row r="117">
          <cell r="E117" t="str">
            <v>Globe</v>
          </cell>
        </row>
        <row r="118">
          <cell r="E118" t="str">
            <v>A-Lamp</v>
          </cell>
        </row>
        <row r="120">
          <cell r="E120" t="str">
            <v>Spiral</v>
          </cell>
        </row>
        <row r="123">
          <cell r="E123" t="str">
            <v>3-Way</v>
          </cell>
        </row>
        <row r="124">
          <cell r="E124" t="str">
            <v>A-Lamp</v>
          </cell>
        </row>
        <row r="125">
          <cell r="E125" t="str">
            <v>Globe</v>
          </cell>
        </row>
        <row r="126">
          <cell r="E126" t="str">
            <v>A-Lamp</v>
          </cell>
        </row>
        <row r="127">
          <cell r="E127" t="str">
            <v>Reflector</v>
          </cell>
        </row>
        <row r="128">
          <cell r="E128" t="str">
            <v>CFL Candelabra</v>
          </cell>
        </row>
        <row r="129">
          <cell r="E129" t="str">
            <v>Reflector</v>
          </cell>
        </row>
        <row r="130">
          <cell r="E130" t="str">
            <v>Reflector</v>
          </cell>
        </row>
        <row r="131">
          <cell r="E131" t="str">
            <v>Dimmable CFL</v>
          </cell>
        </row>
        <row r="132">
          <cell r="E132" t="str">
            <v>Spiral</v>
          </cell>
        </row>
        <row r="133">
          <cell r="E133" t="str">
            <v>Spiral</v>
          </cell>
        </row>
        <row r="134">
          <cell r="E134" t="str">
            <v>Spiral</v>
          </cell>
        </row>
        <row r="135">
          <cell r="E135" t="str">
            <v>Spiral</v>
          </cell>
        </row>
        <row r="136">
          <cell r="E136" t="str">
            <v>Spiral</v>
          </cell>
        </row>
        <row r="137">
          <cell r="E137" t="str">
            <v>Spiral</v>
          </cell>
        </row>
        <row r="138">
          <cell r="E138" t="str">
            <v>Spiral</v>
          </cell>
        </row>
        <row r="139">
          <cell r="E139" t="str">
            <v>Spiral</v>
          </cell>
        </row>
        <row r="140">
          <cell r="E140" t="str">
            <v>Spiral</v>
          </cell>
        </row>
        <row r="141">
          <cell r="E141" t="str">
            <v>Spiral</v>
          </cell>
        </row>
        <row r="142">
          <cell r="E142" t="str">
            <v>Spiral</v>
          </cell>
        </row>
        <row r="143">
          <cell r="E143" t="str">
            <v>Spiral</v>
          </cell>
        </row>
        <row r="144">
          <cell r="E144" t="str">
            <v>Spiral</v>
          </cell>
        </row>
        <row r="145">
          <cell r="E145" t="str">
            <v>Spiral</v>
          </cell>
        </row>
        <row r="146">
          <cell r="E146" t="str">
            <v>Spiral</v>
          </cell>
        </row>
      </sheetData>
      <sheetData sheetId="9">
        <row r="5">
          <cell r="G5">
            <v>13</v>
          </cell>
          <cell r="Q5">
            <v>0</v>
          </cell>
          <cell r="R5">
            <v>0</v>
          </cell>
        </row>
        <row r="6">
          <cell r="G6">
            <v>18</v>
          </cell>
          <cell r="Q6">
            <v>0</v>
          </cell>
          <cell r="R6">
            <v>0</v>
          </cell>
        </row>
        <row r="7">
          <cell r="G7">
            <v>23</v>
          </cell>
          <cell r="Q7">
            <v>0</v>
          </cell>
          <cell r="R7">
            <v>0</v>
          </cell>
        </row>
        <row r="8">
          <cell r="G8">
            <v>9</v>
          </cell>
          <cell r="Q8">
            <v>0</v>
          </cell>
          <cell r="R8">
            <v>0</v>
          </cell>
        </row>
        <row r="9">
          <cell r="G9">
            <v>13</v>
          </cell>
          <cell r="Q9">
            <v>0</v>
          </cell>
          <cell r="R9">
            <v>0</v>
          </cell>
        </row>
        <row r="10">
          <cell r="G10">
            <v>23</v>
          </cell>
          <cell r="Q10">
            <v>0</v>
          </cell>
          <cell r="R10">
            <v>0</v>
          </cell>
        </row>
        <row r="11">
          <cell r="G11">
            <v>15</v>
          </cell>
          <cell r="Q11">
            <v>0</v>
          </cell>
          <cell r="R11">
            <v>0</v>
          </cell>
        </row>
        <row r="12">
          <cell r="G12">
            <v>15</v>
          </cell>
          <cell r="Q12">
            <v>0</v>
          </cell>
          <cell r="R12">
            <v>0</v>
          </cell>
        </row>
        <row r="13">
          <cell r="G13">
            <v>11</v>
          </cell>
          <cell r="Q13">
            <v>0</v>
          </cell>
          <cell r="R13">
            <v>0</v>
          </cell>
        </row>
        <row r="14">
          <cell r="G14">
            <v>18</v>
          </cell>
          <cell r="Q14">
            <v>0</v>
          </cell>
          <cell r="R14">
            <v>0</v>
          </cell>
        </row>
        <row r="15">
          <cell r="G15">
            <v>23</v>
          </cell>
          <cell r="Q15">
            <v>0</v>
          </cell>
          <cell r="R15">
            <v>0</v>
          </cell>
        </row>
        <row r="16">
          <cell r="G16">
            <v>23</v>
          </cell>
          <cell r="Q16">
            <v>0</v>
          </cell>
          <cell r="R16">
            <v>0</v>
          </cell>
        </row>
        <row r="17">
          <cell r="G17">
            <v>13</v>
          </cell>
          <cell r="Q17">
            <v>0</v>
          </cell>
          <cell r="R17">
            <v>0</v>
          </cell>
        </row>
        <row r="18">
          <cell r="G18">
            <v>18</v>
          </cell>
          <cell r="Q18">
            <v>0</v>
          </cell>
          <cell r="R18">
            <v>0</v>
          </cell>
        </row>
        <row r="19">
          <cell r="G19">
            <v>23</v>
          </cell>
          <cell r="Q19">
            <v>0</v>
          </cell>
          <cell r="R19">
            <v>0</v>
          </cell>
        </row>
        <row r="20">
          <cell r="G20">
            <v>7</v>
          </cell>
          <cell r="Q20">
            <v>0</v>
          </cell>
          <cell r="R20">
            <v>0</v>
          </cell>
        </row>
        <row r="21">
          <cell r="G21" t="str">
            <v>10,20,28</v>
          </cell>
          <cell r="Q21">
            <v>0</v>
          </cell>
          <cell r="R21">
            <v>0</v>
          </cell>
        </row>
        <row r="22">
          <cell r="Q22">
            <v>0</v>
          </cell>
          <cell r="R22">
            <v>0</v>
          </cell>
        </row>
        <row r="23">
          <cell r="Q23">
            <v>0</v>
          </cell>
          <cell r="R23">
            <v>0</v>
          </cell>
        </row>
        <row r="24">
          <cell r="Q24">
            <v>0</v>
          </cell>
          <cell r="R24">
            <v>0</v>
          </cell>
        </row>
        <row r="25">
          <cell r="G25">
            <v>13</v>
          </cell>
          <cell r="Q25">
            <v>0</v>
          </cell>
          <cell r="R25">
            <v>0</v>
          </cell>
        </row>
        <row r="26">
          <cell r="G26">
            <v>11</v>
          </cell>
          <cell r="Q26">
            <v>0</v>
          </cell>
          <cell r="R26">
            <v>0</v>
          </cell>
        </row>
        <row r="27">
          <cell r="G27">
            <v>16</v>
          </cell>
          <cell r="Q27">
            <v>0</v>
          </cell>
          <cell r="R27">
            <v>0</v>
          </cell>
        </row>
        <row r="28">
          <cell r="G28">
            <v>15</v>
          </cell>
          <cell r="Q28">
            <v>0</v>
          </cell>
          <cell r="R28">
            <v>0</v>
          </cell>
        </row>
        <row r="29">
          <cell r="G29">
            <v>23</v>
          </cell>
          <cell r="Q29">
            <v>0</v>
          </cell>
          <cell r="R29">
            <v>0</v>
          </cell>
        </row>
        <row r="30">
          <cell r="G30">
            <v>23</v>
          </cell>
          <cell r="Q30">
            <v>0</v>
          </cell>
          <cell r="R30">
            <v>0</v>
          </cell>
        </row>
        <row r="31">
          <cell r="G31">
            <v>11</v>
          </cell>
          <cell r="Q31">
            <v>0</v>
          </cell>
          <cell r="R31">
            <v>0</v>
          </cell>
        </row>
        <row r="32">
          <cell r="G32">
            <v>7</v>
          </cell>
          <cell r="Q32">
            <v>0</v>
          </cell>
          <cell r="R32">
            <v>0</v>
          </cell>
        </row>
        <row r="33">
          <cell r="G33">
            <v>15</v>
          </cell>
          <cell r="Q33">
            <v>0</v>
          </cell>
          <cell r="R33">
            <v>0</v>
          </cell>
        </row>
        <row r="34">
          <cell r="G34">
            <v>18</v>
          </cell>
          <cell r="Q34">
            <v>0</v>
          </cell>
          <cell r="R34">
            <v>0</v>
          </cell>
        </row>
        <row r="35">
          <cell r="G35">
            <v>23</v>
          </cell>
          <cell r="Q35">
            <v>0</v>
          </cell>
          <cell r="R35">
            <v>0</v>
          </cell>
        </row>
        <row r="36">
          <cell r="G36">
            <v>13</v>
          </cell>
          <cell r="Q36">
            <v>0</v>
          </cell>
          <cell r="R36">
            <v>0</v>
          </cell>
        </row>
        <row r="37">
          <cell r="Q37">
            <v>0</v>
          </cell>
          <cell r="R37">
            <v>0</v>
          </cell>
        </row>
        <row r="38">
          <cell r="Q38">
            <v>0</v>
          </cell>
          <cell r="R38">
            <v>0</v>
          </cell>
        </row>
        <row r="39">
          <cell r="Q39">
            <v>0</v>
          </cell>
          <cell r="R39">
            <v>0</v>
          </cell>
        </row>
        <row r="40">
          <cell r="Q40">
            <v>0</v>
          </cell>
          <cell r="R40">
            <v>0</v>
          </cell>
        </row>
        <row r="41">
          <cell r="Q41">
            <v>0</v>
          </cell>
          <cell r="R41">
            <v>0</v>
          </cell>
        </row>
        <row r="42">
          <cell r="Q42">
            <v>0</v>
          </cell>
          <cell r="R42">
            <v>0</v>
          </cell>
        </row>
        <row r="43">
          <cell r="Q43">
            <v>0</v>
          </cell>
          <cell r="R43">
            <v>0</v>
          </cell>
        </row>
        <row r="44">
          <cell r="Q44">
            <v>0</v>
          </cell>
          <cell r="R44">
            <v>0</v>
          </cell>
        </row>
        <row r="45">
          <cell r="G45">
            <v>13</v>
          </cell>
          <cell r="Q45">
            <v>0</v>
          </cell>
          <cell r="R45">
            <v>0</v>
          </cell>
        </row>
        <row r="46">
          <cell r="G46">
            <v>11</v>
          </cell>
          <cell r="Q46">
            <v>0</v>
          </cell>
          <cell r="R46">
            <v>0</v>
          </cell>
        </row>
        <row r="47">
          <cell r="G47">
            <v>16</v>
          </cell>
          <cell r="Q47">
            <v>0</v>
          </cell>
          <cell r="R47">
            <v>0</v>
          </cell>
        </row>
        <row r="48">
          <cell r="G48">
            <v>15</v>
          </cell>
          <cell r="Q48">
            <v>0</v>
          </cell>
          <cell r="R48">
            <v>0</v>
          </cell>
        </row>
        <row r="49">
          <cell r="G49">
            <v>13</v>
          </cell>
          <cell r="Q49">
            <v>0</v>
          </cell>
          <cell r="R49">
            <v>0</v>
          </cell>
        </row>
        <row r="50">
          <cell r="G50">
            <v>18</v>
          </cell>
          <cell r="Q50">
            <v>0</v>
          </cell>
          <cell r="R50">
            <v>0</v>
          </cell>
        </row>
        <row r="51">
          <cell r="G51">
            <v>23</v>
          </cell>
          <cell r="Q51">
            <v>0</v>
          </cell>
          <cell r="R51">
            <v>0</v>
          </cell>
        </row>
        <row r="52">
          <cell r="Q52">
            <v>0</v>
          </cell>
          <cell r="R52">
            <v>0</v>
          </cell>
        </row>
        <row r="53">
          <cell r="Q53">
            <v>0</v>
          </cell>
          <cell r="R53">
            <v>0</v>
          </cell>
        </row>
        <row r="54">
          <cell r="Q54">
            <v>0</v>
          </cell>
          <cell r="R54">
            <v>0</v>
          </cell>
        </row>
        <row r="55">
          <cell r="Q55">
            <v>0</v>
          </cell>
          <cell r="R55">
            <v>0</v>
          </cell>
        </row>
        <row r="56">
          <cell r="Q56">
            <v>0</v>
          </cell>
          <cell r="R56">
            <v>0</v>
          </cell>
        </row>
        <row r="57">
          <cell r="G57">
            <v>13</v>
          </cell>
          <cell r="Q57">
            <v>0</v>
          </cell>
          <cell r="R57">
            <v>0</v>
          </cell>
        </row>
        <row r="58">
          <cell r="G58">
            <v>23</v>
          </cell>
          <cell r="Q58">
            <v>0</v>
          </cell>
          <cell r="R58">
            <v>0</v>
          </cell>
        </row>
        <row r="59">
          <cell r="G59">
            <v>12</v>
          </cell>
          <cell r="Q59">
            <v>0</v>
          </cell>
          <cell r="R59">
            <v>0</v>
          </cell>
        </row>
        <row r="60">
          <cell r="G60">
            <v>15</v>
          </cell>
          <cell r="Q60">
            <v>0</v>
          </cell>
          <cell r="R60">
            <v>0</v>
          </cell>
        </row>
        <row r="61">
          <cell r="G61">
            <v>15</v>
          </cell>
          <cell r="Q61">
            <v>0</v>
          </cell>
          <cell r="R61">
            <v>0</v>
          </cell>
        </row>
        <row r="62">
          <cell r="G62" t="str">
            <v>10,20,28</v>
          </cell>
          <cell r="Q62">
            <v>0</v>
          </cell>
          <cell r="R62">
            <v>0</v>
          </cell>
        </row>
        <row r="63">
          <cell r="G63">
            <v>7</v>
          </cell>
          <cell r="Q63">
            <v>0</v>
          </cell>
          <cell r="R63">
            <v>0</v>
          </cell>
        </row>
        <row r="64">
          <cell r="G64">
            <v>13</v>
          </cell>
          <cell r="Q64">
            <v>0</v>
          </cell>
          <cell r="R64">
            <v>0</v>
          </cell>
        </row>
        <row r="65">
          <cell r="G65">
            <v>18</v>
          </cell>
          <cell r="Q65">
            <v>0</v>
          </cell>
          <cell r="R65">
            <v>0</v>
          </cell>
        </row>
        <row r="66">
          <cell r="G66">
            <v>23</v>
          </cell>
          <cell r="Q66">
            <v>0</v>
          </cell>
          <cell r="R66">
            <v>0</v>
          </cell>
        </row>
        <row r="67">
          <cell r="Q67">
            <v>0</v>
          </cell>
          <cell r="R67">
            <v>0</v>
          </cell>
        </row>
        <row r="68">
          <cell r="G68">
            <v>13</v>
          </cell>
          <cell r="Q68">
            <v>0</v>
          </cell>
          <cell r="R68">
            <v>0</v>
          </cell>
        </row>
        <row r="69">
          <cell r="G69">
            <v>11</v>
          </cell>
          <cell r="Q69">
            <v>0</v>
          </cell>
          <cell r="R69">
            <v>0</v>
          </cell>
        </row>
        <row r="70">
          <cell r="G70">
            <v>16</v>
          </cell>
          <cell r="Q70">
            <v>0</v>
          </cell>
          <cell r="R70">
            <v>0</v>
          </cell>
        </row>
        <row r="71">
          <cell r="G71">
            <v>23</v>
          </cell>
          <cell r="Q71">
            <v>0</v>
          </cell>
          <cell r="R71">
            <v>0</v>
          </cell>
        </row>
        <row r="72">
          <cell r="G72">
            <v>15</v>
          </cell>
          <cell r="Q72">
            <v>0</v>
          </cell>
          <cell r="R72">
            <v>0</v>
          </cell>
        </row>
        <row r="73">
          <cell r="G73">
            <v>23</v>
          </cell>
          <cell r="Q73">
            <v>0</v>
          </cell>
          <cell r="R73">
            <v>0</v>
          </cell>
        </row>
        <row r="74">
          <cell r="G74">
            <v>13</v>
          </cell>
          <cell r="Q74">
            <v>0</v>
          </cell>
          <cell r="R74">
            <v>0</v>
          </cell>
        </row>
        <row r="75">
          <cell r="G75">
            <v>23</v>
          </cell>
          <cell r="Q75">
            <v>0</v>
          </cell>
          <cell r="R75">
            <v>0</v>
          </cell>
        </row>
        <row r="76">
          <cell r="G76">
            <v>15</v>
          </cell>
          <cell r="Q76">
            <v>0</v>
          </cell>
          <cell r="R76">
            <v>0</v>
          </cell>
        </row>
        <row r="77">
          <cell r="G77">
            <v>13</v>
          </cell>
          <cell r="Q77">
            <v>0</v>
          </cell>
          <cell r="R77">
            <v>0</v>
          </cell>
        </row>
        <row r="78">
          <cell r="G78">
            <v>23</v>
          </cell>
          <cell r="Q78">
            <v>0</v>
          </cell>
          <cell r="R78">
            <v>0</v>
          </cell>
        </row>
        <row r="79">
          <cell r="G79">
            <v>18</v>
          </cell>
          <cell r="Q79">
            <v>0</v>
          </cell>
          <cell r="R79">
            <v>0</v>
          </cell>
        </row>
        <row r="80">
          <cell r="G80">
            <v>11</v>
          </cell>
          <cell r="Q80">
            <v>0</v>
          </cell>
          <cell r="R80">
            <v>0</v>
          </cell>
        </row>
        <row r="81">
          <cell r="G81">
            <v>7</v>
          </cell>
          <cell r="Q81">
            <v>0</v>
          </cell>
          <cell r="R81">
            <v>0</v>
          </cell>
        </row>
        <row r="82">
          <cell r="G82">
            <v>13</v>
          </cell>
          <cell r="Q82">
            <v>0</v>
          </cell>
          <cell r="R82">
            <v>0</v>
          </cell>
        </row>
        <row r="83">
          <cell r="G83">
            <v>23</v>
          </cell>
          <cell r="Q83">
            <v>0</v>
          </cell>
          <cell r="R83">
            <v>0</v>
          </cell>
        </row>
        <row r="84">
          <cell r="G84">
            <v>18</v>
          </cell>
          <cell r="Q84">
            <v>0</v>
          </cell>
          <cell r="R84">
            <v>0</v>
          </cell>
        </row>
        <row r="85">
          <cell r="G85">
            <v>11</v>
          </cell>
          <cell r="Q85">
            <v>0</v>
          </cell>
          <cell r="R85">
            <v>0</v>
          </cell>
        </row>
        <row r="86">
          <cell r="G86">
            <v>7</v>
          </cell>
          <cell r="Q86">
            <v>0</v>
          </cell>
          <cell r="R86">
            <v>0</v>
          </cell>
        </row>
        <row r="87">
          <cell r="G87">
            <v>14</v>
          </cell>
          <cell r="Q87">
            <v>0</v>
          </cell>
          <cell r="R87">
            <v>0</v>
          </cell>
        </row>
        <row r="88">
          <cell r="G88">
            <v>11</v>
          </cell>
          <cell r="Q88">
            <v>0</v>
          </cell>
          <cell r="R88">
            <v>0</v>
          </cell>
        </row>
        <row r="89">
          <cell r="G89">
            <v>13</v>
          </cell>
          <cell r="Q89">
            <v>0</v>
          </cell>
          <cell r="R89">
            <v>0</v>
          </cell>
        </row>
        <row r="90">
          <cell r="G90" t="str">
            <v>13,20,25</v>
          </cell>
          <cell r="Q90">
            <v>0</v>
          </cell>
          <cell r="R90">
            <v>0</v>
          </cell>
        </row>
        <row r="91">
          <cell r="Q91">
            <v>0</v>
          </cell>
          <cell r="R91">
            <v>0</v>
          </cell>
        </row>
        <row r="92">
          <cell r="Q92">
            <v>0</v>
          </cell>
          <cell r="R92">
            <v>0</v>
          </cell>
        </row>
        <row r="93">
          <cell r="Q93">
            <v>0</v>
          </cell>
          <cell r="R93">
            <v>0</v>
          </cell>
        </row>
        <row r="94">
          <cell r="Q94">
            <v>0</v>
          </cell>
          <cell r="R94">
            <v>0</v>
          </cell>
        </row>
        <row r="95">
          <cell r="G95">
            <v>9</v>
          </cell>
          <cell r="Q95">
            <v>0</v>
          </cell>
          <cell r="R95">
            <v>0</v>
          </cell>
        </row>
        <row r="96">
          <cell r="G96">
            <v>19</v>
          </cell>
          <cell r="Q96">
            <v>0</v>
          </cell>
          <cell r="R96">
            <v>0</v>
          </cell>
        </row>
        <row r="97">
          <cell r="G97">
            <v>14</v>
          </cell>
          <cell r="Q97">
            <v>0</v>
          </cell>
          <cell r="R97">
            <v>0</v>
          </cell>
        </row>
        <row r="98">
          <cell r="G98">
            <v>14</v>
          </cell>
          <cell r="Q98">
            <v>0</v>
          </cell>
          <cell r="R98">
            <v>0</v>
          </cell>
        </row>
        <row r="99">
          <cell r="G99">
            <v>23</v>
          </cell>
          <cell r="Q99">
            <v>0</v>
          </cell>
          <cell r="R99">
            <v>0</v>
          </cell>
        </row>
        <row r="100">
          <cell r="G100">
            <v>9</v>
          </cell>
          <cell r="Q100">
            <v>0</v>
          </cell>
          <cell r="R100">
            <v>0</v>
          </cell>
        </row>
        <row r="101">
          <cell r="G101">
            <v>23</v>
          </cell>
          <cell r="Q101">
            <v>0</v>
          </cell>
          <cell r="R101">
            <v>0</v>
          </cell>
        </row>
        <row r="102">
          <cell r="G102">
            <v>23</v>
          </cell>
          <cell r="Q102">
            <v>0</v>
          </cell>
          <cell r="R102">
            <v>0</v>
          </cell>
        </row>
        <row r="103">
          <cell r="G103">
            <v>14</v>
          </cell>
          <cell r="Q103">
            <v>0</v>
          </cell>
          <cell r="R103">
            <v>0</v>
          </cell>
        </row>
        <row r="104">
          <cell r="G104">
            <v>23</v>
          </cell>
          <cell r="Q104">
            <v>0</v>
          </cell>
          <cell r="R104">
            <v>0</v>
          </cell>
        </row>
        <row r="105">
          <cell r="G105">
            <v>42</v>
          </cell>
          <cell r="Q105">
            <v>0</v>
          </cell>
          <cell r="R105">
            <v>0</v>
          </cell>
        </row>
        <row r="106">
          <cell r="G106">
            <v>19</v>
          </cell>
          <cell r="Q106">
            <v>0</v>
          </cell>
          <cell r="R106">
            <v>0</v>
          </cell>
        </row>
        <row r="107">
          <cell r="G107">
            <v>14</v>
          </cell>
          <cell r="Q107">
            <v>0</v>
          </cell>
          <cell r="R107">
            <v>0</v>
          </cell>
        </row>
        <row r="108">
          <cell r="G108">
            <v>9</v>
          </cell>
          <cell r="Q108">
            <v>0</v>
          </cell>
          <cell r="R108">
            <v>0</v>
          </cell>
        </row>
        <row r="109">
          <cell r="G109">
            <v>14</v>
          </cell>
          <cell r="Q109">
            <v>0</v>
          </cell>
          <cell r="R109">
            <v>0</v>
          </cell>
        </row>
        <row r="110">
          <cell r="G110">
            <v>23</v>
          </cell>
          <cell r="Q110">
            <v>0</v>
          </cell>
          <cell r="R110">
            <v>0</v>
          </cell>
        </row>
        <row r="111">
          <cell r="G111">
            <v>14</v>
          </cell>
          <cell r="Q111">
            <v>0</v>
          </cell>
          <cell r="R111">
            <v>0</v>
          </cell>
        </row>
        <row r="112">
          <cell r="G112">
            <v>23</v>
          </cell>
          <cell r="Q112">
            <v>0</v>
          </cell>
          <cell r="R112">
            <v>0</v>
          </cell>
        </row>
        <row r="113">
          <cell r="G113">
            <v>14</v>
          </cell>
          <cell r="Q113">
            <v>0</v>
          </cell>
          <cell r="R113">
            <v>0</v>
          </cell>
        </row>
        <row r="114">
          <cell r="G114">
            <v>23</v>
          </cell>
          <cell r="Q114">
            <v>0</v>
          </cell>
          <cell r="R114">
            <v>0</v>
          </cell>
        </row>
        <row r="115">
          <cell r="G115">
            <v>9</v>
          </cell>
          <cell r="Q115">
            <v>0</v>
          </cell>
          <cell r="R115">
            <v>0</v>
          </cell>
        </row>
        <row r="116">
          <cell r="G116">
            <v>14</v>
          </cell>
          <cell r="Q116">
            <v>0</v>
          </cell>
          <cell r="R116">
            <v>0</v>
          </cell>
        </row>
        <row r="117">
          <cell r="G117">
            <v>9</v>
          </cell>
          <cell r="Q117">
            <v>0</v>
          </cell>
          <cell r="R117">
            <v>0</v>
          </cell>
        </row>
        <row r="118">
          <cell r="G118">
            <v>14</v>
          </cell>
          <cell r="Q118">
            <v>0</v>
          </cell>
          <cell r="R118">
            <v>0</v>
          </cell>
        </row>
        <row r="119">
          <cell r="Q119">
            <v>0</v>
          </cell>
          <cell r="R119">
            <v>0</v>
          </cell>
        </row>
        <row r="120">
          <cell r="G120">
            <v>13</v>
          </cell>
          <cell r="Q120">
            <v>2720</v>
          </cell>
          <cell r="R120">
            <v>2720</v>
          </cell>
        </row>
        <row r="121">
          <cell r="Q121">
            <v>0</v>
          </cell>
          <cell r="R121">
            <v>0</v>
          </cell>
        </row>
        <row r="122">
          <cell r="Q122">
            <v>0</v>
          </cell>
          <cell r="R122">
            <v>0</v>
          </cell>
        </row>
        <row r="123">
          <cell r="G123">
            <v>28</v>
          </cell>
          <cell r="Q123">
            <v>0</v>
          </cell>
          <cell r="R123">
            <v>0</v>
          </cell>
        </row>
        <row r="124">
          <cell r="G124">
            <v>14</v>
          </cell>
          <cell r="Q124">
            <v>0</v>
          </cell>
          <cell r="R124">
            <v>0</v>
          </cell>
        </row>
        <row r="125">
          <cell r="G125">
            <v>9</v>
          </cell>
          <cell r="Q125">
            <v>0</v>
          </cell>
          <cell r="R125">
            <v>0</v>
          </cell>
        </row>
        <row r="126">
          <cell r="G126">
            <v>9</v>
          </cell>
          <cell r="Q126">
            <v>0</v>
          </cell>
          <cell r="R126">
            <v>0</v>
          </cell>
        </row>
        <row r="127">
          <cell r="G127">
            <v>16</v>
          </cell>
          <cell r="Q127">
            <v>0</v>
          </cell>
          <cell r="R127">
            <v>0</v>
          </cell>
        </row>
        <row r="128">
          <cell r="G128">
            <v>9</v>
          </cell>
          <cell r="Q128">
            <v>0</v>
          </cell>
          <cell r="R128">
            <v>0</v>
          </cell>
        </row>
        <row r="129">
          <cell r="G129">
            <v>14</v>
          </cell>
          <cell r="Q129">
            <v>0</v>
          </cell>
          <cell r="R129">
            <v>0</v>
          </cell>
        </row>
        <row r="130">
          <cell r="G130">
            <v>23</v>
          </cell>
          <cell r="Q130">
            <v>0</v>
          </cell>
          <cell r="R130">
            <v>0</v>
          </cell>
        </row>
        <row r="131">
          <cell r="G131">
            <v>15</v>
          </cell>
          <cell r="Q131">
            <v>0</v>
          </cell>
          <cell r="R131">
            <v>0</v>
          </cell>
        </row>
        <row r="132">
          <cell r="G132">
            <v>13</v>
          </cell>
          <cell r="Q132">
            <v>221</v>
          </cell>
          <cell r="R132">
            <v>221</v>
          </cell>
        </row>
        <row r="133">
          <cell r="G133">
            <v>23</v>
          </cell>
          <cell r="Q133">
            <v>153</v>
          </cell>
          <cell r="R133">
            <v>153</v>
          </cell>
        </row>
        <row r="134">
          <cell r="G134">
            <v>11</v>
          </cell>
          <cell r="Q134">
            <v>17</v>
          </cell>
          <cell r="R134">
            <v>17</v>
          </cell>
        </row>
        <row r="135">
          <cell r="G135">
            <v>30</v>
          </cell>
          <cell r="Q135">
            <v>17</v>
          </cell>
          <cell r="R135">
            <v>17</v>
          </cell>
        </row>
        <row r="136">
          <cell r="G136">
            <v>23</v>
          </cell>
          <cell r="Q136">
            <v>17</v>
          </cell>
          <cell r="R136">
            <v>17</v>
          </cell>
        </row>
        <row r="137">
          <cell r="G137">
            <v>13</v>
          </cell>
          <cell r="Q137">
            <v>34</v>
          </cell>
          <cell r="R137">
            <v>34</v>
          </cell>
        </row>
        <row r="138">
          <cell r="G138">
            <v>13</v>
          </cell>
          <cell r="Q138">
            <v>17</v>
          </cell>
          <cell r="R138">
            <v>17</v>
          </cell>
        </row>
        <row r="139">
          <cell r="G139">
            <v>13</v>
          </cell>
          <cell r="Q139">
            <v>17</v>
          </cell>
          <cell r="R139">
            <v>17</v>
          </cell>
        </row>
        <row r="140">
          <cell r="G140">
            <v>13</v>
          </cell>
          <cell r="Q140">
            <v>51</v>
          </cell>
          <cell r="R140">
            <v>51</v>
          </cell>
        </row>
        <row r="141">
          <cell r="G141">
            <v>13</v>
          </cell>
          <cell r="Q141">
            <v>459</v>
          </cell>
          <cell r="R141">
            <v>459</v>
          </cell>
        </row>
        <row r="142">
          <cell r="G142">
            <v>19</v>
          </cell>
          <cell r="Q142">
            <v>17</v>
          </cell>
          <cell r="R142">
            <v>17</v>
          </cell>
        </row>
        <row r="143">
          <cell r="G143">
            <v>23</v>
          </cell>
          <cell r="Q143">
            <v>51</v>
          </cell>
          <cell r="R143">
            <v>51</v>
          </cell>
        </row>
        <row r="144">
          <cell r="G144">
            <v>23</v>
          </cell>
          <cell r="Q144">
            <v>221</v>
          </cell>
          <cell r="R144">
            <v>221</v>
          </cell>
        </row>
        <row r="145">
          <cell r="G145">
            <v>13</v>
          </cell>
          <cell r="Q145">
            <v>17</v>
          </cell>
          <cell r="R145">
            <v>17</v>
          </cell>
        </row>
        <row r="146">
          <cell r="G146">
            <v>23</v>
          </cell>
          <cell r="Q146">
            <v>17</v>
          </cell>
          <cell r="R146">
            <v>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Table"/>
      <sheetName val="ProData"/>
      <sheetName val="PTCS"/>
      <sheetName val="Use &amp; Savings by System Type"/>
      <sheetName val="Original Cost &amp; Savings Est."/>
      <sheetName val="Sales Wght Avg SEER by Vintage "/>
      <sheetName val="LookupTable"/>
      <sheetName val="Levelized Cost Note"/>
      <sheetName val="Bug List"/>
    </sheetNames>
    <sheetDataSet>
      <sheetData sheetId="2">
        <row r="977">
          <cell r="A977" t="str">
            <v>Manufactured Home NonSGC Heat Pump - PTCS Duct Sealing Heat Zone 3 - Cool Zone 3</v>
          </cell>
          <cell r="C977">
            <v>20</v>
          </cell>
          <cell r="D977">
            <v>3058.88818359375</v>
          </cell>
          <cell r="E977">
            <v>0</v>
          </cell>
          <cell r="F977">
            <v>375</v>
          </cell>
          <cell r="G977">
            <v>0</v>
          </cell>
          <cell r="H977">
            <v>0</v>
          </cell>
          <cell r="L977">
            <v>3292.12841796875</v>
          </cell>
          <cell r="M977">
            <v>0.8053381443023682</v>
          </cell>
          <cell r="N977">
            <v>2.370802640914917</v>
          </cell>
          <cell r="O977">
            <v>0</v>
          </cell>
          <cell r="P977">
            <v>0.8053381443023682</v>
          </cell>
          <cell r="Q977">
            <v>2.370802640914917</v>
          </cell>
          <cell r="R977">
            <v>374.99981689453125</v>
          </cell>
          <cell r="S977">
            <v>0</v>
          </cell>
          <cell r="T977">
            <v>0</v>
          </cell>
          <cell r="U977">
            <v>0</v>
          </cell>
          <cell r="V977">
            <v>75</v>
          </cell>
          <cell r="W977">
            <v>0</v>
          </cell>
          <cell r="X977">
            <v>0</v>
          </cell>
          <cell r="Y977">
            <v>0</v>
          </cell>
          <cell r="Z977">
            <v>0</v>
          </cell>
          <cell r="AA977">
            <v>0</v>
          </cell>
          <cell r="AB977">
            <v>0</v>
          </cell>
          <cell r="AC977">
            <v>0</v>
          </cell>
          <cell r="AD977">
            <v>0</v>
          </cell>
          <cell r="AE977">
            <v>0</v>
          </cell>
          <cell r="AF977">
            <v>0</v>
          </cell>
          <cell r="AG977">
            <v>0</v>
          </cell>
          <cell r="AH977">
            <v>449.99981689453125</v>
          </cell>
          <cell r="AI977">
            <v>0</v>
          </cell>
          <cell r="AJ977">
            <v>0</v>
          </cell>
          <cell r="AK977">
            <v>0</v>
          </cell>
          <cell r="AL977">
            <v>449.99981689453125</v>
          </cell>
          <cell r="AM977">
            <v>1642.5328369140625</v>
          </cell>
          <cell r="AN977">
            <v>32.834434509277344</v>
          </cell>
          <cell r="AO977">
            <v>167.53672790527344</v>
          </cell>
          <cell r="AP977">
            <v>0</v>
          </cell>
          <cell r="AQ977">
            <v>1842.904052734375</v>
          </cell>
          <cell r="AR977">
            <v>449.99981689453125</v>
          </cell>
          <cell r="AS977">
            <v>4.095343887129945</v>
          </cell>
          <cell r="AT977">
            <v>1642.5328369140625</v>
          </cell>
          <cell r="AU977">
            <v>644.3999633789062</v>
          </cell>
          <cell r="AV977">
            <v>228.6932830810547</v>
          </cell>
          <cell r="AW977">
            <v>0</v>
          </cell>
          <cell r="AX977">
            <v>2515.6259765625</v>
          </cell>
          <cell r="AY977">
            <v>0</v>
          </cell>
          <cell r="AZ977">
            <v>9999</v>
          </cell>
          <cell r="BA977">
            <v>1642.5328369140625</v>
          </cell>
          <cell r="BB977">
            <v>677.234375</v>
          </cell>
          <cell r="BC977">
            <v>231.97671508789062</v>
          </cell>
          <cell r="BD977">
            <v>0</v>
          </cell>
          <cell r="BE977">
            <v>2551.743896484375</v>
          </cell>
          <cell r="BF977">
            <v>449.99981689453125</v>
          </cell>
          <cell r="BG977">
            <v>-10.263747215270996</v>
          </cell>
          <cell r="BH977">
            <v>5.670544418217401</v>
          </cell>
          <cell r="BI977">
            <v>10.057862281799316</v>
          </cell>
          <cell r="BJ977">
            <v>0</v>
          </cell>
          <cell r="BK977">
            <v>0</v>
          </cell>
          <cell r="BL977">
            <v>0</v>
          </cell>
          <cell r="BM977">
            <v>20.60346221923828</v>
          </cell>
          <cell r="BN977">
            <v>1642.5328369140625</v>
          </cell>
          <cell r="BO977">
            <v>0</v>
          </cell>
          <cell r="BP977">
            <v>677.234375</v>
          </cell>
          <cell r="BQ977">
            <v>161.09999084472656</v>
          </cell>
          <cell r="BR977">
            <v>57.25688934326172</v>
          </cell>
          <cell r="BS977">
            <v>0</v>
          </cell>
          <cell r="BT977">
            <v>0</v>
          </cell>
          <cell r="BU977">
            <v>0</v>
          </cell>
          <cell r="BV977">
            <v>0</v>
          </cell>
          <cell r="BW977">
            <v>231.97671508789062</v>
          </cell>
          <cell r="BX977">
            <v>374.99981689453125</v>
          </cell>
          <cell r="BY977">
            <v>75</v>
          </cell>
          <cell r="BZ977">
            <v>0</v>
          </cell>
          <cell r="CA977">
            <v>0</v>
          </cell>
          <cell r="CB977">
            <v>2770.100830078125</v>
          </cell>
          <cell r="CC977">
            <v>449.99981689453125</v>
          </cell>
          <cell r="CD977">
            <v>6.155782127189993</v>
          </cell>
          <cell r="CE977">
            <v>-15.144201278686523</v>
          </cell>
          <cell r="CF977">
            <v>28.969700798306434</v>
          </cell>
          <cell r="CG977">
            <v>0</v>
          </cell>
          <cell r="CH977">
            <v>28.969700798306434</v>
          </cell>
          <cell r="CI977">
            <v>1.5554717004927996</v>
          </cell>
          <cell r="CJ977">
            <v>0</v>
          </cell>
          <cell r="CK977">
            <v>1.5554717004927996</v>
          </cell>
          <cell r="CM977">
            <v>0</v>
          </cell>
          <cell r="CQ977">
            <v>0</v>
          </cell>
          <cell r="CR977">
            <v>161.09999084472656</v>
          </cell>
          <cell r="CS977">
            <v>0</v>
          </cell>
          <cell r="CT977">
            <v>161.09999084472656</v>
          </cell>
          <cell r="CU977">
            <v>0</v>
          </cell>
          <cell r="CV977">
            <v>9999</v>
          </cell>
          <cell r="CW977">
            <v>9999</v>
          </cell>
        </row>
        <row r="978">
          <cell r="A978" t="str">
            <v>Manufactured Home NonSGC Heat Pump - PTCS Duct Sealing Heat Zone 3 - Cool Zone 2</v>
          </cell>
          <cell r="C978">
            <v>20</v>
          </cell>
          <cell r="D978">
            <v>2975.049072265625</v>
          </cell>
          <cell r="E978">
            <v>0</v>
          </cell>
          <cell r="F978">
            <v>375</v>
          </cell>
          <cell r="G978">
            <v>0</v>
          </cell>
          <cell r="H978">
            <v>0</v>
          </cell>
          <cell r="L978">
            <v>3201.896728515625</v>
          </cell>
          <cell r="M978">
            <v>0.8053381443023682</v>
          </cell>
          <cell r="N978">
            <v>2.310211658477783</v>
          </cell>
          <cell r="O978">
            <v>0</v>
          </cell>
          <cell r="P978">
            <v>0.8053381443023682</v>
          </cell>
          <cell r="Q978">
            <v>2.310211658477783</v>
          </cell>
          <cell r="R978">
            <v>374.99981689453125</v>
          </cell>
          <cell r="S978">
            <v>0</v>
          </cell>
          <cell r="T978">
            <v>0</v>
          </cell>
          <cell r="U978">
            <v>0</v>
          </cell>
          <cell r="V978">
            <v>75</v>
          </cell>
          <cell r="W978">
            <v>0</v>
          </cell>
          <cell r="X978">
            <v>0</v>
          </cell>
          <cell r="Y978">
            <v>0</v>
          </cell>
          <cell r="Z978">
            <v>0</v>
          </cell>
          <cell r="AA978">
            <v>0</v>
          </cell>
          <cell r="AB978">
            <v>0</v>
          </cell>
          <cell r="AC978">
            <v>0</v>
          </cell>
          <cell r="AD978">
            <v>0</v>
          </cell>
          <cell r="AE978">
            <v>0</v>
          </cell>
          <cell r="AF978">
            <v>0</v>
          </cell>
          <cell r="AG978">
            <v>0</v>
          </cell>
          <cell r="AH978">
            <v>449.99981689453125</v>
          </cell>
          <cell r="AI978">
            <v>0</v>
          </cell>
          <cell r="AJ978">
            <v>0</v>
          </cell>
          <cell r="AK978">
            <v>0</v>
          </cell>
          <cell r="AL978">
            <v>449.99981689453125</v>
          </cell>
          <cell r="AM978">
            <v>1598.3184814453125</v>
          </cell>
          <cell r="AN978">
            <v>32.834434509277344</v>
          </cell>
          <cell r="AO978">
            <v>163.11529541015625</v>
          </cell>
          <cell r="AP978">
            <v>0</v>
          </cell>
          <cell r="AQ978">
            <v>1794.2681884765625</v>
          </cell>
          <cell r="AR978">
            <v>449.99981689453125</v>
          </cell>
          <cell r="AS978">
            <v>3.987264314343661</v>
          </cell>
          <cell r="AT978">
            <v>1598.3184814453125</v>
          </cell>
          <cell r="AU978">
            <v>627.9309692382812</v>
          </cell>
          <cell r="AV978">
            <v>222.6249542236328</v>
          </cell>
          <cell r="AW978">
            <v>0</v>
          </cell>
          <cell r="AX978">
            <v>2448.87451171875</v>
          </cell>
          <cell r="AY978">
            <v>0</v>
          </cell>
          <cell r="AZ978">
            <v>9999</v>
          </cell>
          <cell r="BA978">
            <v>1598.3184814453125</v>
          </cell>
          <cell r="BB978">
            <v>660.765380859375</v>
          </cell>
          <cell r="BC978">
            <v>225.90838623046875</v>
          </cell>
          <cell r="BD978">
            <v>0</v>
          </cell>
          <cell r="BE978">
            <v>2484.9921875</v>
          </cell>
          <cell r="BF978">
            <v>449.99981689453125</v>
          </cell>
          <cell r="BG978">
            <v>-10.035062789916992</v>
          </cell>
          <cell r="BH978">
            <v>5.522207294599323</v>
          </cell>
          <cell r="BI978">
            <v>10.341300010681152</v>
          </cell>
          <cell r="BJ978">
            <v>0</v>
          </cell>
          <cell r="BK978">
            <v>0</v>
          </cell>
          <cell r="BL978">
            <v>0</v>
          </cell>
          <cell r="BM978">
            <v>20.88690185546875</v>
          </cell>
          <cell r="BN978">
            <v>1598.3184814453125</v>
          </cell>
          <cell r="BO978">
            <v>0</v>
          </cell>
          <cell r="BP978">
            <v>660.765380859375</v>
          </cell>
          <cell r="BQ978">
            <v>156.9827423095703</v>
          </cell>
          <cell r="BR978">
            <v>55.596221923828125</v>
          </cell>
          <cell r="BS978">
            <v>0</v>
          </cell>
          <cell r="BT978">
            <v>0</v>
          </cell>
          <cell r="BU978">
            <v>0</v>
          </cell>
          <cell r="BV978">
            <v>0</v>
          </cell>
          <cell r="BW978">
            <v>225.90838623046875</v>
          </cell>
          <cell r="BX978">
            <v>374.99981689453125</v>
          </cell>
          <cell r="BY978">
            <v>75</v>
          </cell>
          <cell r="BZ978">
            <v>0</v>
          </cell>
          <cell r="CA978">
            <v>0</v>
          </cell>
          <cell r="CB978">
            <v>2697.5712890625</v>
          </cell>
          <cell r="CC978">
            <v>449.99981689453125</v>
          </cell>
          <cell r="CD978">
            <v>5.994605185114957</v>
          </cell>
          <cell r="CE978">
            <v>-14.920271873474121</v>
          </cell>
          <cell r="CF978">
            <v>28.148090861786653</v>
          </cell>
          <cell r="CG978">
            <v>0</v>
          </cell>
          <cell r="CH978">
            <v>28.148090861786653</v>
          </cell>
          <cell r="CI978">
            <v>1.5155005076801797</v>
          </cell>
          <cell r="CJ978">
            <v>0</v>
          </cell>
          <cell r="CK978">
            <v>1.5155005076801797</v>
          </cell>
          <cell r="CM978">
            <v>0</v>
          </cell>
          <cell r="CQ978">
            <v>0</v>
          </cell>
          <cell r="CR978">
            <v>156.9827423095703</v>
          </cell>
          <cell r="CS978">
            <v>0</v>
          </cell>
          <cell r="CT978">
            <v>156.9827423095703</v>
          </cell>
          <cell r="CU978">
            <v>0</v>
          </cell>
          <cell r="CV978">
            <v>9999</v>
          </cell>
          <cell r="CW978">
            <v>9999</v>
          </cell>
        </row>
        <row r="979">
          <cell r="A979" t="str">
            <v>Manufactured Home NonSGC Heat Pump - PTCS Duct Sealing Heat Zone 3 - Cool Zone 1</v>
          </cell>
          <cell r="C979">
            <v>20</v>
          </cell>
          <cell r="D979">
            <v>2943.04638671875</v>
          </cell>
          <cell r="E979">
            <v>0</v>
          </cell>
          <cell r="F979">
            <v>375</v>
          </cell>
          <cell r="G979">
            <v>0</v>
          </cell>
          <cell r="H979">
            <v>0</v>
          </cell>
          <cell r="L979">
            <v>3167.453857421875</v>
          </cell>
          <cell r="M979">
            <v>0.8053381443023682</v>
          </cell>
          <cell r="N979">
            <v>2.287083387374878</v>
          </cell>
          <cell r="O979">
            <v>0</v>
          </cell>
          <cell r="P979">
            <v>0.8053381443023682</v>
          </cell>
          <cell r="Q979">
            <v>2.287083387374878</v>
          </cell>
          <cell r="R979">
            <v>374.99981689453125</v>
          </cell>
          <cell r="S979">
            <v>0</v>
          </cell>
          <cell r="T979">
            <v>0</v>
          </cell>
          <cell r="U979">
            <v>0</v>
          </cell>
          <cell r="V979">
            <v>75</v>
          </cell>
          <cell r="W979">
            <v>0</v>
          </cell>
          <cell r="X979">
            <v>0</v>
          </cell>
          <cell r="Y979">
            <v>0</v>
          </cell>
          <cell r="Z979">
            <v>0</v>
          </cell>
          <cell r="AA979">
            <v>0</v>
          </cell>
          <cell r="AB979">
            <v>0</v>
          </cell>
          <cell r="AC979">
            <v>0</v>
          </cell>
          <cell r="AD979">
            <v>0</v>
          </cell>
          <cell r="AE979">
            <v>0</v>
          </cell>
          <cell r="AF979">
            <v>0</v>
          </cell>
          <cell r="AG979">
            <v>0</v>
          </cell>
          <cell r="AH979">
            <v>449.99981689453125</v>
          </cell>
          <cell r="AI979">
            <v>0</v>
          </cell>
          <cell r="AJ979">
            <v>0</v>
          </cell>
          <cell r="AK979">
            <v>0</v>
          </cell>
          <cell r="AL979">
            <v>449.99981689453125</v>
          </cell>
          <cell r="AM979">
            <v>1582.3677978515625</v>
          </cell>
          <cell r="AN979">
            <v>32.834434509277344</v>
          </cell>
          <cell r="AO979">
            <v>161.5202178955078</v>
          </cell>
          <cell r="AP979">
            <v>0</v>
          </cell>
          <cell r="AQ979">
            <v>1776.722412109375</v>
          </cell>
          <cell r="AR979">
            <v>449.99981689453125</v>
          </cell>
          <cell r="AS979">
            <v>3.9482737182374614</v>
          </cell>
          <cell r="AT979">
            <v>1582.3677978515625</v>
          </cell>
          <cell r="AU979">
            <v>621.6444702148438</v>
          </cell>
          <cell r="AV979">
            <v>220.40122985839844</v>
          </cell>
          <cell r="AW979">
            <v>0</v>
          </cell>
          <cell r="AX979">
            <v>2424.41357421875</v>
          </cell>
          <cell r="AY979">
            <v>0</v>
          </cell>
          <cell r="AZ979">
            <v>9999</v>
          </cell>
          <cell r="BA979">
            <v>1582.3677978515625</v>
          </cell>
          <cell r="BB979">
            <v>654.4788818359375</v>
          </cell>
          <cell r="BC979">
            <v>223.68466186523438</v>
          </cell>
          <cell r="BD979">
            <v>0</v>
          </cell>
          <cell r="BE979">
            <v>2460.53125</v>
          </cell>
          <cell r="BF979">
            <v>449.99981689453125</v>
          </cell>
          <cell r="BG979">
            <v>-9.946487426757812</v>
          </cell>
          <cell r="BH979">
            <v>5.467849701409112</v>
          </cell>
          <cell r="BI979">
            <v>10.453751564025879</v>
          </cell>
          <cell r="BJ979">
            <v>0</v>
          </cell>
          <cell r="BK979">
            <v>0</v>
          </cell>
          <cell r="BL979">
            <v>0</v>
          </cell>
          <cell r="BM979">
            <v>20.999351501464844</v>
          </cell>
          <cell r="BN979">
            <v>1582.3677978515625</v>
          </cell>
          <cell r="BO979">
            <v>0</v>
          </cell>
          <cell r="BP979">
            <v>654.4788818359375</v>
          </cell>
          <cell r="BQ979">
            <v>155.41111755371094</v>
          </cell>
          <cell r="BR979">
            <v>54.92845153808594</v>
          </cell>
          <cell r="BS979">
            <v>0</v>
          </cell>
          <cell r="BT979">
            <v>0</v>
          </cell>
          <cell r="BU979">
            <v>0</v>
          </cell>
          <cell r="BV979">
            <v>0</v>
          </cell>
          <cell r="BW979">
            <v>223.68466186523438</v>
          </cell>
          <cell r="BX979">
            <v>374.99981689453125</v>
          </cell>
          <cell r="BY979">
            <v>75</v>
          </cell>
          <cell r="BZ979">
            <v>0</v>
          </cell>
          <cell r="CA979">
            <v>0</v>
          </cell>
          <cell r="CB979">
            <v>2670.870849609375</v>
          </cell>
          <cell r="CC979">
            <v>449.99981689453125</v>
          </cell>
          <cell r="CD979">
            <v>5.935271156251827</v>
          </cell>
          <cell r="CE979">
            <v>-14.832795143127441</v>
          </cell>
          <cell r="CF979">
            <v>27.812963304088814</v>
          </cell>
          <cell r="CG979">
            <v>0</v>
          </cell>
          <cell r="CH979">
            <v>27.812963304088814</v>
          </cell>
          <cell r="CI979">
            <v>1.498711807130392</v>
          </cell>
          <cell r="CJ979">
            <v>0</v>
          </cell>
          <cell r="CK979">
            <v>1.498711807130392</v>
          </cell>
          <cell r="CM979">
            <v>0</v>
          </cell>
          <cell r="CQ979">
            <v>0</v>
          </cell>
          <cell r="CR979">
            <v>155.41111755371094</v>
          </cell>
          <cell r="CS979">
            <v>0</v>
          </cell>
          <cell r="CT979">
            <v>155.41111755371094</v>
          </cell>
          <cell r="CU979">
            <v>0</v>
          </cell>
          <cell r="CV979">
            <v>9999</v>
          </cell>
          <cell r="CW979">
            <v>9999</v>
          </cell>
        </row>
        <row r="980">
          <cell r="A980" t="str">
            <v>Manufactured Home SGC Heat Pump - PTCS Duct Sealing Heat Zone 3 - Cool Zone 3</v>
          </cell>
          <cell r="C980">
            <v>20</v>
          </cell>
          <cell r="D980">
            <v>2916.574462890625</v>
          </cell>
          <cell r="E980">
            <v>0</v>
          </cell>
          <cell r="F980">
            <v>375</v>
          </cell>
          <cell r="G980">
            <v>0</v>
          </cell>
          <cell r="H980">
            <v>0</v>
          </cell>
          <cell r="L980">
            <v>3138.963134765625</v>
          </cell>
          <cell r="M980">
            <v>0.7756384611129761</v>
          </cell>
          <cell r="N980">
            <v>2.2620463371276855</v>
          </cell>
          <cell r="O980">
            <v>0</v>
          </cell>
          <cell r="P980">
            <v>0.7756384611129761</v>
          </cell>
          <cell r="Q980">
            <v>2.2620463371276855</v>
          </cell>
          <cell r="R980">
            <v>374.99981689453125</v>
          </cell>
          <cell r="S980">
            <v>0</v>
          </cell>
          <cell r="T980">
            <v>0</v>
          </cell>
          <cell r="U980">
            <v>0</v>
          </cell>
          <cell r="V980">
            <v>75</v>
          </cell>
          <cell r="W980">
            <v>0</v>
          </cell>
          <cell r="X980">
            <v>0</v>
          </cell>
          <cell r="Y980">
            <v>0</v>
          </cell>
          <cell r="Z980">
            <v>0</v>
          </cell>
          <cell r="AA980">
            <v>0</v>
          </cell>
          <cell r="AB980">
            <v>0</v>
          </cell>
          <cell r="AC980">
            <v>0</v>
          </cell>
          <cell r="AD980">
            <v>0</v>
          </cell>
          <cell r="AE980">
            <v>0</v>
          </cell>
          <cell r="AF980">
            <v>0</v>
          </cell>
          <cell r="AG980">
            <v>0</v>
          </cell>
          <cell r="AH980">
            <v>449.99981689453125</v>
          </cell>
          <cell r="AI980">
            <v>0</v>
          </cell>
          <cell r="AJ980">
            <v>0</v>
          </cell>
          <cell r="AK980">
            <v>0</v>
          </cell>
          <cell r="AL980">
            <v>449.99981689453125</v>
          </cell>
          <cell r="AM980">
            <v>1566.7657470703125</v>
          </cell>
          <cell r="AN980">
            <v>31.623546600341797</v>
          </cell>
          <cell r="AO980">
            <v>159.8389434814453</v>
          </cell>
          <cell r="AP980">
            <v>0</v>
          </cell>
          <cell r="AQ980">
            <v>1758.228271484375</v>
          </cell>
          <cell r="AR980">
            <v>449.99981689453125</v>
          </cell>
          <cell r="AS980">
            <v>3.90717545017176</v>
          </cell>
          <cell r="AT980">
            <v>1566.7657470703125</v>
          </cell>
          <cell r="AU980">
            <v>614.8391723632812</v>
          </cell>
          <cell r="AV980">
            <v>218.16050720214844</v>
          </cell>
          <cell r="AW980">
            <v>0</v>
          </cell>
          <cell r="AX980">
            <v>2399.765380859375</v>
          </cell>
          <cell r="AY980">
            <v>0</v>
          </cell>
          <cell r="AZ980">
            <v>9999</v>
          </cell>
          <cell r="BA980">
            <v>1566.7657470703125</v>
          </cell>
          <cell r="BB980">
            <v>646.4627075195312</v>
          </cell>
          <cell r="BC980">
            <v>221.32286071777344</v>
          </cell>
          <cell r="BD980">
            <v>0</v>
          </cell>
          <cell r="BE980">
            <v>2434.55126953125</v>
          </cell>
          <cell r="BF980">
            <v>449.99981689453125</v>
          </cell>
          <cell r="BG980">
            <v>-9.793490409851074</v>
          </cell>
          <cell r="BH980">
            <v>5.4101162608301845</v>
          </cell>
          <cell r="BI980">
            <v>10.548633575439453</v>
          </cell>
          <cell r="BJ980">
            <v>0</v>
          </cell>
          <cell r="BK980">
            <v>0</v>
          </cell>
          <cell r="BL980">
            <v>0</v>
          </cell>
          <cell r="BM980">
            <v>21.498031616210938</v>
          </cell>
          <cell r="BN980">
            <v>1566.7657470703125</v>
          </cell>
          <cell r="BO980">
            <v>0</v>
          </cell>
          <cell r="BP980">
            <v>646.4627075195312</v>
          </cell>
          <cell r="BQ980">
            <v>153.7097930908203</v>
          </cell>
          <cell r="BR980">
            <v>54.55241012573242</v>
          </cell>
          <cell r="BS980">
            <v>0</v>
          </cell>
          <cell r="BT980">
            <v>0</v>
          </cell>
          <cell r="BU980">
            <v>0</v>
          </cell>
          <cell r="BV980">
            <v>0</v>
          </cell>
          <cell r="BW980">
            <v>221.32286071777344</v>
          </cell>
          <cell r="BX980">
            <v>374.99981689453125</v>
          </cell>
          <cell r="BY980">
            <v>75</v>
          </cell>
          <cell r="BZ980">
            <v>0</v>
          </cell>
          <cell r="CA980">
            <v>0</v>
          </cell>
          <cell r="CB980">
            <v>2642.8134765625</v>
          </cell>
          <cell r="CC980">
            <v>449.99981689453125</v>
          </cell>
          <cell r="CD980">
            <v>5.872921345182839</v>
          </cell>
          <cell r="CE980">
            <v>-14.67545223236084</v>
          </cell>
          <cell r="CF980">
            <v>27.606827108742863</v>
          </cell>
          <cell r="CG980">
            <v>0</v>
          </cell>
          <cell r="CH980">
            <v>27.606827108742863</v>
          </cell>
          <cell r="CI980">
            <v>1.4836415539402315</v>
          </cell>
          <cell r="CJ980">
            <v>0</v>
          </cell>
          <cell r="CK980">
            <v>1.4836415539402315</v>
          </cell>
          <cell r="CM980">
            <v>0</v>
          </cell>
          <cell r="CQ980">
            <v>0</v>
          </cell>
          <cell r="CR980">
            <v>153.7097930908203</v>
          </cell>
          <cell r="CS980">
            <v>0</v>
          </cell>
          <cell r="CT980">
            <v>153.7097930908203</v>
          </cell>
          <cell r="CU980">
            <v>0</v>
          </cell>
          <cell r="CV980">
            <v>9999</v>
          </cell>
          <cell r="CW980">
            <v>9999</v>
          </cell>
        </row>
        <row r="981">
          <cell r="A981" t="str">
            <v>Manufactured Home SGC Heat Pump - PTCS Duct Sealing Heat Zone 3 - Cool Zone 2</v>
          </cell>
          <cell r="C981">
            <v>20</v>
          </cell>
          <cell r="D981">
            <v>2852.43017578125</v>
          </cell>
          <cell r="E981">
            <v>0</v>
          </cell>
          <cell r="F981">
            <v>375</v>
          </cell>
          <cell r="G981">
            <v>0</v>
          </cell>
          <cell r="H981">
            <v>0</v>
          </cell>
          <cell r="L981">
            <v>3069.927978515625</v>
          </cell>
          <cell r="M981">
            <v>0.7756384611129761</v>
          </cell>
          <cell r="N981">
            <v>2.215689182281494</v>
          </cell>
          <cell r="O981">
            <v>0</v>
          </cell>
          <cell r="P981">
            <v>0.7756384611129761</v>
          </cell>
          <cell r="Q981">
            <v>2.215689182281494</v>
          </cell>
          <cell r="R981">
            <v>374.99981689453125</v>
          </cell>
          <cell r="S981">
            <v>0</v>
          </cell>
          <cell r="T981">
            <v>0</v>
          </cell>
          <cell r="U981">
            <v>0</v>
          </cell>
          <cell r="V981">
            <v>75</v>
          </cell>
          <cell r="W981">
            <v>0</v>
          </cell>
          <cell r="X981">
            <v>0</v>
          </cell>
          <cell r="Y981">
            <v>0</v>
          </cell>
          <cell r="Z981">
            <v>0</v>
          </cell>
          <cell r="AA981">
            <v>0</v>
          </cell>
          <cell r="AB981">
            <v>0</v>
          </cell>
          <cell r="AC981">
            <v>0</v>
          </cell>
          <cell r="AD981">
            <v>0</v>
          </cell>
          <cell r="AE981">
            <v>0</v>
          </cell>
          <cell r="AF981">
            <v>0</v>
          </cell>
          <cell r="AG981">
            <v>0</v>
          </cell>
          <cell r="AH981">
            <v>449.99981689453125</v>
          </cell>
          <cell r="AI981">
            <v>0</v>
          </cell>
          <cell r="AJ981">
            <v>0</v>
          </cell>
          <cell r="AK981">
            <v>0</v>
          </cell>
          <cell r="AL981">
            <v>449.99981689453125</v>
          </cell>
          <cell r="AM981">
            <v>1532.965087890625</v>
          </cell>
          <cell r="AN981">
            <v>31.623546600341797</v>
          </cell>
          <cell r="AO981">
            <v>156.4588623046875</v>
          </cell>
          <cell r="AP981">
            <v>0</v>
          </cell>
          <cell r="AQ981">
            <v>1721.0474853515625</v>
          </cell>
          <cell r="AR981">
            <v>449.99981689453125</v>
          </cell>
          <cell r="AS981">
            <v>3.824551549093241</v>
          </cell>
          <cell r="AT981">
            <v>1532.965087890625</v>
          </cell>
          <cell r="AU981">
            <v>602.239013671875</v>
          </cell>
          <cell r="AV981">
            <v>213.52041625976562</v>
          </cell>
          <cell r="AW981">
            <v>0</v>
          </cell>
          <cell r="AX981">
            <v>2348.724609375</v>
          </cell>
          <cell r="AY981">
            <v>0</v>
          </cell>
          <cell r="AZ981">
            <v>9999</v>
          </cell>
          <cell r="BA981">
            <v>1532.965087890625</v>
          </cell>
          <cell r="BB981">
            <v>633.862548828125</v>
          </cell>
          <cell r="BC981">
            <v>216.68276977539062</v>
          </cell>
          <cell r="BD981">
            <v>0</v>
          </cell>
          <cell r="BE981">
            <v>2383.510498046875</v>
          </cell>
          <cell r="BF981">
            <v>449.99981689453125</v>
          </cell>
          <cell r="BG981">
            <v>-9.60049819946289</v>
          </cell>
          <cell r="BH981">
            <v>5.296691972869998</v>
          </cell>
          <cell r="BI981">
            <v>10.785846710205078</v>
          </cell>
          <cell r="BJ981">
            <v>0</v>
          </cell>
          <cell r="BK981">
            <v>0</v>
          </cell>
          <cell r="BL981">
            <v>0</v>
          </cell>
          <cell r="BM981">
            <v>21.735244750976562</v>
          </cell>
          <cell r="BN981">
            <v>1532.965087890625</v>
          </cell>
          <cell r="BO981">
            <v>0</v>
          </cell>
          <cell r="BP981">
            <v>633.862548828125</v>
          </cell>
          <cell r="BQ981">
            <v>150.55975341796875</v>
          </cell>
          <cell r="BR981">
            <v>53.28123474121094</v>
          </cell>
          <cell r="BS981">
            <v>0</v>
          </cell>
          <cell r="BT981">
            <v>0</v>
          </cell>
          <cell r="BU981">
            <v>0</v>
          </cell>
          <cell r="BV981">
            <v>0</v>
          </cell>
          <cell r="BW981">
            <v>216.68276977539062</v>
          </cell>
          <cell r="BX981">
            <v>374.99981689453125</v>
          </cell>
          <cell r="BY981">
            <v>75</v>
          </cell>
          <cell r="BZ981">
            <v>0</v>
          </cell>
          <cell r="CA981">
            <v>0</v>
          </cell>
          <cell r="CB981">
            <v>2587.351318359375</v>
          </cell>
          <cell r="CC981">
            <v>449.99981689453125</v>
          </cell>
          <cell r="CD981">
            <v>5.749672130875162</v>
          </cell>
          <cell r="CE981">
            <v>-14.486272811889648</v>
          </cell>
          <cell r="CF981">
            <v>26.977831752907807</v>
          </cell>
          <cell r="CG981">
            <v>0</v>
          </cell>
          <cell r="CH981">
            <v>26.977831752907807</v>
          </cell>
          <cell r="CI981">
            <v>1.4530308527577744</v>
          </cell>
          <cell r="CJ981">
            <v>0</v>
          </cell>
          <cell r="CK981">
            <v>1.4530308527577744</v>
          </cell>
          <cell r="CM981">
            <v>0</v>
          </cell>
          <cell r="CQ981">
            <v>0</v>
          </cell>
          <cell r="CR981">
            <v>150.55975341796875</v>
          </cell>
          <cell r="CS981">
            <v>0</v>
          </cell>
          <cell r="CT981">
            <v>150.55975341796875</v>
          </cell>
          <cell r="CU981">
            <v>0</v>
          </cell>
          <cell r="CV981">
            <v>9999</v>
          </cell>
          <cell r="CW981">
            <v>9999</v>
          </cell>
        </row>
        <row r="982">
          <cell r="A982" t="str">
            <v>Manufactured Home SGC Heat Pump - PTCS Duct Sealing Heat Zone 3 - Cool Zone 1</v>
          </cell>
          <cell r="C982">
            <v>19.999998092651367</v>
          </cell>
          <cell r="D982">
            <v>2827.601318359375</v>
          </cell>
          <cell r="E982">
            <v>0</v>
          </cell>
          <cell r="F982">
            <v>375</v>
          </cell>
          <cell r="G982">
            <v>0</v>
          </cell>
          <cell r="H982">
            <v>0</v>
          </cell>
          <cell r="L982">
            <v>3043.205810546875</v>
          </cell>
          <cell r="M982">
            <v>0.7756384611129761</v>
          </cell>
          <cell r="N982">
            <v>2.1977453231811523</v>
          </cell>
          <cell r="O982">
            <v>0</v>
          </cell>
          <cell r="P982">
            <v>0.7756384611129761</v>
          </cell>
          <cell r="Q982">
            <v>2.1977453231811523</v>
          </cell>
          <cell r="R982">
            <v>374.99981689453125</v>
          </cell>
          <cell r="S982">
            <v>0</v>
          </cell>
          <cell r="T982">
            <v>0</v>
          </cell>
          <cell r="U982">
            <v>0</v>
          </cell>
          <cell r="V982">
            <v>75</v>
          </cell>
          <cell r="W982">
            <v>0</v>
          </cell>
          <cell r="X982">
            <v>0</v>
          </cell>
          <cell r="Y982">
            <v>0</v>
          </cell>
          <cell r="Z982">
            <v>0</v>
          </cell>
          <cell r="AA982">
            <v>0</v>
          </cell>
          <cell r="AB982">
            <v>0</v>
          </cell>
          <cell r="AC982">
            <v>0</v>
          </cell>
          <cell r="AD982">
            <v>0</v>
          </cell>
          <cell r="AE982">
            <v>0</v>
          </cell>
          <cell r="AF982">
            <v>0</v>
          </cell>
          <cell r="AG982">
            <v>0</v>
          </cell>
          <cell r="AH982">
            <v>449.99981689453125</v>
          </cell>
          <cell r="AI982">
            <v>0</v>
          </cell>
          <cell r="AJ982">
            <v>0</v>
          </cell>
          <cell r="AK982">
            <v>0</v>
          </cell>
          <cell r="AL982">
            <v>449.99981689453125</v>
          </cell>
          <cell r="AM982">
            <v>1520.59423828125</v>
          </cell>
          <cell r="AN982">
            <v>31.623546600341797</v>
          </cell>
          <cell r="AO982">
            <v>155.22178649902344</v>
          </cell>
          <cell r="AP982">
            <v>0</v>
          </cell>
          <cell r="AQ982">
            <v>1707.4395751953125</v>
          </cell>
          <cell r="AR982">
            <v>449.99981689453125</v>
          </cell>
          <cell r="AS982">
            <v>3.7943117025329736</v>
          </cell>
          <cell r="AT982">
            <v>1520.59423828125</v>
          </cell>
          <cell r="AU982">
            <v>597.3616943359375</v>
          </cell>
          <cell r="AV982">
            <v>211.79559326171875</v>
          </cell>
          <cell r="AW982">
            <v>0</v>
          </cell>
          <cell r="AX982">
            <v>2329.75146484375</v>
          </cell>
          <cell r="AY982">
            <v>0</v>
          </cell>
          <cell r="AZ982">
            <v>9999</v>
          </cell>
          <cell r="BA982">
            <v>1520.59423828125</v>
          </cell>
          <cell r="BB982">
            <v>628.9852294921875</v>
          </cell>
          <cell r="BC982">
            <v>214.95794677734375</v>
          </cell>
          <cell r="BD982">
            <v>0</v>
          </cell>
          <cell r="BE982">
            <v>2364.537353515625</v>
          </cell>
          <cell r="BF982">
            <v>449.99981689453125</v>
          </cell>
          <cell r="BG982">
            <v>-9.525166511535645</v>
          </cell>
          <cell r="BH982">
            <v>5.2545297513955695</v>
          </cell>
          <cell r="BI982">
            <v>10.8805570602417</v>
          </cell>
          <cell r="BJ982">
            <v>0</v>
          </cell>
          <cell r="BK982">
            <v>0</v>
          </cell>
          <cell r="BL982">
            <v>0</v>
          </cell>
          <cell r="BM982">
            <v>21.8299560546875</v>
          </cell>
          <cell r="BN982">
            <v>1520.59423828125</v>
          </cell>
          <cell r="BO982">
            <v>0</v>
          </cell>
          <cell r="BP982">
            <v>628.9852294921875</v>
          </cell>
          <cell r="BQ982">
            <v>149.34042358398438</v>
          </cell>
          <cell r="BR982">
            <v>52.76408386230469</v>
          </cell>
          <cell r="BS982">
            <v>0</v>
          </cell>
          <cell r="BT982">
            <v>0</v>
          </cell>
          <cell r="BU982">
            <v>0</v>
          </cell>
          <cell r="BV982">
            <v>0</v>
          </cell>
          <cell r="BW982">
            <v>214.95794677734375</v>
          </cell>
          <cell r="BX982">
            <v>374.99981689453125</v>
          </cell>
          <cell r="BY982">
            <v>75</v>
          </cell>
          <cell r="BZ982">
            <v>0</v>
          </cell>
          <cell r="CA982">
            <v>0</v>
          </cell>
          <cell r="CB982">
            <v>2566.641845703125</v>
          </cell>
          <cell r="CC982">
            <v>449.99981689453125</v>
          </cell>
          <cell r="CD982">
            <v>5.703651061801919</v>
          </cell>
          <cell r="CE982">
            <v>-14.411856651306152</v>
          </cell>
          <cell r="CF982">
            <v>26.71842287892183</v>
          </cell>
          <cell r="CG982">
            <v>0</v>
          </cell>
          <cell r="CH982">
            <v>26.71842287892183</v>
          </cell>
          <cell r="CI982">
            <v>1.4400440572072222</v>
          </cell>
          <cell r="CJ982">
            <v>0</v>
          </cell>
          <cell r="CK982">
            <v>1.4400440572072222</v>
          </cell>
          <cell r="CM982">
            <v>0</v>
          </cell>
          <cell r="CQ982">
            <v>0</v>
          </cell>
          <cell r="CR982">
            <v>149.34042358398438</v>
          </cell>
          <cell r="CS982">
            <v>0</v>
          </cell>
          <cell r="CT982">
            <v>149.34042358398438</v>
          </cell>
          <cell r="CU982">
            <v>0</v>
          </cell>
          <cell r="CV982">
            <v>9999</v>
          </cell>
          <cell r="CW982">
            <v>9999</v>
          </cell>
        </row>
        <row r="983">
          <cell r="A983" t="str">
            <v>Manufactured Home NonSGC Heat Pump - PTCS Duct Sealing, System Commissioning and Controls Heat Zone 3 - Cool Zone 3</v>
          </cell>
          <cell r="C983">
            <v>20</v>
          </cell>
          <cell r="D983">
            <v>5006.009765625</v>
          </cell>
          <cell r="E983">
            <v>0</v>
          </cell>
          <cell r="F983">
            <v>700</v>
          </cell>
          <cell r="G983">
            <v>0</v>
          </cell>
          <cell r="H983">
            <v>0</v>
          </cell>
          <cell r="L983">
            <v>5387.7177734375</v>
          </cell>
          <cell r="M983">
            <v>1.324116826057434</v>
          </cell>
          <cell r="N983">
            <v>3.881148099899292</v>
          </cell>
          <cell r="O983">
            <v>0</v>
          </cell>
          <cell r="P983">
            <v>1.324116826057434</v>
          </cell>
          <cell r="Q983">
            <v>3.881148099899292</v>
          </cell>
          <cell r="R983">
            <v>699.9996337890625</v>
          </cell>
          <cell r="S983">
            <v>0</v>
          </cell>
          <cell r="T983">
            <v>0</v>
          </cell>
          <cell r="U983">
            <v>0</v>
          </cell>
          <cell r="V983">
            <v>140</v>
          </cell>
          <cell r="W983">
            <v>0</v>
          </cell>
          <cell r="X983">
            <v>0</v>
          </cell>
          <cell r="Y983">
            <v>0</v>
          </cell>
          <cell r="Z983">
            <v>0</v>
          </cell>
          <cell r="AA983">
            <v>0</v>
          </cell>
          <cell r="AB983">
            <v>0</v>
          </cell>
          <cell r="AC983">
            <v>0</v>
          </cell>
          <cell r="AD983">
            <v>0</v>
          </cell>
          <cell r="AE983">
            <v>0</v>
          </cell>
          <cell r="AF983">
            <v>0</v>
          </cell>
          <cell r="AG983">
            <v>0</v>
          </cell>
          <cell r="AH983">
            <v>839.9996337890625</v>
          </cell>
          <cell r="AI983">
            <v>0</v>
          </cell>
          <cell r="AJ983">
            <v>0</v>
          </cell>
          <cell r="AK983">
            <v>0</v>
          </cell>
          <cell r="AL983">
            <v>839.9996337890625</v>
          </cell>
          <cell r="AM983">
            <v>2688.594970703125</v>
          </cell>
          <cell r="AN983">
            <v>53.985565185546875</v>
          </cell>
          <cell r="AO983">
            <v>274.2580261230469</v>
          </cell>
          <cell r="AP983">
            <v>0</v>
          </cell>
          <cell r="AQ983">
            <v>3016.838623046875</v>
          </cell>
          <cell r="AR983">
            <v>839.9996337890625</v>
          </cell>
          <cell r="AS983">
            <v>3.591476044344676</v>
          </cell>
          <cell r="AT983">
            <v>2688.594970703125</v>
          </cell>
          <cell r="AU983">
            <v>1054.9217529296875</v>
          </cell>
          <cell r="AV983">
            <v>374.3516540527344</v>
          </cell>
          <cell r="AW983">
            <v>0</v>
          </cell>
          <cell r="AX983">
            <v>4117.8681640625</v>
          </cell>
          <cell r="AY983">
            <v>0</v>
          </cell>
          <cell r="AZ983">
            <v>9999</v>
          </cell>
          <cell r="BA983">
            <v>2688.594970703125</v>
          </cell>
          <cell r="BB983">
            <v>1108.9073486328125</v>
          </cell>
          <cell r="BC983">
            <v>379.7502136230469</v>
          </cell>
          <cell r="BD983">
            <v>0</v>
          </cell>
          <cell r="BE983">
            <v>4177.25244140625</v>
          </cell>
          <cell r="BF983">
            <v>839.9996337890625</v>
          </cell>
          <cell r="BG983">
            <v>-8.85892391204834</v>
          </cell>
          <cell r="BH983">
            <v>4.972921813785436</v>
          </cell>
          <cell r="BI983">
            <v>11.472138404846191</v>
          </cell>
          <cell r="BJ983">
            <v>0</v>
          </cell>
          <cell r="BK983">
            <v>0</v>
          </cell>
          <cell r="BL983">
            <v>0</v>
          </cell>
          <cell r="BM983">
            <v>23.444782257080078</v>
          </cell>
          <cell r="BN983">
            <v>2688.594970703125</v>
          </cell>
          <cell r="BO983">
            <v>0</v>
          </cell>
          <cell r="BP983">
            <v>1108.9073486328125</v>
          </cell>
          <cell r="BQ983">
            <v>263.7304382324219</v>
          </cell>
          <cell r="BR983">
            <v>93.67137908935547</v>
          </cell>
          <cell r="BS983">
            <v>0</v>
          </cell>
          <cell r="BT983">
            <v>0</v>
          </cell>
          <cell r="BU983">
            <v>0</v>
          </cell>
          <cell r="BV983">
            <v>0</v>
          </cell>
          <cell r="BW983">
            <v>379.7502136230469</v>
          </cell>
          <cell r="BX983">
            <v>699.9996337890625</v>
          </cell>
          <cell r="BY983">
            <v>140</v>
          </cell>
          <cell r="BZ983">
            <v>0</v>
          </cell>
          <cell r="CA983">
            <v>0</v>
          </cell>
          <cell r="CB983">
            <v>4534.654296875</v>
          </cell>
          <cell r="CC983">
            <v>839.9996337890625</v>
          </cell>
          <cell r="CD983">
            <v>5.398400353233855</v>
          </cell>
          <cell r="CE983">
            <v>-13.740072250366211</v>
          </cell>
          <cell r="CF983">
            <v>47.39831579830075</v>
          </cell>
          <cell r="CG983">
            <v>0</v>
          </cell>
          <cell r="CH983">
            <v>47.39831579830075</v>
          </cell>
          <cell r="CI983">
            <v>2.546025476332411</v>
          </cell>
          <cell r="CJ983">
            <v>0</v>
          </cell>
          <cell r="CK983">
            <v>2.546025476332411</v>
          </cell>
          <cell r="CM983">
            <v>0</v>
          </cell>
          <cell r="CQ983">
            <v>0</v>
          </cell>
          <cell r="CR983">
            <v>263.7304382324219</v>
          </cell>
          <cell r="CS983">
            <v>0</v>
          </cell>
          <cell r="CT983">
            <v>263.7304382324219</v>
          </cell>
          <cell r="CU983">
            <v>0</v>
          </cell>
          <cell r="CV983">
            <v>9999</v>
          </cell>
          <cell r="CW983">
            <v>9999</v>
          </cell>
        </row>
        <row r="984">
          <cell r="A984" t="str">
            <v>Manufactured Home NonSGC Heat Pump - PTCS Duct Sealing, System Commissioning and Controls Heat Zone 3 - Cool Zone 2</v>
          </cell>
          <cell r="C984">
            <v>19.999998092651367</v>
          </cell>
          <cell r="D984">
            <v>4886.16748046875</v>
          </cell>
          <cell r="E984">
            <v>0</v>
          </cell>
          <cell r="F984">
            <v>700</v>
          </cell>
          <cell r="G984">
            <v>0</v>
          </cell>
          <cell r="H984">
            <v>0</v>
          </cell>
          <cell r="L984">
            <v>5258.7373046875</v>
          </cell>
          <cell r="M984">
            <v>1.324116826057434</v>
          </cell>
          <cell r="N984">
            <v>3.7945375442504883</v>
          </cell>
          <cell r="O984">
            <v>0</v>
          </cell>
          <cell r="P984">
            <v>1.324116826057434</v>
          </cell>
          <cell r="Q984">
            <v>3.7945375442504883</v>
          </cell>
          <cell r="R984">
            <v>699.9996337890625</v>
          </cell>
          <cell r="S984">
            <v>0</v>
          </cell>
          <cell r="T984">
            <v>0</v>
          </cell>
          <cell r="U984">
            <v>0</v>
          </cell>
          <cell r="V984">
            <v>140</v>
          </cell>
          <cell r="W984">
            <v>0</v>
          </cell>
          <cell r="X984">
            <v>0</v>
          </cell>
          <cell r="Y984">
            <v>0</v>
          </cell>
          <cell r="Z984">
            <v>0</v>
          </cell>
          <cell r="AA984">
            <v>0</v>
          </cell>
          <cell r="AB984">
            <v>0</v>
          </cell>
          <cell r="AC984">
            <v>0</v>
          </cell>
          <cell r="AD984">
            <v>0</v>
          </cell>
          <cell r="AE984">
            <v>0</v>
          </cell>
          <cell r="AF984">
            <v>0</v>
          </cell>
          <cell r="AG984">
            <v>0</v>
          </cell>
          <cell r="AH984">
            <v>839.9996337890625</v>
          </cell>
          <cell r="AI984">
            <v>0</v>
          </cell>
          <cell r="AJ984">
            <v>0</v>
          </cell>
          <cell r="AK984">
            <v>0</v>
          </cell>
          <cell r="AL984">
            <v>839.9996337890625</v>
          </cell>
          <cell r="AM984">
            <v>2625.265625</v>
          </cell>
          <cell r="AN984">
            <v>53.985565185546875</v>
          </cell>
          <cell r="AO984">
            <v>267.92510986328125</v>
          </cell>
          <cell r="AP984">
            <v>0</v>
          </cell>
          <cell r="AQ984">
            <v>2947.17626953125</v>
          </cell>
          <cell r="AR984">
            <v>839.9996337890625</v>
          </cell>
          <cell r="AS984">
            <v>3.508544743947962</v>
          </cell>
          <cell r="AT984">
            <v>2625.265625</v>
          </cell>
          <cell r="AU984">
            <v>1031.38037109375</v>
          </cell>
          <cell r="AV984">
            <v>365.66461181640625</v>
          </cell>
          <cell r="AW984">
            <v>0</v>
          </cell>
          <cell r="AX984">
            <v>4022.310546875</v>
          </cell>
          <cell r="AY984">
            <v>0</v>
          </cell>
          <cell r="AZ984">
            <v>9999</v>
          </cell>
          <cell r="BA984">
            <v>2625.265625</v>
          </cell>
          <cell r="BB984">
            <v>1085.365966796875</v>
          </cell>
          <cell r="BC984">
            <v>371.06317138671875</v>
          </cell>
          <cell r="BD984">
            <v>0</v>
          </cell>
          <cell r="BE984">
            <v>4081.69482421875</v>
          </cell>
          <cell r="BF984">
            <v>839.9996337890625</v>
          </cell>
          <cell r="BG984">
            <v>-8.62525749206543</v>
          </cell>
          <cell r="BH984">
            <v>4.859162514457709</v>
          </cell>
          <cell r="BI984">
            <v>11.753514289855957</v>
          </cell>
          <cell r="BJ984">
            <v>0</v>
          </cell>
          <cell r="BK984">
            <v>0</v>
          </cell>
          <cell r="BL984">
            <v>0</v>
          </cell>
          <cell r="BM984">
            <v>23.726158142089844</v>
          </cell>
          <cell r="BN984">
            <v>2625.265625</v>
          </cell>
          <cell r="BO984">
            <v>0</v>
          </cell>
          <cell r="BP984">
            <v>1085.365966796875</v>
          </cell>
          <cell r="BQ984">
            <v>257.8450927734375</v>
          </cell>
          <cell r="BR984">
            <v>91.30050659179688</v>
          </cell>
          <cell r="BS984">
            <v>0</v>
          </cell>
          <cell r="BT984">
            <v>0</v>
          </cell>
          <cell r="BU984">
            <v>0</v>
          </cell>
          <cell r="BV984">
            <v>0</v>
          </cell>
          <cell r="BW984">
            <v>371.06317138671875</v>
          </cell>
          <cell r="BX984">
            <v>699.9996337890625</v>
          </cell>
          <cell r="BY984">
            <v>140</v>
          </cell>
          <cell r="BZ984">
            <v>0</v>
          </cell>
          <cell r="CA984">
            <v>0</v>
          </cell>
          <cell r="CB984">
            <v>4430.84033203125</v>
          </cell>
          <cell r="CC984">
            <v>839.9996337890625</v>
          </cell>
          <cell r="CD984">
            <v>5.27481221872045</v>
          </cell>
          <cell r="CE984">
            <v>-13.510601997375488</v>
          </cell>
          <cell r="CF984">
            <v>46.22573902602496</v>
          </cell>
          <cell r="CG984">
            <v>0</v>
          </cell>
          <cell r="CH984">
            <v>46.22573902602496</v>
          </cell>
          <cell r="CI984">
            <v>2.489027922573676</v>
          </cell>
          <cell r="CJ984">
            <v>0</v>
          </cell>
          <cell r="CK984">
            <v>2.489027922573676</v>
          </cell>
          <cell r="CM984">
            <v>0</v>
          </cell>
          <cell r="CQ984">
            <v>0</v>
          </cell>
          <cell r="CR984">
            <v>257.8450927734375</v>
          </cell>
          <cell r="CS984">
            <v>0</v>
          </cell>
          <cell r="CT984">
            <v>257.8450927734375</v>
          </cell>
          <cell r="CU984">
            <v>0</v>
          </cell>
          <cell r="CV984">
            <v>9999</v>
          </cell>
          <cell r="CW984">
            <v>9999</v>
          </cell>
        </row>
        <row r="985">
          <cell r="A985" t="str">
            <v>Manufactured Home NonSGC Heat Pump - PTCS Duct Sealing, System Commissioning and Controls Heat Zone 3 - Cool Zone 1</v>
          </cell>
          <cell r="C985">
            <v>20</v>
          </cell>
          <cell r="D985">
            <v>4837.87451171875</v>
          </cell>
          <cell r="E985">
            <v>0</v>
          </cell>
          <cell r="F985">
            <v>700</v>
          </cell>
          <cell r="G985">
            <v>0</v>
          </cell>
          <cell r="H985">
            <v>0</v>
          </cell>
          <cell r="L985">
            <v>5206.76220703125</v>
          </cell>
          <cell r="M985">
            <v>1.324116826057434</v>
          </cell>
          <cell r="N985">
            <v>3.7596359252929688</v>
          </cell>
          <cell r="O985">
            <v>0</v>
          </cell>
          <cell r="P985">
            <v>1.324116826057434</v>
          </cell>
          <cell r="Q985">
            <v>3.7596359252929688</v>
          </cell>
          <cell r="R985">
            <v>699.9996337890625</v>
          </cell>
          <cell r="S985">
            <v>0</v>
          </cell>
          <cell r="T985">
            <v>0</v>
          </cell>
          <cell r="U985">
            <v>0</v>
          </cell>
          <cell r="V985">
            <v>140</v>
          </cell>
          <cell r="W985">
            <v>0</v>
          </cell>
          <cell r="X985">
            <v>0</v>
          </cell>
          <cell r="Y985">
            <v>0</v>
          </cell>
          <cell r="Z985">
            <v>0</v>
          </cell>
          <cell r="AA985">
            <v>0</v>
          </cell>
          <cell r="AB985">
            <v>0</v>
          </cell>
          <cell r="AC985">
            <v>0</v>
          </cell>
          <cell r="AD985">
            <v>0</v>
          </cell>
          <cell r="AE985">
            <v>0</v>
          </cell>
          <cell r="AF985">
            <v>0</v>
          </cell>
          <cell r="AG985">
            <v>0</v>
          </cell>
          <cell r="AH985">
            <v>839.9996337890625</v>
          </cell>
          <cell r="AI985">
            <v>0</v>
          </cell>
          <cell r="AJ985">
            <v>0</v>
          </cell>
          <cell r="AK985">
            <v>0</v>
          </cell>
          <cell r="AL985">
            <v>839.9996337890625</v>
          </cell>
          <cell r="AM985">
            <v>2601.1904296875</v>
          </cell>
          <cell r="AN985">
            <v>53.985565185546875</v>
          </cell>
          <cell r="AO985">
            <v>265.517578125</v>
          </cell>
          <cell r="AP985">
            <v>0</v>
          </cell>
          <cell r="AQ985">
            <v>2920.693603515625</v>
          </cell>
          <cell r="AR985">
            <v>839.9996337890625</v>
          </cell>
          <cell r="AS985">
            <v>3.4770176741904155</v>
          </cell>
          <cell r="AT985">
            <v>2601.1904296875</v>
          </cell>
          <cell r="AU985">
            <v>1021.8939819335938</v>
          </cell>
          <cell r="AV985">
            <v>362.3084411621094</v>
          </cell>
          <cell r="AW985">
            <v>0</v>
          </cell>
          <cell r="AX985">
            <v>3985.392822265625</v>
          </cell>
          <cell r="AY985">
            <v>0</v>
          </cell>
          <cell r="AZ985">
            <v>9999</v>
          </cell>
          <cell r="BA985">
            <v>2601.1904296875</v>
          </cell>
          <cell r="BB985">
            <v>1075.8795166015625</v>
          </cell>
          <cell r="BC985">
            <v>367.7070007324219</v>
          </cell>
          <cell r="BD985">
            <v>0</v>
          </cell>
          <cell r="BE985">
            <v>4044.77685546875</v>
          </cell>
          <cell r="BF985">
            <v>839.9996337890625</v>
          </cell>
          <cell r="BG985">
            <v>-8.529866218566895</v>
          </cell>
          <cell r="BH985">
            <v>4.815212786812681</v>
          </cell>
          <cell r="BI985">
            <v>11.870841026306152</v>
          </cell>
          <cell r="BJ985">
            <v>0</v>
          </cell>
          <cell r="BK985">
            <v>0</v>
          </cell>
          <cell r="BL985">
            <v>0</v>
          </cell>
          <cell r="BM985">
            <v>23.843482971191406</v>
          </cell>
          <cell r="BN985">
            <v>2601.1904296875</v>
          </cell>
          <cell r="BO985">
            <v>0</v>
          </cell>
          <cell r="BP985">
            <v>1075.8795166015625</v>
          </cell>
          <cell r="BQ985">
            <v>255.47349548339844</v>
          </cell>
          <cell r="BR985">
            <v>90.29173278808594</v>
          </cell>
          <cell r="BS985">
            <v>0</v>
          </cell>
          <cell r="BT985">
            <v>0</v>
          </cell>
          <cell r="BU985">
            <v>0</v>
          </cell>
          <cell r="BV985">
            <v>0</v>
          </cell>
          <cell r="BW985">
            <v>367.7070007324219</v>
          </cell>
          <cell r="BX985">
            <v>699.9996337890625</v>
          </cell>
          <cell r="BY985">
            <v>140</v>
          </cell>
          <cell r="BZ985">
            <v>0</v>
          </cell>
          <cell r="CA985">
            <v>0</v>
          </cell>
          <cell r="CB985">
            <v>4390.5419921875</v>
          </cell>
          <cell r="CC985">
            <v>839.9996337890625</v>
          </cell>
          <cell r="CD985">
            <v>5.226838238018902</v>
          </cell>
          <cell r="CE985">
            <v>-13.416206359863281</v>
          </cell>
          <cell r="CF985">
            <v>45.71932681450635</v>
          </cell>
          <cell r="CG985">
            <v>0</v>
          </cell>
          <cell r="CH985">
            <v>45.71932681450635</v>
          </cell>
          <cell r="CI985">
            <v>2.463648380713695</v>
          </cell>
          <cell r="CJ985">
            <v>0</v>
          </cell>
          <cell r="CK985">
            <v>2.463648380713695</v>
          </cell>
          <cell r="CM985">
            <v>0</v>
          </cell>
          <cell r="CQ985">
            <v>0</v>
          </cell>
          <cell r="CR985">
            <v>255.47349548339844</v>
          </cell>
          <cell r="CS985">
            <v>0</v>
          </cell>
          <cell r="CT985">
            <v>255.47349548339844</v>
          </cell>
          <cell r="CU985">
            <v>0</v>
          </cell>
          <cell r="CV985">
            <v>9999</v>
          </cell>
          <cell r="CW985">
            <v>9999</v>
          </cell>
        </row>
        <row r="986">
          <cell r="A986" t="str">
            <v>Manufactured Home SGC Heat Pump - PTCS Duct Sealing, System Commissioning and Controls Heat Zone 3 - Cool Zone 3</v>
          </cell>
          <cell r="C986">
            <v>20</v>
          </cell>
          <cell r="D986">
            <v>4777.7490234375</v>
          </cell>
          <cell r="E986">
            <v>0</v>
          </cell>
          <cell r="F986">
            <v>700</v>
          </cell>
          <cell r="G986">
            <v>0</v>
          </cell>
          <cell r="H986">
            <v>0</v>
          </cell>
          <cell r="L986">
            <v>5142.05224609375</v>
          </cell>
          <cell r="M986">
            <v>1.2752853631973267</v>
          </cell>
          <cell r="N986">
            <v>3.7064735889434814</v>
          </cell>
          <cell r="O986">
            <v>0</v>
          </cell>
          <cell r="P986">
            <v>1.2752853631973267</v>
          </cell>
          <cell r="Q986">
            <v>3.7064735889434814</v>
          </cell>
          <cell r="R986">
            <v>699.9996337890625</v>
          </cell>
          <cell r="S986">
            <v>0</v>
          </cell>
          <cell r="T986">
            <v>0</v>
          </cell>
          <cell r="U986">
            <v>0</v>
          </cell>
          <cell r="V986">
            <v>140</v>
          </cell>
          <cell r="W986">
            <v>0</v>
          </cell>
          <cell r="X986">
            <v>0</v>
          </cell>
          <cell r="Y986">
            <v>0</v>
          </cell>
          <cell r="Z986">
            <v>0</v>
          </cell>
          <cell r="AA986">
            <v>0</v>
          </cell>
          <cell r="AB986">
            <v>0</v>
          </cell>
          <cell r="AC986">
            <v>0</v>
          </cell>
          <cell r="AD986">
            <v>0</v>
          </cell>
          <cell r="AE986">
            <v>0</v>
          </cell>
          <cell r="AF986">
            <v>0</v>
          </cell>
          <cell r="AG986">
            <v>0</v>
          </cell>
          <cell r="AH986">
            <v>839.9996337890625</v>
          </cell>
          <cell r="AI986">
            <v>0</v>
          </cell>
          <cell r="AJ986">
            <v>0</v>
          </cell>
          <cell r="AK986">
            <v>0</v>
          </cell>
          <cell r="AL986">
            <v>839.9996337890625</v>
          </cell>
          <cell r="AM986">
            <v>2566.969970703125</v>
          </cell>
          <cell r="AN986">
            <v>51.99464416503906</v>
          </cell>
          <cell r="AO986">
            <v>261.896484375</v>
          </cell>
          <cell r="AP986">
            <v>0</v>
          </cell>
          <cell r="AQ986">
            <v>2880.861083984375</v>
          </cell>
          <cell r="AR986">
            <v>839.9996337890625</v>
          </cell>
          <cell r="AS986">
            <v>3.429598041904141</v>
          </cell>
          <cell r="AT986">
            <v>2566.969970703125</v>
          </cell>
          <cell r="AU986">
            <v>1007.4441528320312</v>
          </cell>
          <cell r="AV986">
            <v>357.4414367675781</v>
          </cell>
          <cell r="AW986">
            <v>0</v>
          </cell>
          <cell r="AX986">
            <v>3931.85546875</v>
          </cell>
          <cell r="AY986">
            <v>0</v>
          </cell>
          <cell r="AZ986">
            <v>9999</v>
          </cell>
          <cell r="BA986">
            <v>2566.969970703125</v>
          </cell>
          <cell r="BB986">
            <v>1059.4388427734375</v>
          </cell>
          <cell r="BC986">
            <v>362.6408996582031</v>
          </cell>
          <cell r="BD986">
            <v>0</v>
          </cell>
          <cell r="BE986">
            <v>3989.049560546875</v>
          </cell>
          <cell r="BF986">
            <v>839.9996337890625</v>
          </cell>
          <cell r="BG986">
            <v>-8.329450607299805</v>
          </cell>
          <cell r="BH986">
            <v>4.748870721960473</v>
          </cell>
          <cell r="BI986">
            <v>12.02022933959961</v>
          </cell>
          <cell r="BJ986">
            <v>0</v>
          </cell>
          <cell r="BK986">
            <v>0</v>
          </cell>
          <cell r="BL986">
            <v>0</v>
          </cell>
          <cell r="BM986">
            <v>24.451313018798828</v>
          </cell>
          <cell r="BN986">
            <v>2566.969970703125</v>
          </cell>
          <cell r="BO986">
            <v>0</v>
          </cell>
          <cell r="BP986">
            <v>1059.4388427734375</v>
          </cell>
          <cell r="BQ986">
            <v>251.8610382080078</v>
          </cell>
          <cell r="BR986">
            <v>89.33985137939453</v>
          </cell>
          <cell r="BS986">
            <v>0</v>
          </cell>
          <cell r="BT986">
            <v>0</v>
          </cell>
          <cell r="BU986">
            <v>0</v>
          </cell>
          <cell r="BV986">
            <v>0</v>
          </cell>
          <cell r="BW986">
            <v>362.6408996582031</v>
          </cell>
          <cell r="BX986">
            <v>699.9996337890625</v>
          </cell>
          <cell r="BY986">
            <v>140</v>
          </cell>
          <cell r="BZ986">
            <v>0</v>
          </cell>
          <cell r="CA986">
            <v>0</v>
          </cell>
          <cell r="CB986">
            <v>4330.25048828125</v>
          </cell>
          <cell r="CC986">
            <v>839.9996337890625</v>
          </cell>
          <cell r="CD986">
            <v>5.155062434269104</v>
          </cell>
          <cell r="CE986">
            <v>-13.211968421936035</v>
          </cell>
          <cell r="CF986">
            <v>45.21468700953341</v>
          </cell>
          <cell r="CG986">
            <v>0</v>
          </cell>
          <cell r="CH986">
            <v>45.21468700953341</v>
          </cell>
          <cell r="CI986">
            <v>2.4307325591509503</v>
          </cell>
          <cell r="CJ986">
            <v>0</v>
          </cell>
          <cell r="CK986">
            <v>2.4307325591509503</v>
          </cell>
          <cell r="CM986">
            <v>0</v>
          </cell>
          <cell r="CQ986">
            <v>0</v>
          </cell>
          <cell r="CR986">
            <v>251.8610382080078</v>
          </cell>
          <cell r="CS986">
            <v>0</v>
          </cell>
          <cell r="CT986">
            <v>251.8610382080078</v>
          </cell>
          <cell r="CU986">
            <v>0</v>
          </cell>
          <cell r="CV986">
            <v>9999</v>
          </cell>
          <cell r="CW986">
            <v>9999</v>
          </cell>
        </row>
        <row r="987">
          <cell r="A987" t="str">
            <v>Single Family Heat Pump - PTCS Duct Sealing Heat Zone 3 - Cool Zone 3</v>
          </cell>
          <cell r="C987">
            <v>20</v>
          </cell>
          <cell r="D987">
            <v>2883.394287109375</v>
          </cell>
          <cell r="E987">
            <v>0</v>
          </cell>
          <cell r="F987">
            <v>425</v>
          </cell>
          <cell r="G987">
            <v>0</v>
          </cell>
          <cell r="H987">
            <v>0</v>
          </cell>
          <cell r="L987">
            <v>3103.2529296875</v>
          </cell>
          <cell r="M987">
            <v>0.7649536728858948</v>
          </cell>
          <cell r="N987">
            <v>2.2359423637390137</v>
          </cell>
          <cell r="O987">
            <v>0</v>
          </cell>
          <cell r="P987">
            <v>0.7649536728858948</v>
          </cell>
          <cell r="Q987">
            <v>2.2359423637390137</v>
          </cell>
          <cell r="R987">
            <v>424.9997863769531</v>
          </cell>
          <cell r="S987">
            <v>0</v>
          </cell>
          <cell r="T987">
            <v>0</v>
          </cell>
          <cell r="U987">
            <v>0</v>
          </cell>
          <cell r="V987">
            <v>85</v>
          </cell>
          <cell r="W987">
            <v>0</v>
          </cell>
          <cell r="X987">
            <v>0</v>
          </cell>
          <cell r="Y987">
            <v>0</v>
          </cell>
          <cell r="Z987">
            <v>0</v>
          </cell>
          <cell r="AA987">
            <v>0</v>
          </cell>
          <cell r="AB987">
            <v>0</v>
          </cell>
          <cell r="AC987">
            <v>0</v>
          </cell>
          <cell r="AD987">
            <v>0</v>
          </cell>
          <cell r="AE987">
            <v>0</v>
          </cell>
          <cell r="AF987">
            <v>0</v>
          </cell>
          <cell r="AG987">
            <v>0</v>
          </cell>
          <cell r="AH987">
            <v>509.9997863769531</v>
          </cell>
          <cell r="AI987">
            <v>0</v>
          </cell>
          <cell r="AJ987">
            <v>0</v>
          </cell>
          <cell r="AK987">
            <v>0</v>
          </cell>
          <cell r="AL987">
            <v>509.9997863769531</v>
          </cell>
          <cell r="AM987">
            <v>1548.78564453125</v>
          </cell>
          <cell r="AN987">
            <v>31.187923431396484</v>
          </cell>
          <cell r="AO987">
            <v>157.9973602294922</v>
          </cell>
          <cell r="AP987">
            <v>0</v>
          </cell>
          <cell r="AQ987">
            <v>1737.970947265625</v>
          </cell>
          <cell r="AR987">
            <v>509.9997863769531</v>
          </cell>
          <cell r="AS987">
            <v>3.4077875611256876</v>
          </cell>
          <cell r="AT987">
            <v>1548.78564453125</v>
          </cell>
          <cell r="AU987">
            <v>607.7439575195312</v>
          </cell>
          <cell r="AV987">
            <v>215.6529541015625</v>
          </cell>
          <cell r="AW987">
            <v>0</v>
          </cell>
          <cell r="AX987">
            <v>2372.1826171875</v>
          </cell>
          <cell r="AY987">
            <v>0</v>
          </cell>
          <cell r="AZ987">
            <v>9999</v>
          </cell>
          <cell r="BA987">
            <v>1548.78564453125</v>
          </cell>
          <cell r="BB987">
            <v>638.931884765625</v>
          </cell>
          <cell r="BC987">
            <v>218.77175903320312</v>
          </cell>
          <cell r="BD987">
            <v>0</v>
          </cell>
          <cell r="BE987">
            <v>2406.4892578125</v>
          </cell>
          <cell r="BF987">
            <v>509.9997863769531</v>
          </cell>
          <cell r="BG987">
            <v>-8.244464874267578</v>
          </cell>
          <cell r="BH987">
            <v>4.7186084167037015</v>
          </cell>
          <cell r="BI987">
            <v>12.092690467834473</v>
          </cell>
          <cell r="BJ987">
            <v>0</v>
          </cell>
          <cell r="BK987">
            <v>0</v>
          </cell>
          <cell r="BL987">
            <v>0</v>
          </cell>
          <cell r="BM987">
            <v>24.675338745117188</v>
          </cell>
          <cell r="BN987">
            <v>1548.78564453125</v>
          </cell>
          <cell r="BO987">
            <v>0</v>
          </cell>
          <cell r="BP987">
            <v>638.931884765625</v>
          </cell>
          <cell r="BQ987">
            <v>151.9359893798828</v>
          </cell>
          <cell r="BR987">
            <v>53.941532135009766</v>
          </cell>
          <cell r="BS987">
            <v>0</v>
          </cell>
          <cell r="BT987">
            <v>0</v>
          </cell>
          <cell r="BU987">
            <v>0</v>
          </cell>
          <cell r="BV987">
            <v>0</v>
          </cell>
          <cell r="BW987">
            <v>218.77175903320312</v>
          </cell>
          <cell r="BX987">
            <v>424.9997863769531</v>
          </cell>
          <cell r="BY987">
            <v>85</v>
          </cell>
          <cell r="BZ987">
            <v>0</v>
          </cell>
          <cell r="CA987">
            <v>0</v>
          </cell>
          <cell r="CB987">
            <v>2612.36669921875</v>
          </cell>
          <cell r="CC987">
            <v>509.9997863769531</v>
          </cell>
          <cell r="CD987">
            <v>5.122290000528373</v>
          </cell>
          <cell r="CE987">
            <v>-13.12606143951416</v>
          </cell>
          <cell r="CF987">
            <v>27.296369782107977</v>
          </cell>
          <cell r="CG987">
            <v>0</v>
          </cell>
          <cell r="CH987">
            <v>27.296369782107977</v>
          </cell>
          <cell r="CI987">
            <v>1.4666342559634609</v>
          </cell>
          <cell r="CJ987">
            <v>0</v>
          </cell>
          <cell r="CK987">
            <v>1.4666342559634609</v>
          </cell>
          <cell r="CM987">
            <v>0</v>
          </cell>
          <cell r="CQ987">
            <v>0</v>
          </cell>
          <cell r="CR987">
            <v>151.9359893798828</v>
          </cell>
          <cell r="CS987">
            <v>0</v>
          </cell>
          <cell r="CT987">
            <v>151.9359893798828</v>
          </cell>
          <cell r="CU987">
            <v>0</v>
          </cell>
          <cell r="CV987">
            <v>9999</v>
          </cell>
          <cell r="CW987">
            <v>9999</v>
          </cell>
        </row>
        <row r="988">
          <cell r="A988" t="str">
            <v>Single Family Forced Air Furnace w/CAC - PTCS Duct Sealing Heat Zone 3 - Cool Zone 3</v>
          </cell>
          <cell r="C988">
            <v>20</v>
          </cell>
          <cell r="D988">
            <v>2982.836181640625</v>
          </cell>
          <cell r="E988">
            <v>0</v>
          </cell>
          <cell r="F988">
            <v>425</v>
          </cell>
          <cell r="G988">
            <v>0</v>
          </cell>
          <cell r="H988">
            <v>0</v>
          </cell>
          <cell r="L988">
            <v>3210.27734375</v>
          </cell>
          <cell r="M988">
            <v>0.6799005270004272</v>
          </cell>
          <cell r="N988">
            <v>1.8990589380264282</v>
          </cell>
          <cell r="O988">
            <v>0</v>
          </cell>
          <cell r="P988">
            <v>0.6799005270004272</v>
          </cell>
          <cell r="Q988">
            <v>1.8990589380264282</v>
          </cell>
          <cell r="R988">
            <v>424.9997863769531</v>
          </cell>
          <cell r="S988">
            <v>0</v>
          </cell>
          <cell r="T988">
            <v>0</v>
          </cell>
          <cell r="U988">
            <v>0</v>
          </cell>
          <cell r="V988">
            <v>85</v>
          </cell>
          <cell r="W988">
            <v>0</v>
          </cell>
          <cell r="X988">
            <v>0</v>
          </cell>
          <cell r="Y988">
            <v>0</v>
          </cell>
          <cell r="Z988">
            <v>0</v>
          </cell>
          <cell r="AA988">
            <v>0</v>
          </cell>
          <cell r="AB988">
            <v>0</v>
          </cell>
          <cell r="AC988">
            <v>0</v>
          </cell>
          <cell r="AD988">
            <v>0</v>
          </cell>
          <cell r="AE988">
            <v>0</v>
          </cell>
          <cell r="AF988">
            <v>0</v>
          </cell>
          <cell r="AG988">
            <v>0</v>
          </cell>
          <cell r="AH988">
            <v>509.9997863769531</v>
          </cell>
          <cell r="AI988">
            <v>0</v>
          </cell>
          <cell r="AJ988">
            <v>0</v>
          </cell>
          <cell r="AK988">
            <v>0</v>
          </cell>
          <cell r="AL988">
            <v>509.9997863769531</v>
          </cell>
          <cell r="AM988">
            <v>1642.4830322265625</v>
          </cell>
          <cell r="AN988">
            <v>27.720218658447266</v>
          </cell>
          <cell r="AO988">
            <v>167.02032470703125</v>
          </cell>
          <cell r="AP988">
            <v>0</v>
          </cell>
          <cell r="AQ988">
            <v>1837.2236328125</v>
          </cell>
          <cell r="AR988">
            <v>509.9997863769531</v>
          </cell>
          <cell r="AS988">
            <v>3.6024006767604897</v>
          </cell>
          <cell r="AT988">
            <v>1642.4830322265625</v>
          </cell>
          <cell r="AU988">
            <v>516.1767578125</v>
          </cell>
          <cell r="AV988">
            <v>215.86598205566406</v>
          </cell>
          <cell r="AW988">
            <v>0</v>
          </cell>
          <cell r="AX988">
            <v>2374.52587890625</v>
          </cell>
          <cell r="AY988">
            <v>0</v>
          </cell>
          <cell r="AZ988">
            <v>9999</v>
          </cell>
          <cell r="BA988">
            <v>1642.4830322265625</v>
          </cell>
          <cell r="BB988">
            <v>543.89697265625</v>
          </cell>
          <cell r="BC988">
            <v>218.63800048828125</v>
          </cell>
          <cell r="BD988">
            <v>0</v>
          </cell>
          <cell r="BE988">
            <v>2405.01806640625</v>
          </cell>
          <cell r="BF988">
            <v>509.9997863769531</v>
          </cell>
          <cell r="BG988">
            <v>-5.7882795333862305</v>
          </cell>
          <cell r="BH988">
            <v>4.715723561907895</v>
          </cell>
          <cell r="BI988">
            <v>11.689543724060059</v>
          </cell>
          <cell r="BJ988">
            <v>0</v>
          </cell>
          <cell r="BK988">
            <v>0</v>
          </cell>
          <cell r="BL988">
            <v>0</v>
          </cell>
          <cell r="BM988">
            <v>23.8363037109375</v>
          </cell>
          <cell r="BN988">
            <v>1642.4830322265625</v>
          </cell>
          <cell r="BO988">
            <v>0</v>
          </cell>
          <cell r="BP988">
            <v>543.89697265625</v>
          </cell>
          <cell r="BQ988">
            <v>129.044189453125</v>
          </cell>
          <cell r="BR988">
            <v>53.625450134277344</v>
          </cell>
          <cell r="BS988">
            <v>0</v>
          </cell>
          <cell r="BT988">
            <v>0</v>
          </cell>
          <cell r="BU988">
            <v>0</v>
          </cell>
          <cell r="BV988">
            <v>0</v>
          </cell>
          <cell r="BW988">
            <v>218.63800048828125</v>
          </cell>
          <cell r="BX988">
            <v>424.9997863769531</v>
          </cell>
          <cell r="BY988">
            <v>85</v>
          </cell>
          <cell r="BZ988">
            <v>0</v>
          </cell>
          <cell r="CA988">
            <v>0</v>
          </cell>
          <cell r="CB988">
            <v>2587.687744140625</v>
          </cell>
          <cell r="CC988">
            <v>509.9997863769531</v>
          </cell>
          <cell r="CD988">
            <v>5.073899475833449</v>
          </cell>
          <cell r="CE988">
            <v>-9.975192070007324</v>
          </cell>
          <cell r="CF988">
            <v>26.624449799402154</v>
          </cell>
          <cell r="CG988">
            <v>0</v>
          </cell>
          <cell r="CH988">
            <v>26.624449799402154</v>
          </cell>
          <cell r="CI988">
            <v>1.3919891545319318</v>
          </cell>
          <cell r="CJ988">
            <v>0</v>
          </cell>
          <cell r="CK988">
            <v>1.3919891545319318</v>
          </cell>
          <cell r="CM988">
            <v>0</v>
          </cell>
          <cell r="CQ988">
            <v>0</v>
          </cell>
          <cell r="CR988">
            <v>129.044189453125</v>
          </cell>
          <cell r="CS988">
            <v>0</v>
          </cell>
          <cell r="CT988">
            <v>129.044189453125</v>
          </cell>
          <cell r="CU988">
            <v>0</v>
          </cell>
          <cell r="CV988">
            <v>9999</v>
          </cell>
          <cell r="CW988">
            <v>9999</v>
          </cell>
        </row>
        <row r="989">
          <cell r="A989" t="str">
            <v>Manufactured Home SGC Heat Pump - PTCS Duct Sealing, System Commissioning and Controls Heat Zone 3 - Cool Zone 2</v>
          </cell>
          <cell r="C989">
            <v>20</v>
          </cell>
          <cell r="D989">
            <v>4685.896484375</v>
          </cell>
          <cell r="E989">
            <v>0</v>
          </cell>
          <cell r="F989">
            <v>700</v>
          </cell>
          <cell r="G989">
            <v>0</v>
          </cell>
          <cell r="H989">
            <v>0</v>
          </cell>
          <cell r="L989">
            <v>5043.19580078125</v>
          </cell>
          <cell r="M989">
            <v>1.2752853631973267</v>
          </cell>
          <cell r="N989">
            <v>3.6400911808013916</v>
          </cell>
          <cell r="O989">
            <v>0</v>
          </cell>
          <cell r="P989">
            <v>1.2752853631973267</v>
          </cell>
          <cell r="Q989">
            <v>3.6400911808013916</v>
          </cell>
          <cell r="R989">
            <v>699.9996337890625</v>
          </cell>
          <cell r="S989">
            <v>0</v>
          </cell>
          <cell r="T989">
            <v>0</v>
          </cell>
          <cell r="U989">
            <v>0</v>
          </cell>
          <cell r="V989">
            <v>140</v>
          </cell>
          <cell r="W989">
            <v>0</v>
          </cell>
          <cell r="X989">
            <v>0</v>
          </cell>
          <cell r="Y989">
            <v>0</v>
          </cell>
          <cell r="Z989">
            <v>0</v>
          </cell>
          <cell r="AA989">
            <v>0</v>
          </cell>
          <cell r="AB989">
            <v>0</v>
          </cell>
          <cell r="AC989">
            <v>0</v>
          </cell>
          <cell r="AD989">
            <v>0</v>
          </cell>
          <cell r="AE989">
            <v>0</v>
          </cell>
          <cell r="AF989">
            <v>0</v>
          </cell>
          <cell r="AG989">
            <v>0</v>
          </cell>
          <cell r="AH989">
            <v>839.9996337890625</v>
          </cell>
          <cell r="AI989">
            <v>0</v>
          </cell>
          <cell r="AJ989">
            <v>0</v>
          </cell>
          <cell r="AK989">
            <v>0</v>
          </cell>
          <cell r="AL989">
            <v>839.9996337890625</v>
          </cell>
          <cell r="AM989">
            <v>2518.476806640625</v>
          </cell>
          <cell r="AN989">
            <v>51.99464416503906</v>
          </cell>
          <cell r="AO989">
            <v>257.0471496582031</v>
          </cell>
          <cell r="AP989">
            <v>0</v>
          </cell>
          <cell r="AQ989">
            <v>2827.5185546875</v>
          </cell>
          <cell r="AR989">
            <v>839.9996337890625</v>
          </cell>
          <cell r="AS989">
            <v>3.366095039481771</v>
          </cell>
          <cell r="AT989">
            <v>2518.476806640625</v>
          </cell>
          <cell r="AU989">
            <v>989.4010009765625</v>
          </cell>
          <cell r="AV989">
            <v>350.7878112792969</v>
          </cell>
          <cell r="AW989">
            <v>0</v>
          </cell>
          <cell r="AX989">
            <v>3858.66552734375</v>
          </cell>
          <cell r="AY989">
            <v>0</v>
          </cell>
          <cell r="AZ989">
            <v>9999</v>
          </cell>
          <cell r="BA989">
            <v>2518.476806640625</v>
          </cell>
          <cell r="BB989">
            <v>1041.3956298828125</v>
          </cell>
          <cell r="BC989">
            <v>355.9872741699219</v>
          </cell>
          <cell r="BD989">
            <v>0</v>
          </cell>
          <cell r="BE989">
            <v>3915.859619140625</v>
          </cell>
          <cell r="BF989">
            <v>839.9996337890625</v>
          </cell>
          <cell r="BG989">
            <v>-8.132390022277832</v>
          </cell>
          <cell r="BH989">
            <v>4.6617398013479185</v>
          </cell>
          <cell r="BI989">
            <v>12.255847930908203</v>
          </cell>
          <cell r="BJ989">
            <v>0</v>
          </cell>
          <cell r="BK989">
            <v>0</v>
          </cell>
          <cell r="BL989">
            <v>0</v>
          </cell>
          <cell r="BM989">
            <v>24.686931610107422</v>
          </cell>
          <cell r="BN989">
            <v>2518.476806640625</v>
          </cell>
          <cell r="BO989">
            <v>0</v>
          </cell>
          <cell r="BP989">
            <v>1041.3956298828125</v>
          </cell>
          <cell r="BQ989">
            <v>247.35025024414062</v>
          </cell>
          <cell r="BR989">
            <v>87.52166748046875</v>
          </cell>
          <cell r="BS989">
            <v>0</v>
          </cell>
          <cell r="BT989">
            <v>0</v>
          </cell>
          <cell r="BU989">
            <v>0</v>
          </cell>
          <cell r="BV989">
            <v>0</v>
          </cell>
          <cell r="BW989">
            <v>355.9872741699219</v>
          </cell>
          <cell r="BX989">
            <v>699.9996337890625</v>
          </cell>
          <cell r="BY989">
            <v>140</v>
          </cell>
          <cell r="BZ989">
            <v>0</v>
          </cell>
          <cell r="CA989">
            <v>0</v>
          </cell>
          <cell r="CB989">
            <v>4250.7314453125</v>
          </cell>
          <cell r="CC989">
            <v>839.9996337890625</v>
          </cell>
          <cell r="CD989">
            <v>5.060397020058923</v>
          </cell>
          <cell r="CE989">
            <v>-13.018272399902344</v>
          </cell>
          <cell r="CF989">
            <v>44.315313745514025</v>
          </cell>
          <cell r="CG989">
            <v>0</v>
          </cell>
          <cell r="CH989">
            <v>44.315313745514025</v>
          </cell>
          <cell r="CI989">
            <v>2.386998075488314</v>
          </cell>
          <cell r="CJ989">
            <v>0</v>
          </cell>
          <cell r="CK989">
            <v>2.386998075488314</v>
          </cell>
          <cell r="CM989">
            <v>0</v>
          </cell>
          <cell r="CQ989">
            <v>0</v>
          </cell>
          <cell r="CR989">
            <v>247.35025024414062</v>
          </cell>
          <cell r="CS989">
            <v>0</v>
          </cell>
          <cell r="CT989">
            <v>247.35025024414062</v>
          </cell>
          <cell r="CU989">
            <v>0</v>
          </cell>
          <cell r="CV989">
            <v>9999</v>
          </cell>
          <cell r="CW989">
            <v>9999</v>
          </cell>
        </row>
        <row r="990">
          <cell r="A990" t="str">
            <v>Manufactured Home SGC Heat Pump - PTCS Duct Sealing, System Commissioning and Controls Heat Zone 3 - Cool Zone 1</v>
          </cell>
          <cell r="C990">
            <v>20</v>
          </cell>
          <cell r="D990">
            <v>4648.32275390625</v>
          </cell>
          <cell r="E990">
            <v>0</v>
          </cell>
          <cell r="F990">
            <v>700</v>
          </cell>
          <cell r="G990">
            <v>0</v>
          </cell>
          <cell r="H990">
            <v>0</v>
          </cell>
          <cell r="L990">
            <v>5002.75732421875</v>
          </cell>
          <cell r="M990">
            <v>1.2752853631973267</v>
          </cell>
          <cell r="N990">
            <v>3.6129367351531982</v>
          </cell>
          <cell r="O990">
            <v>0</v>
          </cell>
          <cell r="P990">
            <v>1.2752853631973267</v>
          </cell>
          <cell r="Q990">
            <v>3.6129367351531982</v>
          </cell>
          <cell r="R990">
            <v>699.9996337890625</v>
          </cell>
          <cell r="S990">
            <v>0</v>
          </cell>
          <cell r="T990">
            <v>0</v>
          </cell>
          <cell r="U990">
            <v>0</v>
          </cell>
          <cell r="V990">
            <v>140</v>
          </cell>
          <cell r="W990">
            <v>0</v>
          </cell>
          <cell r="X990">
            <v>0</v>
          </cell>
          <cell r="Y990">
            <v>0</v>
          </cell>
          <cell r="Z990">
            <v>0</v>
          </cell>
          <cell r="AA990">
            <v>0</v>
          </cell>
          <cell r="AB990">
            <v>0</v>
          </cell>
          <cell r="AC990">
            <v>0</v>
          </cell>
          <cell r="AD990">
            <v>0</v>
          </cell>
          <cell r="AE990">
            <v>0</v>
          </cell>
          <cell r="AF990">
            <v>0</v>
          </cell>
          <cell r="AG990">
            <v>0</v>
          </cell>
          <cell r="AH990">
            <v>839.9996337890625</v>
          </cell>
          <cell r="AI990">
            <v>0</v>
          </cell>
          <cell r="AJ990">
            <v>0</v>
          </cell>
          <cell r="AK990">
            <v>0</v>
          </cell>
          <cell r="AL990">
            <v>839.9996337890625</v>
          </cell>
          <cell r="AM990">
            <v>2499.752685546875</v>
          </cell>
          <cell r="AN990">
            <v>51.99464416503906</v>
          </cell>
          <cell r="AO990">
            <v>255.17474365234375</v>
          </cell>
          <cell r="AP990">
            <v>0</v>
          </cell>
          <cell r="AQ990">
            <v>2806.922119140625</v>
          </cell>
          <cell r="AR990">
            <v>839.9996337890625</v>
          </cell>
          <cell r="AS990">
            <v>3.3415753536734534</v>
          </cell>
          <cell r="AT990">
            <v>2499.752685546875</v>
          </cell>
          <cell r="AU990">
            <v>982.0202026367188</v>
          </cell>
          <cell r="AV990">
            <v>348.17730712890625</v>
          </cell>
          <cell r="AW990">
            <v>0</v>
          </cell>
          <cell r="AX990">
            <v>3829.9501953125</v>
          </cell>
          <cell r="AY990">
            <v>0</v>
          </cell>
          <cell r="AZ990">
            <v>9999</v>
          </cell>
          <cell r="BA990">
            <v>2499.752685546875</v>
          </cell>
          <cell r="BB990">
            <v>1034.014892578125</v>
          </cell>
          <cell r="BC990">
            <v>353.37677001953125</v>
          </cell>
          <cell r="BD990">
            <v>0</v>
          </cell>
          <cell r="BE990">
            <v>3887.144287109375</v>
          </cell>
          <cell r="BF990">
            <v>839.9996337890625</v>
          </cell>
          <cell r="BG990">
            <v>-8.051172256469727</v>
          </cell>
          <cell r="BH990">
            <v>4.627554758368251</v>
          </cell>
          <cell r="BI990">
            <v>12.354915618896484</v>
          </cell>
          <cell r="BJ990">
            <v>0</v>
          </cell>
          <cell r="BK990">
            <v>0</v>
          </cell>
          <cell r="BL990">
            <v>0</v>
          </cell>
          <cell r="BM990">
            <v>24.785999298095703</v>
          </cell>
          <cell r="BN990">
            <v>2499.752685546875</v>
          </cell>
          <cell r="BO990">
            <v>0</v>
          </cell>
          <cell r="BP990">
            <v>1034.014892578125</v>
          </cell>
          <cell r="BQ990">
            <v>245.5050506591797</v>
          </cell>
          <cell r="BR990">
            <v>86.73836517333984</v>
          </cell>
          <cell r="BS990">
            <v>0</v>
          </cell>
          <cell r="BT990">
            <v>0</v>
          </cell>
          <cell r="BU990">
            <v>0</v>
          </cell>
          <cell r="BV990">
            <v>0</v>
          </cell>
          <cell r="BW990">
            <v>353.37677001953125</v>
          </cell>
          <cell r="BX990">
            <v>699.9996337890625</v>
          </cell>
          <cell r="BY990">
            <v>140</v>
          </cell>
          <cell r="BZ990">
            <v>0</v>
          </cell>
          <cell r="CA990">
            <v>0</v>
          </cell>
          <cell r="CB990">
            <v>4219.3876953125</v>
          </cell>
          <cell r="CC990">
            <v>839.9996337890625</v>
          </cell>
          <cell r="CD990">
            <v>5.02308280679589</v>
          </cell>
          <cell r="CE990">
            <v>-12.937888145446777</v>
          </cell>
          <cell r="CF990">
            <v>43.922303931692966</v>
          </cell>
          <cell r="CG990">
            <v>0</v>
          </cell>
          <cell r="CH990">
            <v>43.922303931692966</v>
          </cell>
          <cell r="CI990">
            <v>2.367316312688927</v>
          </cell>
          <cell r="CJ990">
            <v>0</v>
          </cell>
          <cell r="CK990">
            <v>2.367316312688927</v>
          </cell>
          <cell r="CM990">
            <v>0</v>
          </cell>
          <cell r="CQ990">
            <v>0</v>
          </cell>
          <cell r="CR990">
            <v>245.5050506591797</v>
          </cell>
          <cell r="CS990">
            <v>0</v>
          </cell>
          <cell r="CT990">
            <v>245.5050506591797</v>
          </cell>
          <cell r="CU990">
            <v>0</v>
          </cell>
          <cell r="CV990">
            <v>9999</v>
          </cell>
          <cell r="CW990">
            <v>9999</v>
          </cell>
        </row>
        <row r="991">
          <cell r="A991" t="str">
            <v>Single Family Heat Pump - PTCS Duct Sealing Heat Zone 3 - Cool Zone 2</v>
          </cell>
          <cell r="C991">
            <v>20</v>
          </cell>
          <cell r="D991">
            <v>2824.538818359375</v>
          </cell>
          <cell r="E991">
            <v>0</v>
          </cell>
          <cell r="F991">
            <v>425</v>
          </cell>
          <cell r="G991">
            <v>0</v>
          </cell>
          <cell r="H991">
            <v>0</v>
          </cell>
          <cell r="L991">
            <v>3039.909912109375</v>
          </cell>
          <cell r="M991">
            <v>0.7649536728858948</v>
          </cell>
          <cell r="N991">
            <v>2.1934075355529785</v>
          </cell>
          <cell r="O991">
            <v>0</v>
          </cell>
          <cell r="P991">
            <v>0.7649536728858948</v>
          </cell>
          <cell r="Q991">
            <v>2.1934075355529785</v>
          </cell>
          <cell r="R991">
            <v>424.9997863769531</v>
          </cell>
          <cell r="S991">
            <v>0</v>
          </cell>
          <cell r="T991">
            <v>0</v>
          </cell>
          <cell r="U991">
            <v>0</v>
          </cell>
          <cell r="V991">
            <v>85</v>
          </cell>
          <cell r="W991">
            <v>0</v>
          </cell>
          <cell r="X991">
            <v>0</v>
          </cell>
          <cell r="Y991">
            <v>0</v>
          </cell>
          <cell r="Z991">
            <v>0</v>
          </cell>
          <cell r="AA991">
            <v>0</v>
          </cell>
          <cell r="AB991">
            <v>0</v>
          </cell>
          <cell r="AC991">
            <v>0</v>
          </cell>
          <cell r="AD991">
            <v>0</v>
          </cell>
          <cell r="AE991">
            <v>0</v>
          </cell>
          <cell r="AF991">
            <v>0</v>
          </cell>
          <cell r="AG991">
            <v>0</v>
          </cell>
          <cell r="AH991">
            <v>509.9997863769531</v>
          </cell>
          <cell r="AI991">
            <v>0</v>
          </cell>
          <cell r="AJ991">
            <v>0</v>
          </cell>
          <cell r="AK991">
            <v>0</v>
          </cell>
          <cell r="AL991">
            <v>509.9997863769531</v>
          </cell>
          <cell r="AM991">
            <v>1517.5118408203125</v>
          </cell>
          <cell r="AN991">
            <v>31.187923431396484</v>
          </cell>
          <cell r="AO991">
            <v>154.86997985839844</v>
          </cell>
          <cell r="AP991">
            <v>0</v>
          </cell>
          <cell r="AQ991">
            <v>1703.5697021484375</v>
          </cell>
          <cell r="AR991">
            <v>509.9997863769531</v>
          </cell>
          <cell r="AS991">
            <v>3.3403342307499675</v>
          </cell>
          <cell r="AT991">
            <v>1517.5118408203125</v>
          </cell>
          <cell r="AU991">
            <v>596.1826782226562</v>
          </cell>
          <cell r="AV991">
            <v>211.3694610595703</v>
          </cell>
          <cell r="AW991">
            <v>0</v>
          </cell>
          <cell r="AX991">
            <v>2325.06396484375</v>
          </cell>
          <cell r="AY991">
            <v>0</v>
          </cell>
          <cell r="AZ991">
            <v>9999</v>
          </cell>
          <cell r="BA991">
            <v>1517.5118408203125</v>
          </cell>
          <cell r="BB991">
            <v>627.37060546875</v>
          </cell>
          <cell r="BC991">
            <v>214.48826599121094</v>
          </cell>
          <cell r="BD991">
            <v>0</v>
          </cell>
          <cell r="BE991">
            <v>2359.37060546875</v>
          </cell>
          <cell r="BF991">
            <v>509.9997863769531</v>
          </cell>
          <cell r="BG991">
            <v>-8.032729148864746</v>
          </cell>
          <cell r="BH991">
            <v>4.626219013201132</v>
          </cell>
          <cell r="BI991">
            <v>12.344667434692383</v>
          </cell>
          <cell r="BJ991">
            <v>0</v>
          </cell>
          <cell r="BK991">
            <v>0</v>
          </cell>
          <cell r="BL991">
            <v>0</v>
          </cell>
          <cell r="BM991">
            <v>24.927316665649414</v>
          </cell>
          <cell r="BN991">
            <v>1517.5118408203125</v>
          </cell>
          <cell r="BO991">
            <v>0</v>
          </cell>
          <cell r="BP991">
            <v>627.37060546875</v>
          </cell>
          <cell r="BQ991">
            <v>149.04566955566406</v>
          </cell>
          <cell r="BR991">
            <v>52.78114700317383</v>
          </cell>
          <cell r="BS991">
            <v>0</v>
          </cell>
          <cell r="BT991">
            <v>0</v>
          </cell>
          <cell r="BU991">
            <v>0</v>
          </cell>
          <cell r="BV991">
            <v>0</v>
          </cell>
          <cell r="BW991">
            <v>214.48826599121094</v>
          </cell>
          <cell r="BX991">
            <v>424.9997863769531</v>
          </cell>
          <cell r="BY991">
            <v>85</v>
          </cell>
          <cell r="BZ991">
            <v>0</v>
          </cell>
          <cell r="CA991">
            <v>0</v>
          </cell>
          <cell r="CB991">
            <v>2561.197509765625</v>
          </cell>
          <cell r="CC991">
            <v>509.9997863769531</v>
          </cell>
          <cell r="CD991">
            <v>5.021958034961551</v>
          </cell>
          <cell r="CE991">
            <v>-12.91799545288086</v>
          </cell>
          <cell r="CF991">
            <v>26.72301875905887</v>
          </cell>
          <cell r="CG991">
            <v>0</v>
          </cell>
          <cell r="CH991">
            <v>26.72301875905887</v>
          </cell>
          <cell r="CI991">
            <v>1.4388293796330462</v>
          </cell>
          <cell r="CJ991">
            <v>0</v>
          </cell>
          <cell r="CK991">
            <v>1.4388293796330462</v>
          </cell>
          <cell r="CM991">
            <v>0</v>
          </cell>
          <cell r="CQ991">
            <v>0</v>
          </cell>
          <cell r="CR991">
            <v>149.04566955566406</v>
          </cell>
          <cell r="CS991">
            <v>0</v>
          </cell>
          <cell r="CT991">
            <v>149.04566955566406</v>
          </cell>
          <cell r="CU991">
            <v>0</v>
          </cell>
          <cell r="CV991">
            <v>9999</v>
          </cell>
          <cell r="CW991">
            <v>9999</v>
          </cell>
        </row>
        <row r="992">
          <cell r="A992" t="str">
            <v>Single Family Heat Pump - PTCS Duct Sealing, System Commissioning and Controls Heat Zone 3 - Cool Zone 3</v>
          </cell>
          <cell r="C992">
            <v>20.000001907348633</v>
          </cell>
          <cell r="D992">
            <v>4956.59619140625</v>
          </cell>
          <cell r="E992">
            <v>0</v>
          </cell>
          <cell r="F992">
            <v>750</v>
          </cell>
          <cell r="G992">
            <v>0</v>
          </cell>
          <cell r="H992">
            <v>0</v>
          </cell>
          <cell r="L992">
            <v>5334.53662109375</v>
          </cell>
          <cell r="M992">
            <v>1.3218106031417847</v>
          </cell>
          <cell r="N992">
            <v>3.8449783325195312</v>
          </cell>
          <cell r="O992">
            <v>0</v>
          </cell>
          <cell r="P992">
            <v>1.3218106031417847</v>
          </cell>
          <cell r="Q992">
            <v>3.8449783325195312</v>
          </cell>
          <cell r="R992">
            <v>749.9996337890625</v>
          </cell>
          <cell r="S992">
            <v>0</v>
          </cell>
          <cell r="T992">
            <v>0</v>
          </cell>
          <cell r="U992">
            <v>0</v>
          </cell>
          <cell r="V992">
            <v>150</v>
          </cell>
          <cell r="W992">
            <v>0</v>
          </cell>
          <cell r="X992">
            <v>0</v>
          </cell>
          <cell r="Y992">
            <v>0</v>
          </cell>
          <cell r="Z992">
            <v>0</v>
          </cell>
          <cell r="AA992">
            <v>0</v>
          </cell>
          <cell r="AB992">
            <v>0</v>
          </cell>
          <cell r="AC992">
            <v>0</v>
          </cell>
          <cell r="AD992">
            <v>0</v>
          </cell>
          <cell r="AE992">
            <v>0</v>
          </cell>
          <cell r="AF992">
            <v>0</v>
          </cell>
          <cell r="AG992">
            <v>0</v>
          </cell>
          <cell r="AH992">
            <v>899.9996337890625</v>
          </cell>
          <cell r="AI992">
            <v>0</v>
          </cell>
          <cell r="AJ992">
            <v>0</v>
          </cell>
          <cell r="AK992">
            <v>0</v>
          </cell>
          <cell r="AL992">
            <v>899.9996337890625</v>
          </cell>
          <cell r="AM992">
            <v>2662.958984375</v>
          </cell>
          <cell r="AN992">
            <v>53.891536712646484</v>
          </cell>
          <cell r="AO992">
            <v>271.6850280761719</v>
          </cell>
          <cell r="AP992">
            <v>0</v>
          </cell>
          <cell r="AQ992">
            <v>2988.53564453125</v>
          </cell>
          <cell r="AR992">
            <v>899.9996337890625</v>
          </cell>
          <cell r="AS992">
            <v>3.3205964057806012</v>
          </cell>
          <cell r="AT992">
            <v>2662.958984375</v>
          </cell>
          <cell r="AU992">
            <v>1045.0904541015625</v>
          </cell>
          <cell r="AV992">
            <v>370.804931640625</v>
          </cell>
          <cell r="AW992">
            <v>0</v>
          </cell>
          <cell r="AX992">
            <v>4078.8544921875</v>
          </cell>
          <cell r="AY992">
            <v>0</v>
          </cell>
          <cell r="AZ992">
            <v>9999</v>
          </cell>
          <cell r="BA992">
            <v>2662.958984375</v>
          </cell>
          <cell r="BB992">
            <v>1098.98193359375</v>
          </cell>
          <cell r="BC992">
            <v>376.194091796875</v>
          </cell>
          <cell r="BD992">
            <v>0</v>
          </cell>
          <cell r="BE992">
            <v>4138.13525390625</v>
          </cell>
          <cell r="BF992">
            <v>899.9996337890625</v>
          </cell>
          <cell r="BG992">
            <v>-7.933676719665527</v>
          </cell>
          <cell r="BH992">
            <v>4.597929723109154</v>
          </cell>
          <cell r="BI992">
            <v>12.414113998413086</v>
          </cell>
          <cell r="BJ992">
            <v>0</v>
          </cell>
          <cell r="BK992">
            <v>0</v>
          </cell>
          <cell r="BL992">
            <v>0</v>
          </cell>
          <cell r="BM992">
            <v>25.264328002929688</v>
          </cell>
          <cell r="BN992">
            <v>2662.958984375</v>
          </cell>
          <cell r="BO992">
            <v>0</v>
          </cell>
          <cell r="BP992">
            <v>1098.98193359375</v>
          </cell>
          <cell r="BQ992">
            <v>261.2726135253906</v>
          </cell>
          <cell r="BR992">
            <v>92.69049072265625</v>
          </cell>
          <cell r="BS992">
            <v>0</v>
          </cell>
          <cell r="BT992">
            <v>0</v>
          </cell>
          <cell r="BU992">
            <v>0</v>
          </cell>
          <cell r="BV992">
            <v>0</v>
          </cell>
          <cell r="BW992">
            <v>376.194091796875</v>
          </cell>
          <cell r="BX992">
            <v>749.9996337890625</v>
          </cell>
          <cell r="BY992">
            <v>150</v>
          </cell>
          <cell r="BZ992">
            <v>0</v>
          </cell>
          <cell r="CA992">
            <v>0</v>
          </cell>
          <cell r="CB992">
            <v>4492.09814453125</v>
          </cell>
          <cell r="CC992">
            <v>899.9996337890625</v>
          </cell>
          <cell r="CD992">
            <v>4.9912222211936665</v>
          </cell>
          <cell r="CE992">
            <v>-12.816055297851562</v>
          </cell>
          <cell r="CF992">
            <v>46.9095806293984</v>
          </cell>
          <cell r="CG992">
            <v>0</v>
          </cell>
          <cell r="CH992">
            <v>46.9095806293984</v>
          </cell>
          <cell r="CI992">
            <v>2.52163924505614</v>
          </cell>
          <cell r="CJ992">
            <v>0</v>
          </cell>
          <cell r="CK992">
            <v>2.52163924505614</v>
          </cell>
          <cell r="CM992">
            <v>0</v>
          </cell>
          <cell r="CQ992">
            <v>0</v>
          </cell>
          <cell r="CR992">
            <v>261.2726135253906</v>
          </cell>
          <cell r="CS992">
            <v>0</v>
          </cell>
          <cell r="CT992">
            <v>261.2726135253906</v>
          </cell>
          <cell r="CU992">
            <v>0</v>
          </cell>
          <cell r="CV992">
            <v>9999</v>
          </cell>
          <cell r="CW992">
            <v>9999</v>
          </cell>
        </row>
        <row r="993">
          <cell r="A993" t="str">
            <v>Single Family Heat Pump - PTCS Duct Sealing Heat Zone 3 - Cool Zone 1</v>
          </cell>
          <cell r="C993">
            <v>20</v>
          </cell>
          <cell r="D993">
            <v>2795.00146484375</v>
          </cell>
          <cell r="E993">
            <v>0</v>
          </cell>
          <cell r="F993">
            <v>425</v>
          </cell>
          <cell r="G993">
            <v>0</v>
          </cell>
          <cell r="H993">
            <v>0</v>
          </cell>
          <cell r="L993">
            <v>3008.120361328125</v>
          </cell>
          <cell r="M993">
            <v>0.7649536728858948</v>
          </cell>
          <cell r="N993">
            <v>2.17206072807312</v>
          </cell>
          <cell r="O993">
            <v>0</v>
          </cell>
          <cell r="P993">
            <v>0.7649536728858948</v>
          </cell>
          <cell r="Q993">
            <v>2.17206072807312</v>
          </cell>
          <cell r="R993">
            <v>424.9997863769531</v>
          </cell>
          <cell r="S993">
            <v>0</v>
          </cell>
          <cell r="T993">
            <v>0</v>
          </cell>
          <cell r="U993">
            <v>0</v>
          </cell>
          <cell r="V993">
            <v>85</v>
          </cell>
          <cell r="W993">
            <v>0</v>
          </cell>
          <cell r="X993">
            <v>0</v>
          </cell>
          <cell r="Y993">
            <v>0</v>
          </cell>
          <cell r="Z993">
            <v>0</v>
          </cell>
          <cell r="AA993">
            <v>0</v>
          </cell>
          <cell r="AB993">
            <v>0</v>
          </cell>
          <cell r="AC993">
            <v>0</v>
          </cell>
          <cell r="AD993">
            <v>0</v>
          </cell>
          <cell r="AE993">
            <v>0</v>
          </cell>
          <cell r="AF993">
            <v>0</v>
          </cell>
          <cell r="AG993">
            <v>0</v>
          </cell>
          <cell r="AH993">
            <v>509.9997863769531</v>
          </cell>
          <cell r="AI993">
            <v>0</v>
          </cell>
          <cell r="AJ993">
            <v>0</v>
          </cell>
          <cell r="AK993">
            <v>0</v>
          </cell>
          <cell r="AL993">
            <v>509.9997863769531</v>
          </cell>
          <cell r="AM993">
            <v>1502.789306640625</v>
          </cell>
          <cell r="AN993">
            <v>31.187923431396484</v>
          </cell>
          <cell r="AO993">
            <v>153.39773559570312</v>
          </cell>
          <cell r="AP993">
            <v>0</v>
          </cell>
          <cell r="AQ993">
            <v>1687.375</v>
          </cell>
          <cell r="AR993">
            <v>509.9997863769531</v>
          </cell>
          <cell r="AS993">
            <v>3.3085797499149248</v>
          </cell>
          <cell r="AT993">
            <v>1502.789306640625</v>
          </cell>
          <cell r="AU993">
            <v>590.3804931640625</v>
          </cell>
          <cell r="AV993">
            <v>209.31698608398438</v>
          </cell>
          <cell r="AW993">
            <v>0</v>
          </cell>
          <cell r="AX993">
            <v>2302.48681640625</v>
          </cell>
          <cell r="AY993">
            <v>0</v>
          </cell>
          <cell r="AZ993">
            <v>9999</v>
          </cell>
          <cell r="BA993">
            <v>1502.789306640625</v>
          </cell>
          <cell r="BB993">
            <v>621.5684204101562</v>
          </cell>
          <cell r="BC993">
            <v>212.435791015625</v>
          </cell>
          <cell r="BD993">
            <v>0</v>
          </cell>
          <cell r="BE993">
            <v>2336.79345703125</v>
          </cell>
          <cell r="BF993">
            <v>509.9997863769531</v>
          </cell>
          <cell r="BG993">
            <v>-7.925485134124756</v>
          </cell>
          <cell r="BH993">
            <v>4.5819499863957365</v>
          </cell>
          <cell r="BI993">
            <v>12.475125312805176</v>
          </cell>
          <cell r="BJ993">
            <v>0</v>
          </cell>
          <cell r="BK993">
            <v>0</v>
          </cell>
          <cell r="BL993">
            <v>0</v>
          </cell>
          <cell r="BM993">
            <v>25.05777359008789</v>
          </cell>
          <cell r="BN993">
            <v>1502.789306640625</v>
          </cell>
          <cell r="BO993">
            <v>0</v>
          </cell>
          <cell r="BP993">
            <v>621.5684204101562</v>
          </cell>
          <cell r="BQ993">
            <v>147.59512329101562</v>
          </cell>
          <cell r="BR993">
            <v>52.16471862792969</v>
          </cell>
          <cell r="BS993">
            <v>0</v>
          </cell>
          <cell r="BT993">
            <v>0</v>
          </cell>
          <cell r="BU993">
            <v>0</v>
          </cell>
          <cell r="BV993">
            <v>0</v>
          </cell>
          <cell r="BW993">
            <v>212.435791015625</v>
          </cell>
          <cell r="BX993">
            <v>424.9997863769531</v>
          </cell>
          <cell r="BY993">
            <v>85</v>
          </cell>
          <cell r="BZ993">
            <v>0</v>
          </cell>
          <cell r="CA993">
            <v>0</v>
          </cell>
          <cell r="CB993">
            <v>2536.553466796875</v>
          </cell>
          <cell r="CC993">
            <v>509.9997863769531</v>
          </cell>
          <cell r="CD993">
            <v>4.973636115007755</v>
          </cell>
          <cell r="CE993">
            <v>-12.811819076538086</v>
          </cell>
          <cell r="CF993">
            <v>26.413643814359073</v>
          </cell>
          <cell r="CG993">
            <v>0</v>
          </cell>
          <cell r="CH993">
            <v>26.413643814359073</v>
          </cell>
          <cell r="CI993">
            <v>1.4233298639583039</v>
          </cell>
          <cell r="CJ993">
            <v>0</v>
          </cell>
          <cell r="CK993">
            <v>1.4233298639583039</v>
          </cell>
          <cell r="CM993">
            <v>0</v>
          </cell>
          <cell r="CQ993">
            <v>0</v>
          </cell>
          <cell r="CR993">
            <v>147.59512329101562</v>
          </cell>
          <cell r="CS993">
            <v>0</v>
          </cell>
          <cell r="CT993">
            <v>147.59512329101562</v>
          </cell>
          <cell r="CU993">
            <v>0</v>
          </cell>
          <cell r="CV993">
            <v>9999</v>
          </cell>
          <cell r="CW993">
            <v>9999</v>
          </cell>
        </row>
        <row r="994">
          <cell r="A994" t="str">
            <v>Single Family Forced Air Furnace w/CAC - PTCS Duct Sealing Heat Zone 3 - Cool Zone 2</v>
          </cell>
          <cell r="C994">
            <v>20</v>
          </cell>
          <cell r="D994">
            <v>2923.980712890625</v>
          </cell>
          <cell r="E994">
            <v>0</v>
          </cell>
          <cell r="F994">
            <v>425</v>
          </cell>
          <cell r="G994">
            <v>0</v>
          </cell>
          <cell r="H994">
            <v>0</v>
          </cell>
          <cell r="L994">
            <v>3146.934326171875</v>
          </cell>
          <cell r="M994">
            <v>0.6799005270004272</v>
          </cell>
          <cell r="N994">
            <v>1.8565239906311035</v>
          </cell>
          <cell r="O994">
            <v>0</v>
          </cell>
          <cell r="P994">
            <v>0.6799005270004272</v>
          </cell>
          <cell r="Q994">
            <v>1.8565239906311035</v>
          </cell>
          <cell r="R994">
            <v>424.9997863769531</v>
          </cell>
          <cell r="S994">
            <v>0</v>
          </cell>
          <cell r="T994">
            <v>0</v>
          </cell>
          <cell r="U994">
            <v>0</v>
          </cell>
          <cell r="V994">
            <v>85</v>
          </cell>
          <cell r="W994">
            <v>0</v>
          </cell>
          <cell r="X994">
            <v>0</v>
          </cell>
          <cell r="Y994">
            <v>0</v>
          </cell>
          <cell r="Z994">
            <v>0</v>
          </cell>
          <cell r="AA994">
            <v>0</v>
          </cell>
          <cell r="AB994">
            <v>0</v>
          </cell>
          <cell r="AC994">
            <v>0</v>
          </cell>
          <cell r="AD994">
            <v>0</v>
          </cell>
          <cell r="AE994">
            <v>0</v>
          </cell>
          <cell r="AF994">
            <v>0</v>
          </cell>
          <cell r="AG994">
            <v>0</v>
          </cell>
          <cell r="AH994">
            <v>509.9997863769531</v>
          </cell>
          <cell r="AI994">
            <v>0</v>
          </cell>
          <cell r="AJ994">
            <v>0</v>
          </cell>
          <cell r="AK994">
            <v>0</v>
          </cell>
          <cell r="AL994">
            <v>509.9997863769531</v>
          </cell>
          <cell r="AM994">
            <v>1611.209228515625</v>
          </cell>
          <cell r="AN994">
            <v>27.720218658447266</v>
          </cell>
          <cell r="AO994">
            <v>163.8929443359375</v>
          </cell>
          <cell r="AP994">
            <v>0</v>
          </cell>
          <cell r="AQ994">
            <v>1802.8223876953125</v>
          </cell>
          <cell r="AR994">
            <v>509.9997863769531</v>
          </cell>
          <cell r="AS994">
            <v>3.5349473463847696</v>
          </cell>
          <cell r="AT994">
            <v>1611.209228515625</v>
          </cell>
          <cell r="AU994">
            <v>504.615478515625</v>
          </cell>
          <cell r="AV994">
            <v>211.58248901367188</v>
          </cell>
          <cell r="AW994">
            <v>0</v>
          </cell>
          <cell r="AX994">
            <v>2327.4072265625</v>
          </cell>
          <cell r="AY994">
            <v>0</v>
          </cell>
          <cell r="AZ994">
            <v>9999</v>
          </cell>
          <cell r="BA994">
            <v>1611.209228515625</v>
          </cell>
          <cell r="BB994">
            <v>532.335693359375</v>
          </cell>
          <cell r="BC994">
            <v>214.35450744628906</v>
          </cell>
          <cell r="BD994">
            <v>0</v>
          </cell>
          <cell r="BE994">
            <v>2357.8994140625</v>
          </cell>
          <cell r="BF994">
            <v>509.9997863769531</v>
          </cell>
          <cell r="BG994">
            <v>-5.534305572509766</v>
          </cell>
          <cell r="BH994">
            <v>4.623334158405325</v>
          </cell>
          <cell r="BI994">
            <v>11.924836158752441</v>
          </cell>
          <cell r="BJ994">
            <v>0</v>
          </cell>
          <cell r="BK994">
            <v>0</v>
          </cell>
          <cell r="BL994">
            <v>0</v>
          </cell>
          <cell r="BM994">
            <v>24.071598052978516</v>
          </cell>
          <cell r="BN994">
            <v>1611.209228515625</v>
          </cell>
          <cell r="BO994">
            <v>0</v>
          </cell>
          <cell r="BP994">
            <v>532.335693359375</v>
          </cell>
          <cell r="BQ994">
            <v>126.15386962890625</v>
          </cell>
          <cell r="BR994">
            <v>52.465065002441406</v>
          </cell>
          <cell r="BS994">
            <v>0</v>
          </cell>
          <cell r="BT994">
            <v>0</v>
          </cell>
          <cell r="BU994">
            <v>0</v>
          </cell>
          <cell r="BV994">
            <v>0</v>
          </cell>
          <cell r="BW994">
            <v>214.35450744628906</v>
          </cell>
          <cell r="BX994">
            <v>424.9997863769531</v>
          </cell>
          <cell r="BY994">
            <v>85</v>
          </cell>
          <cell r="BZ994">
            <v>0</v>
          </cell>
          <cell r="CA994">
            <v>0</v>
          </cell>
          <cell r="CB994">
            <v>2536.518310546875</v>
          </cell>
          <cell r="CC994">
            <v>509.9997863769531</v>
          </cell>
          <cell r="CD994">
            <v>4.973567510266626</v>
          </cell>
          <cell r="CE994">
            <v>-9.71078109741211</v>
          </cell>
          <cell r="CF994">
            <v>26.051098776353047</v>
          </cell>
          <cell r="CG994">
            <v>0</v>
          </cell>
          <cell r="CH994">
            <v>26.051098776353047</v>
          </cell>
          <cell r="CI994">
            <v>1.3641842782015172</v>
          </cell>
          <cell r="CJ994">
            <v>0</v>
          </cell>
          <cell r="CK994">
            <v>1.3641842782015172</v>
          </cell>
          <cell r="CM994">
            <v>0</v>
          </cell>
          <cell r="CQ994">
            <v>0</v>
          </cell>
          <cell r="CR994">
            <v>126.15386962890625</v>
          </cell>
          <cell r="CS994">
            <v>0</v>
          </cell>
          <cell r="CT994">
            <v>126.15386962890625</v>
          </cell>
          <cell r="CU994">
            <v>0</v>
          </cell>
          <cell r="CV994">
            <v>9999</v>
          </cell>
          <cell r="CW994">
            <v>9999</v>
          </cell>
        </row>
        <row r="995">
          <cell r="A995" t="str">
            <v>Single Family Forced Air Furnace w/CAC - PTCS Duct Sealing Heat Zone 3 - Cool Zone 1</v>
          </cell>
          <cell r="C995">
            <v>20</v>
          </cell>
          <cell r="D995">
            <v>2894.443359375</v>
          </cell>
          <cell r="E995">
            <v>0</v>
          </cell>
          <cell r="F995">
            <v>425</v>
          </cell>
          <cell r="G995">
            <v>0</v>
          </cell>
          <cell r="H995">
            <v>0</v>
          </cell>
          <cell r="L995">
            <v>3115.144775390625</v>
          </cell>
          <cell r="M995">
            <v>0.6799005270004272</v>
          </cell>
          <cell r="N995">
            <v>1.8351773023605347</v>
          </cell>
          <cell r="O995">
            <v>0</v>
          </cell>
          <cell r="P995">
            <v>0.6799005270004272</v>
          </cell>
          <cell r="Q995">
            <v>1.8351773023605347</v>
          </cell>
          <cell r="R995">
            <v>424.9997863769531</v>
          </cell>
          <cell r="S995">
            <v>0</v>
          </cell>
          <cell r="T995">
            <v>0</v>
          </cell>
          <cell r="U995">
            <v>0</v>
          </cell>
          <cell r="V995">
            <v>85</v>
          </cell>
          <cell r="W995">
            <v>0</v>
          </cell>
          <cell r="X995">
            <v>0</v>
          </cell>
          <cell r="Y995">
            <v>0</v>
          </cell>
          <cell r="Z995">
            <v>0</v>
          </cell>
          <cell r="AA995">
            <v>0</v>
          </cell>
          <cell r="AB995">
            <v>0</v>
          </cell>
          <cell r="AC995">
            <v>0</v>
          </cell>
          <cell r="AD995">
            <v>0</v>
          </cell>
          <cell r="AE995">
            <v>0</v>
          </cell>
          <cell r="AF995">
            <v>0</v>
          </cell>
          <cell r="AG995">
            <v>0</v>
          </cell>
          <cell r="AH995">
            <v>509.9997863769531</v>
          </cell>
          <cell r="AI995">
            <v>0</v>
          </cell>
          <cell r="AJ995">
            <v>0</v>
          </cell>
          <cell r="AK995">
            <v>0</v>
          </cell>
          <cell r="AL995">
            <v>509.9997863769531</v>
          </cell>
          <cell r="AM995">
            <v>1596.4866943359375</v>
          </cell>
          <cell r="AN995">
            <v>27.720218658447266</v>
          </cell>
          <cell r="AO995">
            <v>162.4207000732422</v>
          </cell>
          <cell r="AP995">
            <v>0</v>
          </cell>
          <cell r="AQ995">
            <v>1786.6275634765625</v>
          </cell>
          <cell r="AR995">
            <v>509.9997863769531</v>
          </cell>
          <cell r="AS995">
            <v>3.503192865549727</v>
          </cell>
          <cell r="AT995">
            <v>1596.4866943359375</v>
          </cell>
          <cell r="AU995">
            <v>498.8133239746094</v>
          </cell>
          <cell r="AV995">
            <v>209.53001403808594</v>
          </cell>
          <cell r="AW995">
            <v>0</v>
          </cell>
          <cell r="AX995">
            <v>2304.830078125</v>
          </cell>
          <cell r="AY995">
            <v>0</v>
          </cell>
          <cell r="AZ995">
            <v>9999</v>
          </cell>
          <cell r="BA995">
            <v>1596.4866943359375</v>
          </cell>
          <cell r="BB995">
            <v>526.5335083007812</v>
          </cell>
          <cell r="BC995">
            <v>212.30203247070312</v>
          </cell>
          <cell r="BD995">
            <v>0</v>
          </cell>
          <cell r="BE995">
            <v>2335.322265625</v>
          </cell>
          <cell r="BF995">
            <v>509.9997863769531</v>
          </cell>
          <cell r="BG995">
            <v>-5.405250072479248</v>
          </cell>
          <cell r="BH995">
            <v>4.579065191438343</v>
          </cell>
          <cell r="BI995">
            <v>12.046526908874512</v>
          </cell>
          <cell r="BJ995">
            <v>0</v>
          </cell>
          <cell r="BK995">
            <v>0</v>
          </cell>
          <cell r="BL995">
            <v>0</v>
          </cell>
          <cell r="BM995">
            <v>24.193286895751953</v>
          </cell>
          <cell r="BN995">
            <v>1596.4866943359375</v>
          </cell>
          <cell r="BO995">
            <v>0</v>
          </cell>
          <cell r="BP995">
            <v>526.5335083007812</v>
          </cell>
          <cell r="BQ995">
            <v>124.70333099365234</v>
          </cell>
          <cell r="BR995">
            <v>51.848636627197266</v>
          </cell>
          <cell r="BS995">
            <v>0</v>
          </cell>
          <cell r="BT995">
            <v>0</v>
          </cell>
          <cell r="BU995">
            <v>0</v>
          </cell>
          <cell r="BV995">
            <v>0</v>
          </cell>
          <cell r="BW995">
            <v>212.30203247070312</v>
          </cell>
          <cell r="BX995">
            <v>424.9997863769531</v>
          </cell>
          <cell r="BY995">
            <v>85</v>
          </cell>
          <cell r="BZ995">
            <v>0</v>
          </cell>
          <cell r="CA995">
            <v>0</v>
          </cell>
          <cell r="CB995">
            <v>2511.874267578125</v>
          </cell>
          <cell r="CC995">
            <v>509.9997863769531</v>
          </cell>
          <cell r="CD995">
            <v>4.925245665110848</v>
          </cell>
          <cell r="CE995">
            <v>-9.575522422790527</v>
          </cell>
          <cell r="CF995">
            <v>25.74172383165325</v>
          </cell>
          <cell r="CG995">
            <v>0</v>
          </cell>
          <cell r="CH995">
            <v>25.74172383165325</v>
          </cell>
          <cell r="CI995">
            <v>1.3486847625267748</v>
          </cell>
          <cell r="CJ995">
            <v>0</v>
          </cell>
          <cell r="CK995">
            <v>1.3486847625267748</v>
          </cell>
          <cell r="CM995">
            <v>0</v>
          </cell>
          <cell r="CQ995">
            <v>0</v>
          </cell>
          <cell r="CR995">
            <v>124.70333099365234</v>
          </cell>
          <cell r="CS995">
            <v>0</v>
          </cell>
          <cell r="CT995">
            <v>124.70333099365234</v>
          </cell>
          <cell r="CU995">
            <v>0</v>
          </cell>
          <cell r="CV995">
            <v>9999</v>
          </cell>
          <cell r="CW995">
            <v>9999</v>
          </cell>
        </row>
        <row r="996">
          <cell r="A996" t="str">
            <v>Single Family Heat Pump - PTCS Duct Sealing, System Commissioning and Controls Heat Zone 3 - Cool Zone 2</v>
          </cell>
          <cell r="C996">
            <v>20</v>
          </cell>
          <cell r="D996">
            <v>4868.97998046875</v>
          </cell>
          <cell r="E996">
            <v>0</v>
          </cell>
          <cell r="F996">
            <v>750</v>
          </cell>
          <cell r="G996">
            <v>0</v>
          </cell>
          <cell r="H996">
            <v>0</v>
          </cell>
          <cell r="L996">
            <v>5240.23974609375</v>
          </cell>
          <cell r="M996">
            <v>1.3218106031417847</v>
          </cell>
          <cell r="N996">
            <v>3.7816574573516846</v>
          </cell>
          <cell r="O996">
            <v>0</v>
          </cell>
          <cell r="P996">
            <v>1.3218106031417847</v>
          </cell>
          <cell r="Q996">
            <v>3.7816574573516846</v>
          </cell>
          <cell r="R996">
            <v>749.9996337890625</v>
          </cell>
          <cell r="S996">
            <v>0</v>
          </cell>
          <cell r="T996">
            <v>0</v>
          </cell>
          <cell r="U996">
            <v>0</v>
          </cell>
          <cell r="V996">
            <v>150</v>
          </cell>
          <cell r="W996">
            <v>0</v>
          </cell>
          <cell r="X996">
            <v>0</v>
          </cell>
          <cell r="Y996">
            <v>0</v>
          </cell>
          <cell r="Z996">
            <v>0</v>
          </cell>
          <cell r="AA996">
            <v>0</v>
          </cell>
          <cell r="AB996">
            <v>0</v>
          </cell>
          <cell r="AC996">
            <v>0</v>
          </cell>
          <cell r="AD996">
            <v>0</v>
          </cell>
          <cell r="AE996">
            <v>0</v>
          </cell>
          <cell r="AF996">
            <v>0</v>
          </cell>
          <cell r="AG996">
            <v>0</v>
          </cell>
          <cell r="AH996">
            <v>899.9996337890625</v>
          </cell>
          <cell r="AI996">
            <v>0</v>
          </cell>
          <cell r="AJ996">
            <v>0</v>
          </cell>
          <cell r="AK996">
            <v>0</v>
          </cell>
          <cell r="AL996">
            <v>899.9996337890625</v>
          </cell>
          <cell r="AM996">
            <v>2616.383056640625</v>
          </cell>
          <cell r="AN996">
            <v>53.891536712646484</v>
          </cell>
          <cell r="AO996">
            <v>267.0274353027344</v>
          </cell>
          <cell r="AP996">
            <v>0</v>
          </cell>
          <cell r="AQ996">
            <v>2937.302001953125</v>
          </cell>
          <cell r="AR996">
            <v>899.9996337890625</v>
          </cell>
          <cell r="AS996">
            <v>3.2636702487197193</v>
          </cell>
          <cell r="AT996">
            <v>2616.383056640625</v>
          </cell>
          <cell r="AU996">
            <v>1027.8795166015625</v>
          </cell>
          <cell r="AV996">
            <v>364.42626953125</v>
          </cell>
          <cell r="AW996">
            <v>0</v>
          </cell>
          <cell r="AX996">
            <v>4008.68896484375</v>
          </cell>
          <cell r="AY996">
            <v>0</v>
          </cell>
          <cell r="AZ996">
            <v>9999</v>
          </cell>
          <cell r="BA996">
            <v>2616.383056640625</v>
          </cell>
          <cell r="BB996">
            <v>1081.77099609375</v>
          </cell>
          <cell r="BC996">
            <v>369.8154296875</v>
          </cell>
          <cell r="BD996">
            <v>0</v>
          </cell>
          <cell r="BE996">
            <v>4067.969482421875</v>
          </cell>
          <cell r="BF996">
            <v>899.9996337890625</v>
          </cell>
          <cell r="BG996">
            <v>-7.745203971862793</v>
          </cell>
          <cell r="BH996">
            <v>4.519967994337834</v>
          </cell>
          <cell r="BI996">
            <v>12.637502670288086</v>
          </cell>
          <cell r="BJ996">
            <v>0</v>
          </cell>
          <cell r="BK996">
            <v>0</v>
          </cell>
          <cell r="BL996">
            <v>0</v>
          </cell>
          <cell r="BM996">
            <v>25.487716674804688</v>
          </cell>
          <cell r="BN996">
            <v>2616.383056640625</v>
          </cell>
          <cell r="BO996">
            <v>0</v>
          </cell>
          <cell r="BP996">
            <v>1081.77099609375</v>
          </cell>
          <cell r="BQ996">
            <v>256.9698791503906</v>
          </cell>
          <cell r="BR996">
            <v>90.9635009765625</v>
          </cell>
          <cell r="BS996">
            <v>0</v>
          </cell>
          <cell r="BT996">
            <v>0</v>
          </cell>
          <cell r="BU996">
            <v>0</v>
          </cell>
          <cell r="BV996">
            <v>0</v>
          </cell>
          <cell r="BW996">
            <v>369.8154296875</v>
          </cell>
          <cell r="BX996">
            <v>749.9996337890625</v>
          </cell>
          <cell r="BY996">
            <v>150</v>
          </cell>
          <cell r="BZ996">
            <v>0</v>
          </cell>
          <cell r="CA996">
            <v>0</v>
          </cell>
          <cell r="CB996">
            <v>4415.90283203125</v>
          </cell>
          <cell r="CC996">
            <v>899.9996337890625</v>
          </cell>
          <cell r="CD996">
            <v>4.9065607962283515</v>
          </cell>
          <cell r="CE996">
            <v>-12.63077163696289</v>
          </cell>
          <cell r="CF996">
            <v>46.05633007250367</v>
          </cell>
          <cell r="CG996">
            <v>0</v>
          </cell>
          <cell r="CH996">
            <v>46.05633007250367</v>
          </cell>
          <cell r="CI996">
            <v>2.4802678800577573</v>
          </cell>
          <cell r="CJ996">
            <v>0</v>
          </cell>
          <cell r="CK996">
            <v>2.4802678800577573</v>
          </cell>
          <cell r="CM996">
            <v>0</v>
          </cell>
          <cell r="CQ996">
            <v>0</v>
          </cell>
          <cell r="CR996">
            <v>256.9698791503906</v>
          </cell>
          <cell r="CS996">
            <v>0</v>
          </cell>
          <cell r="CT996">
            <v>256.9698791503906</v>
          </cell>
          <cell r="CU996">
            <v>0</v>
          </cell>
          <cell r="CV996">
            <v>9999</v>
          </cell>
          <cell r="CW996">
            <v>9999</v>
          </cell>
        </row>
        <row r="997">
          <cell r="A997" t="str">
            <v>Single Family Forced Air Furnace w/o CAC - PTCS Duct Sealing Heat Zone 3</v>
          </cell>
          <cell r="C997">
            <v>20</v>
          </cell>
          <cell r="D997">
            <v>2870.558837890625</v>
          </cell>
          <cell r="E997">
            <v>0</v>
          </cell>
          <cell r="F997">
            <v>425</v>
          </cell>
          <cell r="G997">
            <v>0</v>
          </cell>
          <cell r="H997">
            <v>0</v>
          </cell>
          <cell r="L997">
            <v>3089.43896484375</v>
          </cell>
          <cell r="M997">
            <v>0.6799005270004272</v>
          </cell>
          <cell r="N997">
            <v>1.8179157972335815</v>
          </cell>
          <cell r="O997">
            <v>0</v>
          </cell>
          <cell r="P997">
            <v>0.6799005270004272</v>
          </cell>
          <cell r="Q997">
            <v>1.8179157972335815</v>
          </cell>
          <cell r="R997">
            <v>424.9997863769531</v>
          </cell>
          <cell r="S997">
            <v>0</v>
          </cell>
          <cell r="T997">
            <v>0</v>
          </cell>
          <cell r="U997">
            <v>0</v>
          </cell>
          <cell r="V997">
            <v>85</v>
          </cell>
          <cell r="W997">
            <v>0</v>
          </cell>
          <cell r="X997">
            <v>0</v>
          </cell>
          <cell r="Y997">
            <v>0</v>
          </cell>
          <cell r="Z997">
            <v>0</v>
          </cell>
          <cell r="AA997">
            <v>0</v>
          </cell>
          <cell r="AB997">
            <v>0</v>
          </cell>
          <cell r="AC997">
            <v>0</v>
          </cell>
          <cell r="AD997">
            <v>0</v>
          </cell>
          <cell r="AE997">
            <v>0</v>
          </cell>
          <cell r="AF997">
            <v>0</v>
          </cell>
          <cell r="AG997">
            <v>0</v>
          </cell>
          <cell r="AH997">
            <v>509.9997863769531</v>
          </cell>
          <cell r="AI997">
            <v>0</v>
          </cell>
          <cell r="AJ997">
            <v>0</v>
          </cell>
          <cell r="AK997">
            <v>0</v>
          </cell>
          <cell r="AL997">
            <v>509.9997863769531</v>
          </cell>
          <cell r="AM997">
            <v>1584.671875</v>
          </cell>
          <cell r="AN997">
            <v>27.720218658447266</v>
          </cell>
          <cell r="AO997">
            <v>161.2392120361328</v>
          </cell>
          <cell r="AP997">
            <v>0</v>
          </cell>
          <cell r="AQ997">
            <v>1773.63134765625</v>
          </cell>
          <cell r="AR997">
            <v>509.9997863769531</v>
          </cell>
          <cell r="AS997">
            <v>3.477709899242284</v>
          </cell>
          <cell r="AT997">
            <v>1584.671875</v>
          </cell>
          <cell r="AU997">
            <v>494.12152099609375</v>
          </cell>
          <cell r="AV997">
            <v>207.8793487548828</v>
          </cell>
          <cell r="AW997">
            <v>0</v>
          </cell>
          <cell r="AX997">
            <v>2286.6728515625</v>
          </cell>
          <cell r="AY997">
            <v>0</v>
          </cell>
          <cell r="AZ997">
            <v>9999</v>
          </cell>
          <cell r="BA997">
            <v>1584.671875</v>
          </cell>
          <cell r="BB997">
            <v>521.8417358398438</v>
          </cell>
          <cell r="BC997">
            <v>210.6513671875</v>
          </cell>
          <cell r="BD997">
            <v>0</v>
          </cell>
          <cell r="BE997">
            <v>2317.1650390625</v>
          </cell>
          <cell r="BF997">
            <v>509.9997863769531</v>
          </cell>
          <cell r="BG997">
            <v>-5.29916524887085</v>
          </cell>
          <cell r="BH997">
            <v>4.5434626518242665</v>
          </cell>
          <cell r="BI997">
            <v>12.146760940551758</v>
          </cell>
          <cell r="BJ997">
            <v>0</v>
          </cell>
          <cell r="BK997">
            <v>0</v>
          </cell>
          <cell r="BL997">
            <v>0</v>
          </cell>
          <cell r="BM997">
            <v>12.146760940551758</v>
          </cell>
          <cell r="BN997">
            <v>1584.671875</v>
          </cell>
          <cell r="BO997">
            <v>0</v>
          </cell>
          <cell r="BP997">
            <v>521.8417358398438</v>
          </cell>
          <cell r="BQ997">
            <v>123.53038024902344</v>
          </cell>
          <cell r="BR997">
            <v>51.3692626953125</v>
          </cell>
          <cell r="BS997">
            <v>0</v>
          </cell>
          <cell r="BT997">
            <v>0</v>
          </cell>
          <cell r="BU997">
            <v>0</v>
          </cell>
          <cell r="BV997">
            <v>0</v>
          </cell>
          <cell r="BW997">
            <v>210.6513671875</v>
          </cell>
          <cell r="BX997">
            <v>424.9997863769531</v>
          </cell>
          <cell r="BY997">
            <v>85</v>
          </cell>
          <cell r="BZ997">
            <v>0</v>
          </cell>
          <cell r="CA997">
            <v>0</v>
          </cell>
          <cell r="CB997">
            <v>2492.064697265625</v>
          </cell>
          <cell r="CC997">
            <v>509.9997863769531</v>
          </cell>
          <cell r="CD997">
            <v>4.886403271832808</v>
          </cell>
          <cell r="CE997">
            <v>-9.46478271484375</v>
          </cell>
          <cell r="CF997">
            <v>25.50377564191482</v>
          </cell>
          <cell r="CG997">
            <v>0</v>
          </cell>
          <cell r="CH997">
            <v>25.50377564191482</v>
          </cell>
          <cell r="CI997">
            <v>1.3369411624407177</v>
          </cell>
          <cell r="CJ997">
            <v>0</v>
          </cell>
          <cell r="CK997">
            <v>1.3369411624407177</v>
          </cell>
          <cell r="CM997">
            <v>0</v>
          </cell>
          <cell r="CQ997">
            <v>0</v>
          </cell>
          <cell r="CR997">
            <v>123.53038024902344</v>
          </cell>
          <cell r="CS997">
            <v>0</v>
          </cell>
          <cell r="CT997">
            <v>123.53038024902344</v>
          </cell>
          <cell r="CU997">
            <v>0</v>
          </cell>
          <cell r="CV997">
            <v>9999</v>
          </cell>
          <cell r="CW997">
            <v>9999</v>
          </cell>
        </row>
        <row r="998">
          <cell r="A998" t="str">
            <v>Single Family Heat Pump - PTCS Duct Sealing, System Commissioning and Controls Heat Zone 3 - Cool Zone 1</v>
          </cell>
          <cell r="C998">
            <v>20</v>
          </cell>
          <cell r="D998">
            <v>4824.2197265625</v>
          </cell>
          <cell r="E998">
            <v>0</v>
          </cell>
          <cell r="F998">
            <v>750</v>
          </cell>
          <cell r="G998">
            <v>0</v>
          </cell>
          <cell r="H998">
            <v>0</v>
          </cell>
          <cell r="L998">
            <v>5192.06640625</v>
          </cell>
          <cell r="M998">
            <v>1.3218106031417847</v>
          </cell>
          <cell r="N998">
            <v>3.7493093013763428</v>
          </cell>
          <cell r="O998">
            <v>0</v>
          </cell>
          <cell r="P998">
            <v>1.3218106031417847</v>
          </cell>
          <cell r="Q998">
            <v>3.7493093013763428</v>
          </cell>
          <cell r="R998">
            <v>749.9996337890625</v>
          </cell>
          <cell r="S998">
            <v>0</v>
          </cell>
          <cell r="T998">
            <v>0</v>
          </cell>
          <cell r="U998">
            <v>0</v>
          </cell>
          <cell r="V998">
            <v>150</v>
          </cell>
          <cell r="W998">
            <v>0</v>
          </cell>
          <cell r="X998">
            <v>0</v>
          </cell>
          <cell r="Y998">
            <v>0</v>
          </cell>
          <cell r="Z998">
            <v>0</v>
          </cell>
          <cell r="AA998">
            <v>0</v>
          </cell>
          <cell r="AB998">
            <v>0</v>
          </cell>
          <cell r="AC998">
            <v>0</v>
          </cell>
          <cell r="AD998">
            <v>0</v>
          </cell>
          <cell r="AE998">
            <v>0</v>
          </cell>
          <cell r="AF998">
            <v>0</v>
          </cell>
          <cell r="AG998">
            <v>0</v>
          </cell>
          <cell r="AH998">
            <v>899.9996337890625</v>
          </cell>
          <cell r="AI998">
            <v>0</v>
          </cell>
          <cell r="AJ998">
            <v>0</v>
          </cell>
          <cell r="AK998">
            <v>0</v>
          </cell>
          <cell r="AL998">
            <v>899.9996337890625</v>
          </cell>
          <cell r="AM998">
            <v>2594.07373046875</v>
          </cell>
          <cell r="AN998">
            <v>53.891536712646484</v>
          </cell>
          <cell r="AO998">
            <v>264.7965087890625</v>
          </cell>
          <cell r="AP998">
            <v>0</v>
          </cell>
          <cell r="AQ998">
            <v>2912.76171875</v>
          </cell>
          <cell r="AR998">
            <v>899.9996337890625</v>
          </cell>
          <cell r="AS998">
            <v>3.23640329019638</v>
          </cell>
          <cell r="AT998">
            <v>2594.07373046875</v>
          </cell>
          <cell r="AU998">
            <v>1019.0869750976562</v>
          </cell>
          <cell r="AV998">
            <v>361.3160705566406</v>
          </cell>
          <cell r="AW998">
            <v>0</v>
          </cell>
          <cell r="AX998">
            <v>3974.476806640625</v>
          </cell>
          <cell r="AY998">
            <v>0</v>
          </cell>
          <cell r="AZ998">
            <v>9999</v>
          </cell>
          <cell r="BA998">
            <v>2594.07373046875</v>
          </cell>
          <cell r="BB998">
            <v>1072.978515625</v>
          </cell>
          <cell r="BC998">
            <v>366.7052307128906</v>
          </cell>
          <cell r="BD998">
            <v>0</v>
          </cell>
          <cell r="BE998">
            <v>4033.757568359375</v>
          </cell>
          <cell r="BF998">
            <v>899.9996337890625</v>
          </cell>
          <cell r="BG998">
            <v>-7.648381233215332</v>
          </cell>
          <cell r="BH998">
            <v>4.48195457148081</v>
          </cell>
          <cell r="BI998">
            <v>12.75475788116455</v>
          </cell>
          <cell r="BJ998">
            <v>0</v>
          </cell>
          <cell r="BK998">
            <v>0</v>
          </cell>
          <cell r="BL998">
            <v>0</v>
          </cell>
          <cell r="BM998">
            <v>25.60497283935547</v>
          </cell>
          <cell r="BN998">
            <v>2594.07373046875</v>
          </cell>
          <cell r="BO998">
            <v>0</v>
          </cell>
          <cell r="BP998">
            <v>1072.978515625</v>
          </cell>
          <cell r="BQ998">
            <v>254.77174377441406</v>
          </cell>
          <cell r="BR998">
            <v>90.029541015625</v>
          </cell>
          <cell r="BS998">
            <v>0</v>
          </cell>
          <cell r="BT998">
            <v>0</v>
          </cell>
          <cell r="BU998">
            <v>0</v>
          </cell>
          <cell r="BV998">
            <v>0</v>
          </cell>
          <cell r="BW998">
            <v>366.7052307128906</v>
          </cell>
          <cell r="BX998">
            <v>749.9996337890625</v>
          </cell>
          <cell r="BY998">
            <v>150</v>
          </cell>
          <cell r="BZ998">
            <v>0</v>
          </cell>
          <cell r="CA998">
            <v>0</v>
          </cell>
          <cell r="CB998">
            <v>4378.55859375</v>
          </cell>
          <cell r="CC998">
            <v>899.9996337890625</v>
          </cell>
          <cell r="CD998">
            <v>4.865067266025363</v>
          </cell>
          <cell r="CE998">
            <v>-12.534891128540039</v>
          </cell>
          <cell r="CF998">
            <v>45.587612000051564</v>
          </cell>
          <cell r="CG998">
            <v>0</v>
          </cell>
          <cell r="CH998">
            <v>45.587612000051564</v>
          </cell>
          <cell r="CI998">
            <v>2.456786830335418</v>
          </cell>
          <cell r="CJ998">
            <v>0</v>
          </cell>
          <cell r="CK998">
            <v>2.456786830335418</v>
          </cell>
          <cell r="CM998">
            <v>0</v>
          </cell>
          <cell r="CQ998">
            <v>0</v>
          </cell>
          <cell r="CR998">
            <v>254.77174377441406</v>
          </cell>
          <cell r="CS998">
            <v>0</v>
          </cell>
          <cell r="CT998">
            <v>254.77174377441406</v>
          </cell>
          <cell r="CU998">
            <v>0</v>
          </cell>
          <cell r="CV998">
            <v>9999</v>
          </cell>
          <cell r="CW998">
            <v>9999</v>
          </cell>
        </row>
        <row r="999">
          <cell r="A999" t="str">
            <v>Manufactured Home NonSGC Heat Pump - PTCS Duct Sealing and System Commissioning Heat Zone 3 - Cool Zone 3</v>
          </cell>
          <cell r="C999">
            <v>20</v>
          </cell>
          <cell r="D999">
            <v>3661.61865234375</v>
          </cell>
          <cell r="E999">
            <v>0</v>
          </cell>
          <cell r="F999">
            <v>600</v>
          </cell>
          <cell r="G999">
            <v>0</v>
          </cell>
          <cell r="H999">
            <v>0</v>
          </cell>
          <cell r="L999">
            <v>3940.817138671875</v>
          </cell>
          <cell r="M999">
            <v>0.9530040621757507</v>
          </cell>
          <cell r="N999">
            <v>2.8357598781585693</v>
          </cell>
          <cell r="O999">
            <v>0</v>
          </cell>
          <cell r="P999">
            <v>0.9530040621757507</v>
          </cell>
          <cell r="Q999">
            <v>2.8357598781585693</v>
          </cell>
          <cell r="R999">
            <v>599.9996948242188</v>
          </cell>
          <cell r="S999">
            <v>0</v>
          </cell>
          <cell r="T999">
            <v>0</v>
          </cell>
          <cell r="U999">
            <v>0</v>
          </cell>
          <cell r="V999">
            <v>120</v>
          </cell>
          <cell r="W999">
            <v>0</v>
          </cell>
          <cell r="X999">
            <v>0</v>
          </cell>
          <cell r="Y999">
            <v>0</v>
          </cell>
          <cell r="Z999">
            <v>0</v>
          </cell>
          <cell r="AA999">
            <v>0</v>
          </cell>
          <cell r="AB999">
            <v>0</v>
          </cell>
          <cell r="AC999">
            <v>0</v>
          </cell>
          <cell r="AD999">
            <v>0</v>
          </cell>
          <cell r="AE999">
            <v>0</v>
          </cell>
          <cell r="AF999">
            <v>0</v>
          </cell>
          <cell r="AG999">
            <v>0</v>
          </cell>
          <cell r="AH999">
            <v>719.9996948242188</v>
          </cell>
          <cell r="AI999">
            <v>0</v>
          </cell>
          <cell r="AJ999">
            <v>0</v>
          </cell>
          <cell r="AK999">
            <v>0</v>
          </cell>
          <cell r="AL999">
            <v>719.9996948242188</v>
          </cell>
          <cell r="AM999">
            <v>1965.25732421875</v>
          </cell>
          <cell r="AN999">
            <v>38.854923248291016</v>
          </cell>
          <cell r="AO999">
            <v>200.41123962402344</v>
          </cell>
          <cell r="AP999">
            <v>0</v>
          </cell>
          <cell r="AQ999">
            <v>2204.5234375</v>
          </cell>
          <cell r="AR999">
            <v>719.9996948242188</v>
          </cell>
          <cell r="AS999">
            <v>3.0618394742921082</v>
          </cell>
          <cell r="AT999">
            <v>1965.25732421875</v>
          </cell>
          <cell r="AU999">
            <v>770.7783813476562</v>
          </cell>
          <cell r="AV999">
            <v>273.60357666015625</v>
          </cell>
          <cell r="AW999">
            <v>0</v>
          </cell>
          <cell r="AX999">
            <v>3009.63916015625</v>
          </cell>
          <cell r="AY999">
            <v>0</v>
          </cell>
          <cell r="AZ999">
            <v>9999</v>
          </cell>
          <cell r="BA999">
            <v>1965.25732421875</v>
          </cell>
          <cell r="BB999">
            <v>809.63330078125</v>
          </cell>
          <cell r="BC999">
            <v>277.48907470703125</v>
          </cell>
          <cell r="BD999">
            <v>0</v>
          </cell>
          <cell r="BE999">
            <v>3052.379638671875</v>
          </cell>
          <cell r="BF999">
            <v>719.9996948242188</v>
          </cell>
          <cell r="BG999">
            <v>-6.854804039001465</v>
          </cell>
          <cell r="BH999">
            <v>4.239418051790895</v>
          </cell>
          <cell r="BI999">
            <v>13.44361686706543</v>
          </cell>
          <cell r="BJ999">
            <v>0</v>
          </cell>
          <cell r="BK999">
            <v>0</v>
          </cell>
          <cell r="BL999">
            <v>0</v>
          </cell>
          <cell r="BM999">
            <v>27.7021484375</v>
          </cell>
          <cell r="BN999">
            <v>1965.25732421875</v>
          </cell>
          <cell r="BO999">
            <v>0</v>
          </cell>
          <cell r="BP999">
            <v>809.63330078125</v>
          </cell>
          <cell r="BQ999">
            <v>192.69459533691406</v>
          </cell>
          <cell r="BR999">
            <v>68.5965347290039</v>
          </cell>
          <cell r="BS999">
            <v>0</v>
          </cell>
          <cell r="BT999">
            <v>0</v>
          </cell>
          <cell r="BU999">
            <v>0</v>
          </cell>
          <cell r="BV999">
            <v>0</v>
          </cell>
          <cell r="BW999">
            <v>277.48907470703125</v>
          </cell>
          <cell r="BX999">
            <v>599.9996948242188</v>
          </cell>
          <cell r="BY999">
            <v>120</v>
          </cell>
          <cell r="BZ999">
            <v>0</v>
          </cell>
          <cell r="CA999">
            <v>0</v>
          </cell>
          <cell r="CB999">
            <v>3313.6708984375</v>
          </cell>
          <cell r="CC999">
            <v>719.9996948242188</v>
          </cell>
          <cell r="CD999">
            <v>4.602322552923649</v>
          </cell>
          <cell r="CE999">
            <v>-11.733552932739258</v>
          </cell>
          <cell r="CF999">
            <v>34.69933173557697</v>
          </cell>
          <cell r="CG999">
            <v>0</v>
          </cell>
          <cell r="CH999">
            <v>34.69933173557697</v>
          </cell>
          <cell r="CI999">
            <v>1.8612027413364924</v>
          </cell>
          <cell r="CJ999">
            <v>0</v>
          </cell>
          <cell r="CK999">
            <v>1.8612027413364924</v>
          </cell>
          <cell r="CM999">
            <v>0</v>
          </cell>
          <cell r="CQ999">
            <v>0</v>
          </cell>
          <cell r="CR999">
            <v>192.69459533691406</v>
          </cell>
          <cell r="CS999">
            <v>0</v>
          </cell>
          <cell r="CT999">
            <v>192.69459533691406</v>
          </cell>
          <cell r="CU999">
            <v>0</v>
          </cell>
          <cell r="CV999">
            <v>9999</v>
          </cell>
          <cell r="CW999">
            <v>9999</v>
          </cell>
        </row>
        <row r="1000">
          <cell r="A1000" t="str">
            <v>Manufactured Home NonSGC Heat Pump - PTCS Duct Sealing and System Commissioning Heat Zone 3 - Cool Zone 2</v>
          </cell>
          <cell r="C1000">
            <v>20</v>
          </cell>
          <cell r="D1000">
            <v>3541.776123046875</v>
          </cell>
          <cell r="E1000">
            <v>0</v>
          </cell>
          <cell r="F1000">
            <v>600</v>
          </cell>
          <cell r="G1000">
            <v>0</v>
          </cell>
          <cell r="H1000">
            <v>0</v>
          </cell>
          <cell r="L1000">
            <v>3811.836669921875</v>
          </cell>
          <cell r="M1000">
            <v>0.9530040621757507</v>
          </cell>
          <cell r="N1000">
            <v>2.7491493225097656</v>
          </cell>
          <cell r="O1000">
            <v>0</v>
          </cell>
          <cell r="P1000">
            <v>0.9530040621757507</v>
          </cell>
          <cell r="Q1000">
            <v>2.7491493225097656</v>
          </cell>
          <cell r="R1000">
            <v>599.9996948242188</v>
          </cell>
          <cell r="S1000">
            <v>0</v>
          </cell>
          <cell r="T1000">
            <v>0</v>
          </cell>
          <cell r="U1000">
            <v>0</v>
          </cell>
          <cell r="V1000">
            <v>120</v>
          </cell>
          <cell r="W1000">
            <v>0</v>
          </cell>
          <cell r="X1000">
            <v>0</v>
          </cell>
          <cell r="Y1000">
            <v>0</v>
          </cell>
          <cell r="Z1000">
            <v>0</v>
          </cell>
          <cell r="AA1000">
            <v>0</v>
          </cell>
          <cell r="AB1000">
            <v>0</v>
          </cell>
          <cell r="AC1000">
            <v>0</v>
          </cell>
          <cell r="AD1000">
            <v>0</v>
          </cell>
          <cell r="AE1000">
            <v>0</v>
          </cell>
          <cell r="AF1000">
            <v>0</v>
          </cell>
          <cell r="AG1000">
            <v>0</v>
          </cell>
          <cell r="AH1000">
            <v>719.9996948242188</v>
          </cell>
          <cell r="AI1000">
            <v>0</v>
          </cell>
          <cell r="AJ1000">
            <v>0</v>
          </cell>
          <cell r="AK1000">
            <v>0</v>
          </cell>
          <cell r="AL1000">
            <v>719.9996948242188</v>
          </cell>
          <cell r="AM1000">
            <v>1901.92822265625</v>
          </cell>
          <cell r="AN1000">
            <v>38.854923248291016</v>
          </cell>
          <cell r="AO1000">
            <v>194.0783233642578</v>
          </cell>
          <cell r="AP1000">
            <v>0</v>
          </cell>
          <cell r="AQ1000">
            <v>2134.861572265625</v>
          </cell>
          <cell r="AR1000">
            <v>719.9996948242188</v>
          </cell>
          <cell r="AS1000">
            <v>2.965086630751983</v>
          </cell>
          <cell r="AT1000">
            <v>1901.92822265625</v>
          </cell>
          <cell r="AU1000">
            <v>747.2371215820312</v>
          </cell>
          <cell r="AV1000">
            <v>264.9165344238281</v>
          </cell>
          <cell r="AW1000">
            <v>0</v>
          </cell>
          <cell r="AX1000">
            <v>2914.081787109375</v>
          </cell>
          <cell r="AY1000">
            <v>0</v>
          </cell>
          <cell r="AZ1000">
            <v>9999</v>
          </cell>
          <cell r="BA1000">
            <v>1901.92822265625</v>
          </cell>
          <cell r="BB1000">
            <v>786.092041015625</v>
          </cell>
          <cell r="BC1000">
            <v>268.8020324707031</v>
          </cell>
          <cell r="BD1000">
            <v>0</v>
          </cell>
          <cell r="BE1000">
            <v>2956.822265625</v>
          </cell>
          <cell r="BF1000">
            <v>719.9996948242188</v>
          </cell>
          <cell r="BG1000">
            <v>-6.464630126953125</v>
          </cell>
          <cell r="BH1000">
            <v>4.106699379475648</v>
          </cell>
          <cell r="BI1000">
            <v>13.898506164550781</v>
          </cell>
          <cell r="BJ1000">
            <v>0</v>
          </cell>
          <cell r="BK1000">
            <v>0</v>
          </cell>
          <cell r="BL1000">
            <v>0</v>
          </cell>
          <cell r="BM1000">
            <v>28.15703773498535</v>
          </cell>
          <cell r="BN1000">
            <v>1901.92822265625</v>
          </cell>
          <cell r="BO1000">
            <v>0</v>
          </cell>
          <cell r="BP1000">
            <v>786.092041015625</v>
          </cell>
          <cell r="BQ1000">
            <v>186.8092803955078</v>
          </cell>
          <cell r="BR1000">
            <v>66.22566223144531</v>
          </cell>
          <cell r="BS1000">
            <v>0</v>
          </cell>
          <cell r="BT1000">
            <v>0</v>
          </cell>
          <cell r="BU1000">
            <v>0</v>
          </cell>
          <cell r="BV1000">
            <v>0</v>
          </cell>
          <cell r="BW1000">
            <v>268.8020324707031</v>
          </cell>
          <cell r="BX1000">
            <v>599.9996948242188</v>
          </cell>
          <cell r="BY1000">
            <v>120</v>
          </cell>
          <cell r="BZ1000">
            <v>0</v>
          </cell>
          <cell r="CA1000">
            <v>0</v>
          </cell>
          <cell r="CB1000">
            <v>3209.857177734375</v>
          </cell>
          <cell r="CC1000">
            <v>719.9996948242188</v>
          </cell>
          <cell r="CD1000">
            <v>4.45813694874952</v>
          </cell>
          <cell r="CE1000">
            <v>-11.349087715148926</v>
          </cell>
          <cell r="CF1000">
            <v>33.52675496330118</v>
          </cell>
          <cell r="CG1000">
            <v>0</v>
          </cell>
          <cell r="CH1000">
            <v>33.52675496330118</v>
          </cell>
          <cell r="CI1000">
            <v>1.8042051875777576</v>
          </cell>
          <cell r="CJ1000">
            <v>0</v>
          </cell>
          <cell r="CK1000">
            <v>1.8042051875777576</v>
          </cell>
          <cell r="CM1000">
            <v>0</v>
          </cell>
          <cell r="CQ1000">
            <v>0</v>
          </cell>
          <cell r="CR1000">
            <v>186.8092803955078</v>
          </cell>
          <cell r="CS1000">
            <v>0</v>
          </cell>
          <cell r="CT1000">
            <v>186.8092803955078</v>
          </cell>
          <cell r="CU1000">
            <v>0</v>
          </cell>
          <cell r="CV1000">
            <v>9999</v>
          </cell>
          <cell r="CW1000">
            <v>9999</v>
          </cell>
        </row>
        <row r="1001">
          <cell r="A1001" t="str">
            <v>Manufactured Home NonSGC Heat Pump - PTCS Duct Sealing and System Commissioning Heat Zone 3 - Cool Zone 1</v>
          </cell>
          <cell r="C1001">
            <v>20.000001907348633</v>
          </cell>
          <cell r="D1001">
            <v>3493.4833984375</v>
          </cell>
          <cell r="E1001">
            <v>0</v>
          </cell>
          <cell r="F1001">
            <v>600</v>
          </cell>
          <cell r="G1001">
            <v>0</v>
          </cell>
          <cell r="H1001">
            <v>0</v>
          </cell>
          <cell r="L1001">
            <v>3759.861328125</v>
          </cell>
          <cell r="M1001">
            <v>0.9530040621757507</v>
          </cell>
          <cell r="N1001">
            <v>2.714247703552246</v>
          </cell>
          <cell r="O1001">
            <v>0</v>
          </cell>
          <cell r="P1001">
            <v>0.9530040621757507</v>
          </cell>
          <cell r="Q1001">
            <v>2.714247703552246</v>
          </cell>
          <cell r="R1001">
            <v>599.9996948242188</v>
          </cell>
          <cell r="S1001">
            <v>0</v>
          </cell>
          <cell r="T1001">
            <v>0</v>
          </cell>
          <cell r="U1001">
            <v>0</v>
          </cell>
          <cell r="V1001">
            <v>120</v>
          </cell>
          <cell r="W1001">
            <v>0</v>
          </cell>
          <cell r="X1001">
            <v>0</v>
          </cell>
          <cell r="Y1001">
            <v>0</v>
          </cell>
          <cell r="Z1001">
            <v>0</v>
          </cell>
          <cell r="AA1001">
            <v>0</v>
          </cell>
          <cell r="AB1001">
            <v>0</v>
          </cell>
          <cell r="AC1001">
            <v>0</v>
          </cell>
          <cell r="AD1001">
            <v>0</v>
          </cell>
          <cell r="AE1001">
            <v>0</v>
          </cell>
          <cell r="AF1001">
            <v>0</v>
          </cell>
          <cell r="AG1001">
            <v>0</v>
          </cell>
          <cell r="AH1001">
            <v>719.9996948242188</v>
          </cell>
          <cell r="AI1001">
            <v>0</v>
          </cell>
          <cell r="AJ1001">
            <v>0</v>
          </cell>
          <cell r="AK1001">
            <v>0</v>
          </cell>
          <cell r="AL1001">
            <v>719.9996948242188</v>
          </cell>
          <cell r="AM1001">
            <v>1877.8529052734375</v>
          </cell>
          <cell r="AN1001">
            <v>38.854923248291016</v>
          </cell>
          <cell r="AO1001">
            <v>191.6707763671875</v>
          </cell>
          <cell r="AP1001">
            <v>0</v>
          </cell>
          <cell r="AQ1001">
            <v>2108.378662109375</v>
          </cell>
          <cell r="AR1001">
            <v>719.9996948242188</v>
          </cell>
          <cell r="AS1001">
            <v>2.9283048590786653</v>
          </cell>
          <cell r="AT1001">
            <v>1877.8529052734375</v>
          </cell>
          <cell r="AU1001">
            <v>737.7506713867188</v>
          </cell>
          <cell r="AV1001">
            <v>261.56036376953125</v>
          </cell>
          <cell r="AW1001">
            <v>0</v>
          </cell>
          <cell r="AX1001">
            <v>2877.1640625</v>
          </cell>
          <cell r="AY1001">
            <v>0</v>
          </cell>
          <cell r="AZ1001">
            <v>9999</v>
          </cell>
          <cell r="BA1001">
            <v>1877.8529052734375</v>
          </cell>
          <cell r="BB1001">
            <v>776.6055908203125</v>
          </cell>
          <cell r="BC1001">
            <v>265.44586181640625</v>
          </cell>
          <cell r="BD1001">
            <v>0</v>
          </cell>
          <cell r="BE1001">
            <v>2919.904296875</v>
          </cell>
          <cell r="BF1001">
            <v>719.9996948242188</v>
          </cell>
          <cell r="BG1001">
            <v>-6.302661418914795</v>
          </cell>
          <cell r="BH1001">
            <v>4.055424443530801</v>
          </cell>
          <cell r="BI1001">
            <v>14.090636253356934</v>
          </cell>
          <cell r="BJ1001">
            <v>0</v>
          </cell>
          <cell r="BK1001">
            <v>0</v>
          </cell>
          <cell r="BL1001">
            <v>0</v>
          </cell>
          <cell r="BM1001">
            <v>28.349166870117188</v>
          </cell>
          <cell r="BN1001">
            <v>1877.8529052734375</v>
          </cell>
          <cell r="BO1001">
            <v>0</v>
          </cell>
          <cell r="BP1001">
            <v>776.6055908203125</v>
          </cell>
          <cell r="BQ1001">
            <v>184.4376678466797</v>
          </cell>
          <cell r="BR1001">
            <v>65.21688842773438</v>
          </cell>
          <cell r="BS1001">
            <v>0</v>
          </cell>
          <cell r="BT1001">
            <v>0</v>
          </cell>
          <cell r="BU1001">
            <v>0</v>
          </cell>
          <cell r="BV1001">
            <v>0</v>
          </cell>
          <cell r="BW1001">
            <v>265.44586181640625</v>
          </cell>
          <cell r="BX1001">
            <v>599.9996948242188</v>
          </cell>
          <cell r="BY1001">
            <v>120</v>
          </cell>
          <cell r="BZ1001">
            <v>0</v>
          </cell>
          <cell r="CA1001">
            <v>0</v>
          </cell>
          <cell r="CB1001">
            <v>3169.558837890625</v>
          </cell>
          <cell r="CC1001">
            <v>719.9996948242188</v>
          </cell>
          <cell r="CD1001">
            <v>4.402167029769486</v>
          </cell>
          <cell r="CE1001">
            <v>-11.188485145568848</v>
          </cell>
          <cell r="CF1001">
            <v>33.02034275178257</v>
          </cell>
          <cell r="CG1001">
            <v>0</v>
          </cell>
          <cell r="CH1001">
            <v>33.02034275178257</v>
          </cell>
          <cell r="CI1001">
            <v>1.778825645717776</v>
          </cell>
          <cell r="CJ1001">
            <v>0</v>
          </cell>
          <cell r="CK1001">
            <v>1.778825645717776</v>
          </cell>
          <cell r="CM1001">
            <v>0</v>
          </cell>
          <cell r="CQ1001">
            <v>0</v>
          </cell>
          <cell r="CR1001">
            <v>184.4376678466797</v>
          </cell>
          <cell r="CS1001">
            <v>0</v>
          </cell>
          <cell r="CT1001">
            <v>184.4376678466797</v>
          </cell>
          <cell r="CU1001">
            <v>0</v>
          </cell>
          <cell r="CV1001">
            <v>9999</v>
          </cell>
          <cell r="CW1001">
            <v>9999</v>
          </cell>
        </row>
        <row r="1002">
          <cell r="A1002" t="str">
            <v>Manufactured Home SGC Heat Pump - PTCS Duct Sealing and System Commissioning Heat Zone 3 - Cool Zone 3</v>
          </cell>
          <cell r="C1002">
            <v>20</v>
          </cell>
          <cell r="D1002">
            <v>3482.93701171875</v>
          </cell>
          <cell r="E1002">
            <v>0</v>
          </cell>
          <cell r="F1002">
            <v>600</v>
          </cell>
          <cell r="G1002">
            <v>0</v>
          </cell>
          <cell r="H1002">
            <v>0</v>
          </cell>
          <cell r="L1002">
            <v>3748.510986328125</v>
          </cell>
          <cell r="M1002">
            <v>0.9178586602210999</v>
          </cell>
          <cell r="N1002">
            <v>2.6996376514434814</v>
          </cell>
          <cell r="O1002">
            <v>0</v>
          </cell>
          <cell r="P1002">
            <v>0.9178586602210999</v>
          </cell>
          <cell r="Q1002">
            <v>2.6996376514434814</v>
          </cell>
          <cell r="R1002">
            <v>599.9996948242188</v>
          </cell>
          <cell r="S1002">
            <v>0</v>
          </cell>
          <cell r="T1002">
            <v>0</v>
          </cell>
          <cell r="U1002">
            <v>0</v>
          </cell>
          <cell r="V1002">
            <v>120</v>
          </cell>
          <cell r="W1002">
            <v>0</v>
          </cell>
          <cell r="X1002">
            <v>0</v>
          </cell>
          <cell r="Y1002">
            <v>0</v>
          </cell>
          <cell r="Z1002">
            <v>0</v>
          </cell>
          <cell r="AA1002">
            <v>0</v>
          </cell>
          <cell r="AB1002">
            <v>0</v>
          </cell>
          <cell r="AC1002">
            <v>0</v>
          </cell>
          <cell r="AD1002">
            <v>0</v>
          </cell>
          <cell r="AE1002">
            <v>0</v>
          </cell>
          <cell r="AF1002">
            <v>0</v>
          </cell>
          <cell r="AG1002">
            <v>0</v>
          </cell>
          <cell r="AH1002">
            <v>719.9996948242188</v>
          </cell>
          <cell r="AI1002">
            <v>0</v>
          </cell>
          <cell r="AJ1002">
            <v>0</v>
          </cell>
          <cell r="AK1002">
            <v>0</v>
          </cell>
          <cell r="AL1002">
            <v>719.9996948242188</v>
          </cell>
          <cell r="AM1002">
            <v>1870.3082275390625</v>
          </cell>
          <cell r="AN1002">
            <v>37.4220085144043</v>
          </cell>
          <cell r="AO1002">
            <v>190.77301025390625</v>
          </cell>
          <cell r="AP1002">
            <v>0</v>
          </cell>
          <cell r="AQ1002">
            <v>2098.503173828125</v>
          </cell>
          <cell r="AR1002">
            <v>719.9996948242188</v>
          </cell>
          <cell r="AS1002">
            <v>2.9145890774574608</v>
          </cell>
          <cell r="AT1002">
            <v>1870.3082275390625</v>
          </cell>
          <cell r="AU1002">
            <v>733.7794799804688</v>
          </cell>
          <cell r="AV1002">
            <v>260.40875244140625</v>
          </cell>
          <cell r="AW1002">
            <v>0</v>
          </cell>
          <cell r="AX1002">
            <v>2864.49658203125</v>
          </cell>
          <cell r="AY1002">
            <v>0</v>
          </cell>
          <cell r="AZ1002">
            <v>9999</v>
          </cell>
          <cell r="BA1002">
            <v>1870.3082275390625</v>
          </cell>
          <cell r="BB1002">
            <v>771.2014770507812</v>
          </cell>
          <cell r="BC1002">
            <v>264.1509704589844</v>
          </cell>
          <cell r="BD1002">
            <v>0</v>
          </cell>
          <cell r="BE1002">
            <v>2905.66064453125</v>
          </cell>
          <cell r="BF1002">
            <v>719.9996948242188</v>
          </cell>
          <cell r="BG1002">
            <v>-6.19024658203125</v>
          </cell>
          <cell r="BH1002">
            <v>4.035641552879144</v>
          </cell>
          <cell r="BI1002">
            <v>14.133301734924316</v>
          </cell>
          <cell r="BJ1002">
            <v>0</v>
          </cell>
          <cell r="BK1002">
            <v>0</v>
          </cell>
          <cell r="BL1002">
            <v>0</v>
          </cell>
          <cell r="BM1002">
            <v>28.937801361083984</v>
          </cell>
          <cell r="BN1002">
            <v>1870.3082275390625</v>
          </cell>
          <cell r="BO1002">
            <v>0</v>
          </cell>
          <cell r="BP1002">
            <v>771.2014770507812</v>
          </cell>
          <cell r="BQ1002">
            <v>183.4448699951172</v>
          </cell>
          <cell r="BR1002">
            <v>65.18973541259766</v>
          </cell>
          <cell r="BS1002">
            <v>0</v>
          </cell>
          <cell r="BT1002">
            <v>0</v>
          </cell>
          <cell r="BU1002">
            <v>0</v>
          </cell>
          <cell r="BV1002">
            <v>0</v>
          </cell>
          <cell r="BW1002">
            <v>264.1509704589844</v>
          </cell>
          <cell r="BX1002">
            <v>599.9996948242188</v>
          </cell>
          <cell r="BY1002">
            <v>120</v>
          </cell>
          <cell r="BZ1002">
            <v>0</v>
          </cell>
          <cell r="CA1002">
            <v>0</v>
          </cell>
          <cell r="CB1002">
            <v>3154.29541015625</v>
          </cell>
          <cell r="CC1002">
            <v>719.9996948242188</v>
          </cell>
          <cell r="CD1002">
            <v>4.380967540091426</v>
          </cell>
          <cell r="CE1002">
            <v>-11.070842742919922</v>
          </cell>
          <cell r="CF1002">
            <v>32.98402260891108</v>
          </cell>
          <cell r="CG1002">
            <v>0</v>
          </cell>
          <cell r="CH1002">
            <v>32.98402260891108</v>
          </cell>
          <cell r="CI1002">
            <v>1.77116506900521</v>
          </cell>
          <cell r="CJ1002">
            <v>0</v>
          </cell>
          <cell r="CK1002">
            <v>1.77116506900521</v>
          </cell>
          <cell r="CM1002">
            <v>0</v>
          </cell>
          <cell r="CQ1002">
            <v>0</v>
          </cell>
          <cell r="CR1002">
            <v>183.4448699951172</v>
          </cell>
          <cell r="CS1002">
            <v>0</v>
          </cell>
          <cell r="CT1002">
            <v>183.4448699951172</v>
          </cell>
          <cell r="CU1002">
            <v>0</v>
          </cell>
          <cell r="CV1002">
            <v>9999</v>
          </cell>
          <cell r="CW1002">
            <v>9999</v>
          </cell>
        </row>
        <row r="1003">
          <cell r="A1003" t="str">
            <v>Manufactured Home SGC Heat Pump - PTCS Duct Sealing and System Commissioning Heat Zone 3 - Cool Zone 2</v>
          </cell>
          <cell r="C1003">
            <v>20</v>
          </cell>
          <cell r="D1003">
            <v>3391.08447265625</v>
          </cell>
          <cell r="E1003">
            <v>0</v>
          </cell>
          <cell r="F1003">
            <v>600</v>
          </cell>
          <cell r="G1003">
            <v>0</v>
          </cell>
          <cell r="H1003">
            <v>0</v>
          </cell>
          <cell r="L1003">
            <v>3649.654541015625</v>
          </cell>
          <cell r="M1003">
            <v>0.9178586602210999</v>
          </cell>
          <cell r="N1003">
            <v>2.6332552433013916</v>
          </cell>
          <cell r="O1003">
            <v>0</v>
          </cell>
          <cell r="P1003">
            <v>0.9178586602210999</v>
          </cell>
          <cell r="Q1003">
            <v>2.6332552433013916</v>
          </cell>
          <cell r="R1003">
            <v>599.9996948242188</v>
          </cell>
          <cell r="S1003">
            <v>0</v>
          </cell>
          <cell r="T1003">
            <v>0</v>
          </cell>
          <cell r="U1003">
            <v>0</v>
          </cell>
          <cell r="V1003">
            <v>120</v>
          </cell>
          <cell r="W1003">
            <v>0</v>
          </cell>
          <cell r="X1003">
            <v>0</v>
          </cell>
          <cell r="Y1003">
            <v>0</v>
          </cell>
          <cell r="Z1003">
            <v>0</v>
          </cell>
          <cell r="AA1003">
            <v>0</v>
          </cell>
          <cell r="AB1003">
            <v>0</v>
          </cell>
          <cell r="AC1003">
            <v>0</v>
          </cell>
          <cell r="AD1003">
            <v>0</v>
          </cell>
          <cell r="AE1003">
            <v>0</v>
          </cell>
          <cell r="AF1003">
            <v>0</v>
          </cell>
          <cell r="AG1003">
            <v>0</v>
          </cell>
          <cell r="AH1003">
            <v>719.9996948242188</v>
          </cell>
          <cell r="AI1003">
            <v>0</v>
          </cell>
          <cell r="AJ1003">
            <v>0</v>
          </cell>
          <cell r="AK1003">
            <v>0</v>
          </cell>
          <cell r="AL1003">
            <v>719.9996948242188</v>
          </cell>
          <cell r="AM1003">
            <v>1821.81494140625</v>
          </cell>
          <cell r="AN1003">
            <v>37.4220085144043</v>
          </cell>
          <cell r="AO1003">
            <v>185.92369079589844</v>
          </cell>
          <cell r="AP1003">
            <v>0</v>
          </cell>
          <cell r="AQ1003">
            <v>2045.16064453125</v>
          </cell>
          <cell r="AR1003">
            <v>719.9996948242188</v>
          </cell>
          <cell r="AS1003">
            <v>2.840502093845831</v>
          </cell>
          <cell r="AT1003">
            <v>1821.81494140625</v>
          </cell>
          <cell r="AU1003">
            <v>715.736328125</v>
          </cell>
          <cell r="AV1003">
            <v>253.755126953125</v>
          </cell>
          <cell r="AW1003">
            <v>0</v>
          </cell>
          <cell r="AX1003">
            <v>2791.306396484375</v>
          </cell>
          <cell r="AY1003">
            <v>0</v>
          </cell>
          <cell r="AZ1003">
            <v>9999</v>
          </cell>
          <cell r="BA1003">
            <v>1821.81494140625</v>
          </cell>
          <cell r="BB1003">
            <v>753.1583251953125</v>
          </cell>
          <cell r="BC1003">
            <v>257.4973449707031</v>
          </cell>
          <cell r="BD1003">
            <v>0</v>
          </cell>
          <cell r="BE1003">
            <v>2832.470703125</v>
          </cell>
          <cell r="BF1003">
            <v>719.9996948242188</v>
          </cell>
          <cell r="BG1003">
            <v>-5.860000133514404</v>
          </cell>
          <cell r="BH1003">
            <v>3.9339886438533544</v>
          </cell>
          <cell r="BI1003">
            <v>14.51612377166748</v>
          </cell>
          <cell r="BJ1003">
            <v>0</v>
          </cell>
          <cell r="BK1003">
            <v>0</v>
          </cell>
          <cell r="BL1003">
            <v>0</v>
          </cell>
          <cell r="BM1003">
            <v>29.320621490478516</v>
          </cell>
          <cell r="BN1003">
            <v>1821.81494140625</v>
          </cell>
          <cell r="BO1003">
            <v>0</v>
          </cell>
          <cell r="BP1003">
            <v>753.1583251953125</v>
          </cell>
          <cell r="BQ1003">
            <v>178.93408203125</v>
          </cell>
          <cell r="BR1003">
            <v>63.37154769897461</v>
          </cell>
          <cell r="BS1003">
            <v>0</v>
          </cell>
          <cell r="BT1003">
            <v>0</v>
          </cell>
          <cell r="BU1003">
            <v>0</v>
          </cell>
          <cell r="BV1003">
            <v>0</v>
          </cell>
          <cell r="BW1003">
            <v>257.4973449707031</v>
          </cell>
          <cell r="BX1003">
            <v>599.9996948242188</v>
          </cell>
          <cell r="BY1003">
            <v>120</v>
          </cell>
          <cell r="BZ1003">
            <v>0</v>
          </cell>
          <cell r="CA1003">
            <v>0</v>
          </cell>
          <cell r="CB1003">
            <v>3074.7763671875</v>
          </cell>
          <cell r="CC1003">
            <v>719.9996948242188</v>
          </cell>
          <cell r="CD1003">
            <v>4.2705243833433295</v>
          </cell>
          <cell r="CE1003">
            <v>-10.745194435119629</v>
          </cell>
          <cell r="CF1003">
            <v>32.084649344891695</v>
          </cell>
          <cell r="CG1003">
            <v>0</v>
          </cell>
          <cell r="CH1003">
            <v>32.084649344891695</v>
          </cell>
          <cell r="CI1003">
            <v>1.7274305853425742</v>
          </cell>
          <cell r="CJ1003">
            <v>0</v>
          </cell>
          <cell r="CK1003">
            <v>1.7274305853425742</v>
          </cell>
          <cell r="CM1003">
            <v>0</v>
          </cell>
          <cell r="CQ1003">
            <v>0</v>
          </cell>
          <cell r="CR1003">
            <v>178.93408203125</v>
          </cell>
          <cell r="CS1003">
            <v>0</v>
          </cell>
          <cell r="CT1003">
            <v>178.93408203125</v>
          </cell>
          <cell r="CU1003">
            <v>0</v>
          </cell>
          <cell r="CV1003">
            <v>9999</v>
          </cell>
          <cell r="CW1003">
            <v>9999</v>
          </cell>
        </row>
        <row r="1004">
          <cell r="A1004" t="str">
            <v>Manufactured Home SGC Heat Pump - PTCS Duct Sealing and System Commissioning Heat Zone 3 - Cool Zone 1</v>
          </cell>
          <cell r="C1004">
            <v>19.999998092651367</v>
          </cell>
          <cell r="D1004">
            <v>3353.5107421875</v>
          </cell>
          <cell r="E1004">
            <v>0</v>
          </cell>
          <cell r="F1004">
            <v>600</v>
          </cell>
          <cell r="G1004">
            <v>0</v>
          </cell>
          <cell r="H1004">
            <v>0</v>
          </cell>
          <cell r="L1004">
            <v>3609.2158203125</v>
          </cell>
          <cell r="M1004">
            <v>0.9178586602210999</v>
          </cell>
          <cell r="N1004">
            <v>2.6061007976531982</v>
          </cell>
          <cell r="O1004">
            <v>0</v>
          </cell>
          <cell r="P1004">
            <v>0.9178586602210999</v>
          </cell>
          <cell r="Q1004">
            <v>2.6061007976531982</v>
          </cell>
          <cell r="R1004">
            <v>599.9996948242188</v>
          </cell>
          <cell r="S1004">
            <v>0</v>
          </cell>
          <cell r="T1004">
            <v>0</v>
          </cell>
          <cell r="U1004">
            <v>0</v>
          </cell>
          <cell r="V1004">
            <v>120</v>
          </cell>
          <cell r="W1004">
            <v>0</v>
          </cell>
          <cell r="X1004">
            <v>0</v>
          </cell>
          <cell r="Y1004">
            <v>0</v>
          </cell>
          <cell r="Z1004">
            <v>0</v>
          </cell>
          <cell r="AA1004">
            <v>0</v>
          </cell>
          <cell r="AB1004">
            <v>0</v>
          </cell>
          <cell r="AC1004">
            <v>0</v>
          </cell>
          <cell r="AD1004">
            <v>0</v>
          </cell>
          <cell r="AE1004">
            <v>0</v>
          </cell>
          <cell r="AF1004">
            <v>0</v>
          </cell>
          <cell r="AG1004">
            <v>0</v>
          </cell>
          <cell r="AH1004">
            <v>719.9996948242188</v>
          </cell>
          <cell r="AI1004">
            <v>0</v>
          </cell>
          <cell r="AJ1004">
            <v>0</v>
          </cell>
          <cell r="AK1004">
            <v>0</v>
          </cell>
          <cell r="AL1004">
            <v>719.9996948242188</v>
          </cell>
          <cell r="AM1004">
            <v>1803.0908203125</v>
          </cell>
          <cell r="AN1004">
            <v>37.4220085144043</v>
          </cell>
          <cell r="AO1004">
            <v>184.05128479003906</v>
          </cell>
          <cell r="AP1004">
            <v>0</v>
          </cell>
          <cell r="AQ1004">
            <v>2024.5640869140625</v>
          </cell>
          <cell r="AR1004">
            <v>719.9996948242188</v>
          </cell>
          <cell r="AS1004">
            <v>2.811895794082554</v>
          </cell>
          <cell r="AT1004">
            <v>1803.0908203125</v>
          </cell>
          <cell r="AU1004">
            <v>708.3555297851562</v>
          </cell>
          <cell r="AV1004">
            <v>251.14463806152344</v>
          </cell>
          <cell r="AW1004">
            <v>0</v>
          </cell>
          <cell r="AX1004">
            <v>2762.591064453125</v>
          </cell>
          <cell r="AY1004">
            <v>0</v>
          </cell>
          <cell r="AZ1004">
            <v>9999</v>
          </cell>
          <cell r="BA1004">
            <v>1803.0908203125</v>
          </cell>
          <cell r="BB1004">
            <v>745.7775268554688</v>
          </cell>
          <cell r="BC1004">
            <v>254.8868408203125</v>
          </cell>
          <cell r="BD1004">
            <v>0</v>
          </cell>
          <cell r="BE1004">
            <v>2803.755126953125</v>
          </cell>
          <cell r="BF1004">
            <v>719.9996948242188</v>
          </cell>
          <cell r="BG1004">
            <v>-5.721962928771973</v>
          </cell>
          <cell r="BH1004">
            <v>3.8941060941933925</v>
          </cell>
          <cell r="BI1004">
            <v>14.678766250610352</v>
          </cell>
          <cell r="BJ1004">
            <v>0</v>
          </cell>
          <cell r="BK1004">
            <v>0</v>
          </cell>
          <cell r="BL1004">
            <v>0</v>
          </cell>
          <cell r="BM1004">
            <v>29.483264923095703</v>
          </cell>
          <cell r="BN1004">
            <v>1803.0908203125</v>
          </cell>
          <cell r="BO1004">
            <v>0</v>
          </cell>
          <cell r="BP1004">
            <v>745.7775268554688</v>
          </cell>
          <cell r="BQ1004">
            <v>177.08888244628906</v>
          </cell>
          <cell r="BR1004">
            <v>62.5882453918457</v>
          </cell>
          <cell r="BS1004">
            <v>0</v>
          </cell>
          <cell r="BT1004">
            <v>0</v>
          </cell>
          <cell r="BU1004">
            <v>0</v>
          </cell>
          <cell r="BV1004">
            <v>0</v>
          </cell>
          <cell r="BW1004">
            <v>254.8868408203125</v>
          </cell>
          <cell r="BX1004">
            <v>599.9996948242188</v>
          </cell>
          <cell r="BY1004">
            <v>120</v>
          </cell>
          <cell r="BZ1004">
            <v>0</v>
          </cell>
          <cell r="CA1004">
            <v>0</v>
          </cell>
          <cell r="CB1004">
            <v>3043.432373046875</v>
          </cell>
          <cell r="CC1004">
            <v>719.9996948242188</v>
          </cell>
          <cell r="CD1004">
            <v>4.226991135063653</v>
          </cell>
          <cell r="CE1004">
            <v>-10.608304977416992</v>
          </cell>
          <cell r="CF1004">
            <v>31.69163953107064</v>
          </cell>
          <cell r="CG1004">
            <v>0</v>
          </cell>
          <cell r="CH1004">
            <v>31.69163953107064</v>
          </cell>
          <cell r="CI1004">
            <v>1.7077488225431867</v>
          </cell>
          <cell r="CJ1004">
            <v>0</v>
          </cell>
          <cell r="CK1004">
            <v>1.7077488225431867</v>
          </cell>
          <cell r="CM1004">
            <v>0</v>
          </cell>
          <cell r="CQ1004">
            <v>0</v>
          </cell>
          <cell r="CR1004">
            <v>177.08888244628906</v>
          </cell>
          <cell r="CS1004">
            <v>0</v>
          </cell>
          <cell r="CT1004">
            <v>177.08888244628906</v>
          </cell>
          <cell r="CU1004">
            <v>0</v>
          </cell>
          <cell r="CV1004">
            <v>9999</v>
          </cell>
          <cell r="CW1004">
            <v>9999</v>
          </cell>
        </row>
        <row r="1005">
          <cell r="A1005" t="str">
            <v>Single Family Heat Pump - PTCS Duct Sealing and System Commissioning Heat Zone 3 - Cool Zone 3</v>
          </cell>
          <cell r="C1005">
            <v>19.999998092651367</v>
          </cell>
          <cell r="D1005">
            <v>3551.308837890625</v>
          </cell>
          <cell r="E1005">
            <v>0</v>
          </cell>
          <cell r="F1005">
            <v>650</v>
          </cell>
          <cell r="G1005">
            <v>0</v>
          </cell>
          <cell r="H1005">
            <v>0</v>
          </cell>
          <cell r="L1005">
            <v>3822.09619140625</v>
          </cell>
          <cell r="M1005">
            <v>0.9338876008987427</v>
          </cell>
          <cell r="N1005">
            <v>2.752237558364868</v>
          </cell>
          <cell r="O1005">
            <v>0</v>
          </cell>
          <cell r="P1005">
            <v>0.9338876008987427</v>
          </cell>
          <cell r="Q1005">
            <v>2.752237558364868</v>
          </cell>
          <cell r="R1005">
            <v>649.9996948242188</v>
          </cell>
          <cell r="S1005">
            <v>0</v>
          </cell>
          <cell r="T1005">
            <v>0</v>
          </cell>
          <cell r="U1005">
            <v>0</v>
          </cell>
          <cell r="V1005">
            <v>130</v>
          </cell>
          <cell r="W1005">
            <v>0</v>
          </cell>
          <cell r="X1005">
            <v>0</v>
          </cell>
          <cell r="Y1005">
            <v>0</v>
          </cell>
          <cell r="Z1005">
            <v>0</v>
          </cell>
          <cell r="AA1005">
            <v>0</v>
          </cell>
          <cell r="AB1005">
            <v>0</v>
          </cell>
          <cell r="AC1005">
            <v>0</v>
          </cell>
          <cell r="AD1005">
            <v>0</v>
          </cell>
          <cell r="AE1005">
            <v>0</v>
          </cell>
          <cell r="AF1005">
            <v>0</v>
          </cell>
          <cell r="AG1005">
            <v>0</v>
          </cell>
          <cell r="AH1005">
            <v>779.9996948242188</v>
          </cell>
          <cell r="AI1005">
            <v>0</v>
          </cell>
          <cell r="AJ1005">
            <v>0</v>
          </cell>
          <cell r="AK1005">
            <v>0</v>
          </cell>
          <cell r="AL1005">
            <v>779.9996948242188</v>
          </cell>
          <cell r="AM1005">
            <v>1906.8564453125</v>
          </cell>
          <cell r="AN1005">
            <v>38.07552719116211</v>
          </cell>
          <cell r="AO1005">
            <v>194.4932098388672</v>
          </cell>
          <cell r="AP1005">
            <v>0</v>
          </cell>
          <cell r="AQ1005">
            <v>2139.42529296875</v>
          </cell>
          <cell r="AR1005">
            <v>779.9996948242188</v>
          </cell>
          <cell r="AS1005">
            <v>2.7428538710193617</v>
          </cell>
          <cell r="AT1005">
            <v>1906.8564453125</v>
          </cell>
          <cell r="AU1005">
            <v>748.0763549804688</v>
          </cell>
          <cell r="AV1005">
            <v>265.4932861328125</v>
          </cell>
          <cell r="AW1005">
            <v>0</v>
          </cell>
          <cell r="AX1005">
            <v>2920.426025390625</v>
          </cell>
          <cell r="AY1005">
            <v>0</v>
          </cell>
          <cell r="AZ1005">
            <v>9999</v>
          </cell>
          <cell r="BA1005">
            <v>1906.8564453125</v>
          </cell>
          <cell r="BB1005">
            <v>786.15185546875</v>
          </cell>
          <cell r="BC1005">
            <v>269.30084228515625</v>
          </cell>
          <cell r="BD1005">
            <v>0</v>
          </cell>
          <cell r="BE1005">
            <v>2962.30908203125</v>
          </cell>
          <cell r="BF1005">
            <v>779.9996948242188</v>
          </cell>
          <cell r="BG1005">
            <v>-5.302931785583496</v>
          </cell>
          <cell r="BH1005">
            <v>3.797833754841244</v>
          </cell>
          <cell r="BI1005">
            <v>15.0162992477417</v>
          </cell>
          <cell r="BJ1005">
            <v>0</v>
          </cell>
          <cell r="BK1005">
            <v>0</v>
          </cell>
          <cell r="BL1005">
            <v>0</v>
          </cell>
          <cell r="BM1005">
            <v>30.779233932495117</v>
          </cell>
          <cell r="BN1005">
            <v>1906.8564453125</v>
          </cell>
          <cell r="BO1005">
            <v>0</v>
          </cell>
          <cell r="BP1005">
            <v>786.15185546875</v>
          </cell>
          <cell r="BQ1005">
            <v>187.0190887451172</v>
          </cell>
          <cell r="BR1005">
            <v>66.47984313964844</v>
          </cell>
          <cell r="BS1005">
            <v>0</v>
          </cell>
          <cell r="BT1005">
            <v>0</v>
          </cell>
          <cell r="BU1005">
            <v>0</v>
          </cell>
          <cell r="BV1005">
            <v>0</v>
          </cell>
          <cell r="BW1005">
            <v>269.30084228515625</v>
          </cell>
          <cell r="BX1005">
            <v>649.9996948242188</v>
          </cell>
          <cell r="BY1005">
            <v>130</v>
          </cell>
          <cell r="BZ1005">
            <v>0</v>
          </cell>
          <cell r="CA1005">
            <v>0</v>
          </cell>
          <cell r="CB1005">
            <v>3215.80810546875</v>
          </cell>
          <cell r="CC1005">
            <v>779.9996948242188</v>
          </cell>
          <cell r="CD1005">
            <v>4.122832512618828</v>
          </cell>
          <cell r="CE1005">
            <v>-10.183210372924805</v>
          </cell>
          <cell r="CF1005">
            <v>33.635373471491306</v>
          </cell>
          <cell r="CG1005">
            <v>0</v>
          </cell>
          <cell r="CH1005">
            <v>33.635373471491306</v>
          </cell>
          <cell r="CI1005">
            <v>1.80579624486967</v>
          </cell>
          <cell r="CJ1005">
            <v>0</v>
          </cell>
          <cell r="CK1005">
            <v>1.80579624486967</v>
          </cell>
          <cell r="CM1005">
            <v>0</v>
          </cell>
          <cell r="CQ1005">
            <v>0</v>
          </cell>
          <cell r="CR1005">
            <v>187.0190887451172</v>
          </cell>
          <cell r="CS1005">
            <v>0</v>
          </cell>
          <cell r="CT1005">
            <v>187.0190887451172</v>
          </cell>
          <cell r="CU1005">
            <v>0</v>
          </cell>
          <cell r="CV1005">
            <v>9999</v>
          </cell>
          <cell r="CW1005">
            <v>9999</v>
          </cell>
        </row>
        <row r="1006">
          <cell r="A1006" t="str">
            <v>Single Family Heat Pump - PTCS Duct Sealing and System Commissioning Heat Zone 3 - Cool Zone 2</v>
          </cell>
          <cell r="C1006">
            <v>19.999998092651367</v>
          </cell>
          <cell r="D1006">
            <v>3463.692626953125</v>
          </cell>
          <cell r="E1006">
            <v>0</v>
          </cell>
          <cell r="F1006">
            <v>650</v>
          </cell>
          <cell r="G1006">
            <v>0</v>
          </cell>
          <cell r="H1006">
            <v>0</v>
          </cell>
          <cell r="L1006">
            <v>3727.799072265625</v>
          </cell>
          <cell r="M1006">
            <v>0.9338876008987427</v>
          </cell>
          <cell r="N1006">
            <v>2.6889166831970215</v>
          </cell>
          <cell r="O1006">
            <v>0</v>
          </cell>
          <cell r="P1006">
            <v>0.9338876008987427</v>
          </cell>
          <cell r="Q1006">
            <v>2.6889166831970215</v>
          </cell>
          <cell r="R1006">
            <v>649.9996948242188</v>
          </cell>
          <cell r="S1006">
            <v>0</v>
          </cell>
          <cell r="T1006">
            <v>0</v>
          </cell>
          <cell r="U1006">
            <v>0</v>
          </cell>
          <cell r="V1006">
            <v>130</v>
          </cell>
          <cell r="W1006">
            <v>0</v>
          </cell>
          <cell r="X1006">
            <v>0</v>
          </cell>
          <cell r="Y1006">
            <v>0</v>
          </cell>
          <cell r="Z1006">
            <v>0</v>
          </cell>
          <cell r="AA1006">
            <v>0</v>
          </cell>
          <cell r="AB1006">
            <v>0</v>
          </cell>
          <cell r="AC1006">
            <v>0</v>
          </cell>
          <cell r="AD1006">
            <v>0</v>
          </cell>
          <cell r="AE1006">
            <v>0</v>
          </cell>
          <cell r="AF1006">
            <v>0</v>
          </cell>
          <cell r="AG1006">
            <v>0</v>
          </cell>
          <cell r="AH1006">
            <v>779.9996948242188</v>
          </cell>
          <cell r="AI1006">
            <v>0</v>
          </cell>
          <cell r="AJ1006">
            <v>0</v>
          </cell>
          <cell r="AK1006">
            <v>0</v>
          </cell>
          <cell r="AL1006">
            <v>779.9996948242188</v>
          </cell>
          <cell r="AM1006">
            <v>1860.2806396484375</v>
          </cell>
          <cell r="AN1006">
            <v>38.07552719116211</v>
          </cell>
          <cell r="AO1006">
            <v>189.83563232421875</v>
          </cell>
          <cell r="AP1006">
            <v>0</v>
          </cell>
          <cell r="AQ1006">
            <v>2088.19189453125</v>
          </cell>
          <cell r="AR1006">
            <v>779.9996948242188</v>
          </cell>
          <cell r="AS1006">
            <v>2.6771700207323987</v>
          </cell>
          <cell r="AT1006">
            <v>1860.2806396484375</v>
          </cell>
          <cell r="AU1006">
            <v>730.8653564453125</v>
          </cell>
          <cell r="AV1006">
            <v>259.1145935058594</v>
          </cell>
          <cell r="AW1006">
            <v>0</v>
          </cell>
          <cell r="AX1006">
            <v>2850.260498046875</v>
          </cell>
          <cell r="AY1006">
            <v>0</v>
          </cell>
          <cell r="AZ1006">
            <v>9999</v>
          </cell>
          <cell r="BA1006">
            <v>1860.2806396484375</v>
          </cell>
          <cell r="BB1006">
            <v>768.9408569335938</v>
          </cell>
          <cell r="BC1006">
            <v>262.92218017578125</v>
          </cell>
          <cell r="BD1006">
            <v>0</v>
          </cell>
          <cell r="BE1006">
            <v>2892.143798828125</v>
          </cell>
          <cell r="BF1006">
            <v>779.9996948242188</v>
          </cell>
          <cell r="BG1006">
            <v>-4.971445083618164</v>
          </cell>
          <cell r="BH1006">
            <v>3.7078779936093036</v>
          </cell>
          <cell r="BI1006">
            <v>15.396147727966309</v>
          </cell>
          <cell r="BJ1006">
            <v>0</v>
          </cell>
          <cell r="BK1006">
            <v>0</v>
          </cell>
          <cell r="BL1006">
            <v>0</v>
          </cell>
          <cell r="BM1006">
            <v>31.159082412719727</v>
          </cell>
          <cell r="BN1006">
            <v>1860.2806396484375</v>
          </cell>
          <cell r="BO1006">
            <v>0</v>
          </cell>
          <cell r="BP1006">
            <v>768.9408569335938</v>
          </cell>
          <cell r="BQ1006">
            <v>182.71633911132812</v>
          </cell>
          <cell r="BR1006">
            <v>64.75285339355469</v>
          </cell>
          <cell r="BS1006">
            <v>0</v>
          </cell>
          <cell r="BT1006">
            <v>0</v>
          </cell>
          <cell r="BU1006">
            <v>0</v>
          </cell>
          <cell r="BV1006">
            <v>0</v>
          </cell>
          <cell r="BW1006">
            <v>262.92218017578125</v>
          </cell>
          <cell r="BX1006">
            <v>649.9996948242188</v>
          </cell>
          <cell r="BY1006">
            <v>130</v>
          </cell>
          <cell r="BZ1006">
            <v>0</v>
          </cell>
          <cell r="CA1006">
            <v>0</v>
          </cell>
          <cell r="CB1006">
            <v>3139.61279296875</v>
          </cell>
          <cell r="CC1006">
            <v>779.9996948242188</v>
          </cell>
          <cell r="CD1006">
            <v>4.025146313259932</v>
          </cell>
          <cell r="CE1006">
            <v>-9.856155395507812</v>
          </cell>
          <cell r="CF1006">
            <v>32.78212291459658</v>
          </cell>
          <cell r="CG1006">
            <v>0</v>
          </cell>
          <cell r="CH1006">
            <v>32.78212291459658</v>
          </cell>
          <cell r="CI1006">
            <v>1.7644248798712874</v>
          </cell>
          <cell r="CJ1006">
            <v>0</v>
          </cell>
          <cell r="CK1006">
            <v>1.7644248798712874</v>
          </cell>
          <cell r="CM1006">
            <v>0</v>
          </cell>
          <cell r="CQ1006">
            <v>0</v>
          </cell>
          <cell r="CR1006">
            <v>182.71633911132812</v>
          </cell>
          <cell r="CS1006">
            <v>0</v>
          </cell>
          <cell r="CT1006">
            <v>182.71633911132812</v>
          </cell>
          <cell r="CU1006">
            <v>0</v>
          </cell>
          <cell r="CV1006">
            <v>9999</v>
          </cell>
          <cell r="CW1006">
            <v>9999</v>
          </cell>
        </row>
        <row r="1007">
          <cell r="A1007" t="str">
            <v>Single Family Forced Air Furnace w/CAC - PTCS Duct Sealing Heat Zone 2 - Cool Zone 3</v>
          </cell>
          <cell r="C1007">
            <v>20</v>
          </cell>
          <cell r="D1007">
            <v>2357.317626953125</v>
          </cell>
          <cell r="E1007">
            <v>0</v>
          </cell>
          <cell r="F1007">
            <v>425</v>
          </cell>
          <cell r="G1007">
            <v>0</v>
          </cell>
          <cell r="H1007">
            <v>0</v>
          </cell>
          <cell r="L1007">
            <v>2537.06298828125</v>
          </cell>
          <cell r="M1007">
            <v>0.5317445993423462</v>
          </cell>
          <cell r="N1007">
            <v>1.5029200315475464</v>
          </cell>
          <cell r="O1007">
            <v>0</v>
          </cell>
          <cell r="P1007">
            <v>0.5317445993423462</v>
          </cell>
          <cell r="Q1007">
            <v>1.5029200315475464</v>
          </cell>
          <cell r="R1007">
            <v>424.9997863769531</v>
          </cell>
          <cell r="S1007">
            <v>0</v>
          </cell>
          <cell r="T1007">
            <v>0</v>
          </cell>
          <cell r="U1007">
            <v>0</v>
          </cell>
          <cell r="V1007">
            <v>85</v>
          </cell>
          <cell r="W1007">
            <v>0</v>
          </cell>
          <cell r="X1007">
            <v>0</v>
          </cell>
          <cell r="Y1007">
            <v>0</v>
          </cell>
          <cell r="Z1007">
            <v>0</v>
          </cell>
          <cell r="AA1007">
            <v>0</v>
          </cell>
          <cell r="AB1007">
            <v>0</v>
          </cell>
          <cell r="AC1007">
            <v>0</v>
          </cell>
          <cell r="AD1007">
            <v>0</v>
          </cell>
          <cell r="AE1007">
            <v>0</v>
          </cell>
          <cell r="AF1007">
            <v>0</v>
          </cell>
          <cell r="AG1007">
            <v>0</v>
          </cell>
          <cell r="AH1007">
            <v>509.9997863769531</v>
          </cell>
          <cell r="AI1007">
            <v>0</v>
          </cell>
          <cell r="AJ1007">
            <v>0</v>
          </cell>
          <cell r="AK1007">
            <v>0</v>
          </cell>
          <cell r="AL1007">
            <v>509.9997863769531</v>
          </cell>
          <cell r="AM1007">
            <v>1286.780517578125</v>
          </cell>
          <cell r="AN1007">
            <v>21.67975425720215</v>
          </cell>
          <cell r="AO1007">
            <v>130.8460235595703</v>
          </cell>
          <cell r="AP1007">
            <v>0</v>
          </cell>
          <cell r="AQ1007">
            <v>1439.3062744140625</v>
          </cell>
          <cell r="AR1007">
            <v>509.9997863769531</v>
          </cell>
          <cell r="AS1007">
            <v>2.8221703887755583</v>
          </cell>
          <cell r="AT1007">
            <v>1286.780517578125</v>
          </cell>
          <cell r="AU1007">
            <v>408.503662109375</v>
          </cell>
          <cell r="AV1007">
            <v>169.52841186523438</v>
          </cell>
          <cell r="AW1007">
            <v>0</v>
          </cell>
          <cell r="AX1007">
            <v>1864.8126220703125</v>
          </cell>
          <cell r="AY1007">
            <v>0</v>
          </cell>
          <cell r="AZ1007">
            <v>9999</v>
          </cell>
          <cell r="BA1007">
            <v>1286.780517578125</v>
          </cell>
          <cell r="BB1007">
            <v>430.18341064453125</v>
          </cell>
          <cell r="BC1007">
            <v>171.69639587402344</v>
          </cell>
          <cell r="BD1007">
            <v>0</v>
          </cell>
          <cell r="BE1007">
            <v>1888.6602783203125</v>
          </cell>
          <cell r="BF1007">
            <v>509.9997863769531</v>
          </cell>
          <cell r="BG1007">
            <v>-2.664771318435669</v>
          </cell>
          <cell r="BH1007">
            <v>3.7032570998427268</v>
          </cell>
          <cell r="BI1007">
            <v>14.79138469696045</v>
          </cell>
          <cell r="BJ1007">
            <v>0</v>
          </cell>
          <cell r="BK1007">
            <v>0</v>
          </cell>
          <cell r="BL1007">
            <v>0</v>
          </cell>
          <cell r="BM1007">
            <v>30.322505950927734</v>
          </cell>
          <cell r="BN1007">
            <v>1286.780517578125</v>
          </cell>
          <cell r="BO1007">
            <v>0</v>
          </cell>
          <cell r="BP1007">
            <v>430.18341064453125</v>
          </cell>
          <cell r="BQ1007">
            <v>102.12591552734375</v>
          </cell>
          <cell r="BR1007">
            <v>42.74742126464844</v>
          </cell>
          <cell r="BS1007">
            <v>0</v>
          </cell>
          <cell r="BT1007">
            <v>0</v>
          </cell>
          <cell r="BU1007">
            <v>0</v>
          </cell>
          <cell r="BV1007">
            <v>0</v>
          </cell>
          <cell r="BW1007">
            <v>171.69639587402344</v>
          </cell>
          <cell r="BX1007">
            <v>424.9997863769531</v>
          </cell>
          <cell r="BY1007">
            <v>85</v>
          </cell>
          <cell r="BZ1007">
            <v>0</v>
          </cell>
          <cell r="CA1007">
            <v>0</v>
          </cell>
          <cell r="CB1007">
            <v>2033.53369140625</v>
          </cell>
          <cell r="CC1007">
            <v>509.9997863769531</v>
          </cell>
          <cell r="CD1007">
            <v>3.987322585087681</v>
          </cell>
          <cell r="CE1007">
            <v>-6.866493225097656</v>
          </cell>
          <cell r="CF1007">
            <v>21.479171375224773</v>
          </cell>
          <cell r="CG1007">
            <v>0</v>
          </cell>
          <cell r="CH1007">
            <v>21.479171375224773</v>
          </cell>
          <cell r="CI1007">
            <v>1.1390505572723377</v>
          </cell>
          <cell r="CJ1007">
            <v>0</v>
          </cell>
          <cell r="CK1007">
            <v>1.1390505572723377</v>
          </cell>
          <cell r="CM1007">
            <v>0</v>
          </cell>
          <cell r="CQ1007">
            <v>0</v>
          </cell>
          <cell r="CR1007">
            <v>102.12591552734375</v>
          </cell>
          <cell r="CS1007">
            <v>0</v>
          </cell>
          <cell r="CT1007">
            <v>102.12591552734375</v>
          </cell>
          <cell r="CU1007">
            <v>0</v>
          </cell>
          <cell r="CV1007">
            <v>9999</v>
          </cell>
          <cell r="CW1007">
            <v>9999</v>
          </cell>
        </row>
        <row r="1008">
          <cell r="A1008" t="str">
            <v>Single Family Heat Pump - PTCS Duct Sealing and System Commissioning Heat Zone 3 - Cool Zone 1</v>
          </cell>
          <cell r="C1008">
            <v>19.999998092651367</v>
          </cell>
          <cell r="D1008">
            <v>3418.932373046875</v>
          </cell>
          <cell r="E1008">
            <v>0</v>
          </cell>
          <cell r="F1008">
            <v>650</v>
          </cell>
          <cell r="G1008">
            <v>0</v>
          </cell>
          <cell r="H1008">
            <v>0</v>
          </cell>
          <cell r="L1008">
            <v>3679.6259765625</v>
          </cell>
          <cell r="M1008">
            <v>0.9338876008987427</v>
          </cell>
          <cell r="N1008">
            <v>2.6565685272216797</v>
          </cell>
          <cell r="O1008">
            <v>0</v>
          </cell>
          <cell r="P1008">
            <v>0.9338876008987427</v>
          </cell>
          <cell r="Q1008">
            <v>2.6565685272216797</v>
          </cell>
          <cell r="R1008">
            <v>649.9996948242188</v>
          </cell>
          <cell r="S1008">
            <v>0</v>
          </cell>
          <cell r="T1008">
            <v>0</v>
          </cell>
          <cell r="U1008">
            <v>0</v>
          </cell>
          <cell r="V1008">
            <v>130</v>
          </cell>
          <cell r="W1008">
            <v>0</v>
          </cell>
          <cell r="X1008">
            <v>0</v>
          </cell>
          <cell r="Y1008">
            <v>0</v>
          </cell>
          <cell r="Z1008">
            <v>0</v>
          </cell>
          <cell r="AA1008">
            <v>0</v>
          </cell>
          <cell r="AB1008">
            <v>0</v>
          </cell>
          <cell r="AC1008">
            <v>0</v>
          </cell>
          <cell r="AD1008">
            <v>0</v>
          </cell>
          <cell r="AE1008">
            <v>0</v>
          </cell>
          <cell r="AF1008">
            <v>0</v>
          </cell>
          <cell r="AG1008">
            <v>0</v>
          </cell>
          <cell r="AH1008">
            <v>779.9996948242188</v>
          </cell>
          <cell r="AI1008">
            <v>0</v>
          </cell>
          <cell r="AJ1008">
            <v>0</v>
          </cell>
          <cell r="AK1008">
            <v>0</v>
          </cell>
          <cell r="AL1008">
            <v>779.9996948242188</v>
          </cell>
          <cell r="AM1008">
            <v>1837.9713134765625</v>
          </cell>
          <cell r="AN1008">
            <v>38.07552719116211</v>
          </cell>
          <cell r="AO1008">
            <v>187.6046905517578</v>
          </cell>
          <cell r="AP1008">
            <v>0</v>
          </cell>
          <cell r="AQ1008">
            <v>2063.651611328125</v>
          </cell>
          <cell r="AR1008">
            <v>779.9996948242188</v>
          </cell>
          <cell r="AS1008">
            <v>2.645708126442983</v>
          </cell>
          <cell r="AT1008">
            <v>1837.9713134765625</v>
          </cell>
          <cell r="AU1008">
            <v>722.0728759765625</v>
          </cell>
          <cell r="AV1008">
            <v>256.0044250488281</v>
          </cell>
          <cell r="AW1008">
            <v>0</v>
          </cell>
          <cell r="AX1008">
            <v>2816.048583984375</v>
          </cell>
          <cell r="AY1008">
            <v>0</v>
          </cell>
          <cell r="AZ1008">
            <v>9999</v>
          </cell>
          <cell r="BA1008">
            <v>1837.9713134765625</v>
          </cell>
          <cell r="BB1008">
            <v>760.1483764648438</v>
          </cell>
          <cell r="BC1008">
            <v>259.8119812011719</v>
          </cell>
          <cell r="BD1008">
            <v>0</v>
          </cell>
          <cell r="BE1008">
            <v>2857.931640625</v>
          </cell>
          <cell r="BF1008">
            <v>779.9996948242188</v>
          </cell>
          <cell r="BG1008">
            <v>-4.798511505126953</v>
          </cell>
          <cell r="BH1008">
            <v>3.6640164307878664</v>
          </cell>
          <cell r="BI1008">
            <v>15.597711563110352</v>
          </cell>
          <cell r="BJ1008">
            <v>0</v>
          </cell>
          <cell r="BK1008">
            <v>0</v>
          </cell>
          <cell r="BL1008">
            <v>0</v>
          </cell>
          <cell r="BM1008">
            <v>31.360645294189453</v>
          </cell>
          <cell r="BN1008">
            <v>1837.9713134765625</v>
          </cell>
          <cell r="BO1008">
            <v>0</v>
          </cell>
          <cell r="BP1008">
            <v>760.1483764648438</v>
          </cell>
          <cell r="BQ1008">
            <v>180.51821899414062</v>
          </cell>
          <cell r="BR1008">
            <v>63.81888961791992</v>
          </cell>
          <cell r="BS1008">
            <v>0</v>
          </cell>
          <cell r="BT1008">
            <v>0</v>
          </cell>
          <cell r="BU1008">
            <v>0</v>
          </cell>
          <cell r="BV1008">
            <v>0</v>
          </cell>
          <cell r="BW1008">
            <v>259.8119812011719</v>
          </cell>
          <cell r="BX1008">
            <v>649.9996948242188</v>
          </cell>
          <cell r="BY1008">
            <v>130</v>
          </cell>
          <cell r="BZ1008">
            <v>0</v>
          </cell>
          <cell r="CA1008">
            <v>0</v>
          </cell>
          <cell r="CB1008">
            <v>3102.268798828125</v>
          </cell>
          <cell r="CC1008">
            <v>779.9996948242188</v>
          </cell>
          <cell r="CD1008">
            <v>3.9772692566971437</v>
          </cell>
          <cell r="CE1008">
            <v>-9.684538841247559</v>
          </cell>
          <cell r="CF1008">
            <v>32.31340484214447</v>
          </cell>
          <cell r="CG1008">
            <v>0</v>
          </cell>
          <cell r="CH1008">
            <v>32.31340484214447</v>
          </cell>
          <cell r="CI1008">
            <v>1.740943830148948</v>
          </cell>
          <cell r="CJ1008">
            <v>0</v>
          </cell>
          <cell r="CK1008">
            <v>1.740943830148948</v>
          </cell>
          <cell r="CM1008">
            <v>0</v>
          </cell>
          <cell r="CQ1008">
            <v>0</v>
          </cell>
          <cell r="CR1008">
            <v>180.51821899414062</v>
          </cell>
          <cell r="CS1008">
            <v>0</v>
          </cell>
          <cell r="CT1008">
            <v>180.51821899414062</v>
          </cell>
          <cell r="CU1008">
            <v>0</v>
          </cell>
          <cell r="CV1008">
            <v>9999</v>
          </cell>
          <cell r="CW1008">
            <v>9999</v>
          </cell>
        </row>
        <row r="1009">
          <cell r="A1009" t="str">
            <v>Single Family Heat Pump - PTCS Duct Sealing, System Commissioning and Controls Heat Zone 2 - Cool Zone 3</v>
          </cell>
          <cell r="C1009">
            <v>20</v>
          </cell>
          <cell r="D1009">
            <v>3960.3046875</v>
          </cell>
          <cell r="E1009">
            <v>0</v>
          </cell>
          <cell r="F1009">
            <v>750</v>
          </cell>
          <cell r="G1009">
            <v>0</v>
          </cell>
          <cell r="H1009">
            <v>0</v>
          </cell>
          <cell r="L1009">
            <v>4262.27783203125</v>
          </cell>
          <cell r="M1009">
            <v>1.0467889308929443</v>
          </cell>
          <cell r="N1009">
            <v>3.0702695846557617</v>
          </cell>
          <cell r="O1009">
            <v>0</v>
          </cell>
          <cell r="P1009">
            <v>1.0467889308929443</v>
          </cell>
          <cell r="Q1009">
            <v>3.0702695846557617</v>
          </cell>
          <cell r="R1009">
            <v>749.9996337890625</v>
          </cell>
          <cell r="S1009">
            <v>0</v>
          </cell>
          <cell r="T1009">
            <v>0</v>
          </cell>
          <cell r="U1009">
            <v>0</v>
          </cell>
          <cell r="V1009">
            <v>150</v>
          </cell>
          <cell r="W1009">
            <v>0</v>
          </cell>
          <cell r="X1009">
            <v>0</v>
          </cell>
          <cell r="Y1009">
            <v>0</v>
          </cell>
          <cell r="Z1009">
            <v>0</v>
          </cell>
          <cell r="AA1009">
            <v>0</v>
          </cell>
          <cell r="AB1009">
            <v>0</v>
          </cell>
          <cell r="AC1009">
            <v>0</v>
          </cell>
          <cell r="AD1009">
            <v>0</v>
          </cell>
          <cell r="AE1009">
            <v>0</v>
          </cell>
          <cell r="AF1009">
            <v>0</v>
          </cell>
          <cell r="AG1009">
            <v>0</v>
          </cell>
          <cell r="AH1009">
            <v>899.9996337890625</v>
          </cell>
          <cell r="AI1009">
            <v>0</v>
          </cell>
          <cell r="AJ1009">
            <v>0</v>
          </cell>
          <cell r="AK1009">
            <v>0</v>
          </cell>
          <cell r="AL1009">
            <v>899.9996337890625</v>
          </cell>
          <cell r="AM1009">
            <v>2103.863525390625</v>
          </cell>
          <cell r="AN1009">
            <v>42.678627014160156</v>
          </cell>
          <cell r="AO1009">
            <v>214.6542205810547</v>
          </cell>
          <cell r="AP1009">
            <v>0</v>
          </cell>
          <cell r="AQ1009">
            <v>2361.1962890625</v>
          </cell>
          <cell r="AR1009">
            <v>899.9996337890625</v>
          </cell>
          <cell r="AS1009">
            <v>2.623552593066105</v>
          </cell>
          <cell r="AT1009">
            <v>2103.863525390625</v>
          </cell>
          <cell r="AU1009">
            <v>834.5195922851562</v>
          </cell>
          <cell r="AV1009">
            <v>293.83831787109375</v>
          </cell>
          <cell r="AW1009">
            <v>0</v>
          </cell>
          <cell r="AX1009">
            <v>3232.221435546875</v>
          </cell>
          <cell r="AY1009">
            <v>0</v>
          </cell>
          <cell r="AZ1009">
            <v>9999</v>
          </cell>
          <cell r="BA1009">
            <v>2103.863525390625</v>
          </cell>
          <cell r="BB1009">
            <v>877.1982421875</v>
          </cell>
          <cell r="BC1009">
            <v>298.1061706542969</v>
          </cell>
          <cell r="BD1009">
            <v>0</v>
          </cell>
          <cell r="BE1009">
            <v>3279.16796875</v>
          </cell>
          <cell r="BF1009">
            <v>899.9996337890625</v>
          </cell>
          <cell r="BG1009">
            <v>-4.752718448638916</v>
          </cell>
          <cell r="BH1009">
            <v>3.643521388490691</v>
          </cell>
          <cell r="BI1009">
            <v>15.537126541137695</v>
          </cell>
          <cell r="BJ1009">
            <v>0</v>
          </cell>
          <cell r="BK1009">
            <v>0</v>
          </cell>
          <cell r="BL1009">
            <v>0</v>
          </cell>
          <cell r="BM1009">
            <v>31.76346206665039</v>
          </cell>
          <cell r="BN1009">
            <v>2103.863525390625</v>
          </cell>
          <cell r="BO1009">
            <v>0</v>
          </cell>
          <cell r="BP1009">
            <v>877.1982421875</v>
          </cell>
          <cell r="BQ1009">
            <v>208.62989807128906</v>
          </cell>
          <cell r="BR1009">
            <v>75.3185806274414</v>
          </cell>
          <cell r="BS1009">
            <v>0</v>
          </cell>
          <cell r="BT1009">
            <v>0</v>
          </cell>
          <cell r="BU1009">
            <v>0</v>
          </cell>
          <cell r="BV1009">
            <v>0</v>
          </cell>
          <cell r="BW1009">
            <v>298.1061706542969</v>
          </cell>
          <cell r="BX1009">
            <v>749.9996337890625</v>
          </cell>
          <cell r="BY1009">
            <v>150</v>
          </cell>
          <cell r="BZ1009">
            <v>0</v>
          </cell>
          <cell r="CA1009">
            <v>0</v>
          </cell>
          <cell r="CB1009">
            <v>3563.116455078125</v>
          </cell>
          <cell r="CC1009">
            <v>899.9996337890625</v>
          </cell>
          <cell r="CD1009">
            <v>3.95901982653259</v>
          </cell>
          <cell r="CE1009">
            <v>-9.654657363891602</v>
          </cell>
          <cell r="CF1009">
            <v>38.34975415817347</v>
          </cell>
          <cell r="CG1009">
            <v>0</v>
          </cell>
          <cell r="CH1009">
            <v>38.34975415817347</v>
          </cell>
          <cell r="CI1009">
            <v>2.0669864276542094</v>
          </cell>
          <cell r="CJ1009">
            <v>0</v>
          </cell>
          <cell r="CK1009">
            <v>2.0669864276542094</v>
          </cell>
          <cell r="CM1009">
            <v>0</v>
          </cell>
          <cell r="CQ1009">
            <v>0</v>
          </cell>
          <cell r="CR1009">
            <v>208.62989807128906</v>
          </cell>
          <cell r="CS1009">
            <v>0</v>
          </cell>
          <cell r="CT1009">
            <v>208.62989807128906</v>
          </cell>
          <cell r="CU1009">
            <v>0</v>
          </cell>
          <cell r="CV1009">
            <v>9999</v>
          </cell>
          <cell r="CW1009">
            <v>9999</v>
          </cell>
        </row>
        <row r="1010">
          <cell r="A1010" t="str">
            <v>Single Family Forced Air Furnace w/CAC - PTCS Duct Sealing Heat Zone 2 - Cool Zone 2</v>
          </cell>
          <cell r="C1010">
            <v>20</v>
          </cell>
          <cell r="D1010">
            <v>2298.462158203125</v>
          </cell>
          <cell r="E1010">
            <v>0</v>
          </cell>
          <cell r="F1010">
            <v>425</v>
          </cell>
          <cell r="G1010">
            <v>0</v>
          </cell>
          <cell r="H1010">
            <v>0</v>
          </cell>
          <cell r="L1010">
            <v>2473.719970703125</v>
          </cell>
          <cell r="M1010">
            <v>0.5317445993423462</v>
          </cell>
          <cell r="N1010">
            <v>1.4603850841522217</v>
          </cell>
          <cell r="O1010">
            <v>0</v>
          </cell>
          <cell r="P1010">
            <v>0.5317445993423462</v>
          </cell>
          <cell r="Q1010">
            <v>1.4603850841522217</v>
          </cell>
          <cell r="R1010">
            <v>424.9997863769531</v>
          </cell>
          <cell r="S1010">
            <v>0</v>
          </cell>
          <cell r="T1010">
            <v>0</v>
          </cell>
          <cell r="U1010">
            <v>0</v>
          </cell>
          <cell r="V1010">
            <v>85</v>
          </cell>
          <cell r="W1010">
            <v>0</v>
          </cell>
          <cell r="X1010">
            <v>0</v>
          </cell>
          <cell r="Y1010">
            <v>0</v>
          </cell>
          <cell r="Z1010">
            <v>0</v>
          </cell>
          <cell r="AA1010">
            <v>0</v>
          </cell>
          <cell r="AB1010">
            <v>0</v>
          </cell>
          <cell r="AC1010">
            <v>0</v>
          </cell>
          <cell r="AD1010">
            <v>0</v>
          </cell>
          <cell r="AE1010">
            <v>0</v>
          </cell>
          <cell r="AF1010">
            <v>0</v>
          </cell>
          <cell r="AG1010">
            <v>0</v>
          </cell>
          <cell r="AH1010">
            <v>509.9997863769531</v>
          </cell>
          <cell r="AI1010">
            <v>0</v>
          </cell>
          <cell r="AJ1010">
            <v>0</v>
          </cell>
          <cell r="AK1010">
            <v>0</v>
          </cell>
          <cell r="AL1010">
            <v>509.9997863769531</v>
          </cell>
          <cell r="AM1010">
            <v>1255.5067138671875</v>
          </cell>
          <cell r="AN1010">
            <v>21.67975425720215</v>
          </cell>
          <cell r="AO1010">
            <v>127.7186508178711</v>
          </cell>
          <cell r="AP1010">
            <v>0</v>
          </cell>
          <cell r="AQ1010">
            <v>1404.9051513671875</v>
          </cell>
          <cell r="AR1010">
            <v>509.9997863769531</v>
          </cell>
          <cell r="AS1010">
            <v>2.7547170733594415</v>
          </cell>
          <cell r="AT1010">
            <v>1255.5067138671875</v>
          </cell>
          <cell r="AU1010">
            <v>396.9423828125</v>
          </cell>
          <cell r="AV1010">
            <v>165.2449188232422</v>
          </cell>
          <cell r="AW1010">
            <v>0</v>
          </cell>
          <cell r="AX1010">
            <v>1817.6939697265625</v>
          </cell>
          <cell r="AY1010">
            <v>0</v>
          </cell>
          <cell r="AZ1010">
            <v>9999</v>
          </cell>
          <cell r="BA1010">
            <v>1255.5067138671875</v>
          </cell>
          <cell r="BB1010">
            <v>418.62213134765625</v>
          </cell>
          <cell r="BC1010">
            <v>167.41290283203125</v>
          </cell>
          <cell r="BD1010">
            <v>0</v>
          </cell>
          <cell r="BE1010">
            <v>1841.541748046875</v>
          </cell>
          <cell r="BF1010">
            <v>509.9997863769531</v>
          </cell>
          <cell r="BG1010">
            <v>-2.261698007583618</v>
          </cell>
          <cell r="BH1010">
            <v>3.610867696340157</v>
          </cell>
          <cell r="BI1010">
            <v>15.170140266418457</v>
          </cell>
          <cell r="BJ1010">
            <v>0</v>
          </cell>
          <cell r="BK1010">
            <v>0</v>
          </cell>
          <cell r="BL1010">
            <v>0</v>
          </cell>
          <cell r="BM1010">
            <v>30.701261520385742</v>
          </cell>
          <cell r="BN1010">
            <v>1255.5067138671875</v>
          </cell>
          <cell r="BO1010">
            <v>0</v>
          </cell>
          <cell r="BP1010">
            <v>418.62213134765625</v>
          </cell>
          <cell r="BQ1010">
            <v>99.235595703125</v>
          </cell>
          <cell r="BR1010">
            <v>41.5870361328125</v>
          </cell>
          <cell r="BS1010">
            <v>0</v>
          </cell>
          <cell r="BT1010">
            <v>0</v>
          </cell>
          <cell r="BU1010">
            <v>0</v>
          </cell>
          <cell r="BV1010">
            <v>0</v>
          </cell>
          <cell r="BW1010">
            <v>167.41290283203125</v>
          </cell>
          <cell r="BX1010">
            <v>424.9997863769531</v>
          </cell>
          <cell r="BY1010">
            <v>85</v>
          </cell>
          <cell r="BZ1010">
            <v>0</v>
          </cell>
          <cell r="CA1010">
            <v>0</v>
          </cell>
          <cell r="CB1010">
            <v>1982.3643798828125</v>
          </cell>
          <cell r="CC1010">
            <v>509.9997863769531</v>
          </cell>
          <cell r="CD1010">
            <v>3.886990619520858</v>
          </cell>
          <cell r="CE1010">
            <v>-6.450521469116211</v>
          </cell>
          <cell r="CF1010">
            <v>20.905820352175667</v>
          </cell>
          <cell r="CG1010">
            <v>0</v>
          </cell>
          <cell r="CH1010">
            <v>20.905820352175667</v>
          </cell>
          <cell r="CI1010">
            <v>1.111245680941923</v>
          </cell>
          <cell r="CJ1010">
            <v>0</v>
          </cell>
          <cell r="CK1010">
            <v>1.111245680941923</v>
          </cell>
          <cell r="CM1010">
            <v>0</v>
          </cell>
          <cell r="CQ1010">
            <v>0</v>
          </cell>
          <cell r="CR1010">
            <v>99.235595703125</v>
          </cell>
          <cell r="CS1010">
            <v>0</v>
          </cell>
          <cell r="CT1010">
            <v>99.235595703125</v>
          </cell>
          <cell r="CU1010">
            <v>0</v>
          </cell>
          <cell r="CV1010">
            <v>9999</v>
          </cell>
          <cell r="CW1010">
            <v>9999</v>
          </cell>
        </row>
        <row r="1011">
          <cell r="A1011" t="str">
            <v>Single Family Heat Pump - PTCS Duct Sealing, System Commissioning and Controls Heat Zone 2 - Cool Zone 2</v>
          </cell>
          <cell r="C1011">
            <v>19.999998092651367</v>
          </cell>
          <cell r="D1011">
            <v>3872.6884765625</v>
          </cell>
          <cell r="E1011">
            <v>0</v>
          </cell>
          <cell r="F1011">
            <v>750</v>
          </cell>
          <cell r="G1011">
            <v>0</v>
          </cell>
          <cell r="H1011">
            <v>0</v>
          </cell>
          <cell r="L1011">
            <v>4167.98095703125</v>
          </cell>
          <cell r="M1011">
            <v>1.0467889308929443</v>
          </cell>
          <cell r="N1011">
            <v>3.006948709487915</v>
          </cell>
          <cell r="O1011">
            <v>0</v>
          </cell>
          <cell r="P1011">
            <v>1.0467889308929443</v>
          </cell>
          <cell r="Q1011">
            <v>3.006948709487915</v>
          </cell>
          <cell r="R1011">
            <v>749.9996337890625</v>
          </cell>
          <cell r="S1011">
            <v>0</v>
          </cell>
          <cell r="T1011">
            <v>0</v>
          </cell>
          <cell r="U1011">
            <v>0</v>
          </cell>
          <cell r="V1011">
            <v>150</v>
          </cell>
          <cell r="W1011">
            <v>0</v>
          </cell>
          <cell r="X1011">
            <v>0</v>
          </cell>
          <cell r="Y1011">
            <v>0</v>
          </cell>
          <cell r="Z1011">
            <v>0</v>
          </cell>
          <cell r="AA1011">
            <v>0</v>
          </cell>
          <cell r="AB1011">
            <v>0</v>
          </cell>
          <cell r="AC1011">
            <v>0</v>
          </cell>
          <cell r="AD1011">
            <v>0</v>
          </cell>
          <cell r="AE1011">
            <v>0</v>
          </cell>
          <cell r="AF1011">
            <v>0</v>
          </cell>
          <cell r="AG1011">
            <v>0</v>
          </cell>
          <cell r="AH1011">
            <v>899.9996337890625</v>
          </cell>
          <cell r="AI1011">
            <v>0</v>
          </cell>
          <cell r="AJ1011">
            <v>0</v>
          </cell>
          <cell r="AK1011">
            <v>0</v>
          </cell>
          <cell r="AL1011">
            <v>899.9996337890625</v>
          </cell>
          <cell r="AM1011">
            <v>2057.287841796875</v>
          </cell>
          <cell r="AN1011">
            <v>42.678627014160156</v>
          </cell>
          <cell r="AO1011">
            <v>209.99664306640625</v>
          </cell>
          <cell r="AP1011">
            <v>0</v>
          </cell>
          <cell r="AQ1011">
            <v>2309.963134765625</v>
          </cell>
          <cell r="AR1011">
            <v>899.9996337890625</v>
          </cell>
          <cell r="AS1011">
            <v>2.5666267242269116</v>
          </cell>
          <cell r="AT1011">
            <v>2057.287841796875</v>
          </cell>
          <cell r="AU1011">
            <v>817.30859375</v>
          </cell>
          <cell r="AV1011">
            <v>287.45965576171875</v>
          </cell>
          <cell r="AW1011">
            <v>0</v>
          </cell>
          <cell r="AX1011">
            <v>3162.05615234375</v>
          </cell>
          <cell r="AY1011">
            <v>0</v>
          </cell>
          <cell r="AZ1011">
            <v>9999</v>
          </cell>
          <cell r="BA1011">
            <v>2057.287841796875</v>
          </cell>
          <cell r="BB1011">
            <v>859.9872436523438</v>
          </cell>
          <cell r="BC1011">
            <v>291.7275085449219</v>
          </cell>
          <cell r="BD1011">
            <v>0</v>
          </cell>
          <cell r="BE1011">
            <v>3209.002685546875</v>
          </cell>
          <cell r="BF1011">
            <v>899.9996337890625</v>
          </cell>
          <cell r="BG1011">
            <v>-4.443791389465332</v>
          </cell>
          <cell r="BH1011">
            <v>3.5655598631699745</v>
          </cell>
          <cell r="BI1011">
            <v>15.888639450073242</v>
          </cell>
          <cell r="BJ1011">
            <v>0</v>
          </cell>
          <cell r="BK1011">
            <v>0</v>
          </cell>
          <cell r="BL1011">
            <v>0</v>
          </cell>
          <cell r="BM1011">
            <v>32.11497497558594</v>
          </cell>
          <cell r="BN1011">
            <v>2057.287841796875</v>
          </cell>
          <cell r="BO1011">
            <v>0</v>
          </cell>
          <cell r="BP1011">
            <v>859.9872436523438</v>
          </cell>
          <cell r="BQ1011">
            <v>204.3271484375</v>
          </cell>
          <cell r="BR1011">
            <v>73.59159088134766</v>
          </cell>
          <cell r="BS1011">
            <v>0</v>
          </cell>
          <cell r="BT1011">
            <v>0</v>
          </cell>
          <cell r="BU1011">
            <v>0</v>
          </cell>
          <cell r="BV1011">
            <v>0</v>
          </cell>
          <cell r="BW1011">
            <v>291.7275085449219</v>
          </cell>
          <cell r="BX1011">
            <v>749.9996337890625</v>
          </cell>
          <cell r="BY1011">
            <v>150</v>
          </cell>
          <cell r="BZ1011">
            <v>0</v>
          </cell>
          <cell r="CA1011">
            <v>0</v>
          </cell>
          <cell r="CB1011">
            <v>3486.92138671875</v>
          </cell>
          <cell r="CC1011">
            <v>899.9996337890625</v>
          </cell>
          <cell r="CD1011">
            <v>3.8743585880636617</v>
          </cell>
          <cell r="CE1011">
            <v>-9.35018253326416</v>
          </cell>
          <cell r="CF1011">
            <v>37.49650360127874</v>
          </cell>
          <cell r="CG1011">
            <v>0</v>
          </cell>
          <cell r="CH1011">
            <v>37.49650360127874</v>
          </cell>
          <cell r="CI1011">
            <v>2.0256150626558265</v>
          </cell>
          <cell r="CJ1011">
            <v>0</v>
          </cell>
          <cell r="CK1011">
            <v>2.0256150626558265</v>
          </cell>
          <cell r="CM1011">
            <v>0</v>
          </cell>
          <cell r="CQ1011">
            <v>0</v>
          </cell>
          <cell r="CR1011">
            <v>204.3271484375</v>
          </cell>
          <cell r="CS1011">
            <v>0</v>
          </cell>
          <cell r="CT1011">
            <v>204.3271484375</v>
          </cell>
          <cell r="CU1011">
            <v>0</v>
          </cell>
          <cell r="CV1011">
            <v>9999</v>
          </cell>
          <cell r="CW1011">
            <v>9999</v>
          </cell>
        </row>
        <row r="1012">
          <cell r="A1012" t="str">
            <v>Manufactured Home NonSGC Heat Pump - PTCS Duct Sealing Heat Zone 2 - Cool Zone 3</v>
          </cell>
          <cell r="C1012">
            <v>20</v>
          </cell>
          <cell r="D1012">
            <v>1938.1956787109375</v>
          </cell>
          <cell r="E1012">
            <v>0</v>
          </cell>
          <cell r="F1012">
            <v>375</v>
          </cell>
          <cell r="G1012">
            <v>0</v>
          </cell>
          <cell r="H1012">
            <v>0</v>
          </cell>
          <cell r="L1012">
            <v>2085.983154296875</v>
          </cell>
          <cell r="M1012">
            <v>0.4959762692451477</v>
          </cell>
          <cell r="N1012">
            <v>1.4993606805801392</v>
          </cell>
          <cell r="O1012">
            <v>0</v>
          </cell>
          <cell r="P1012">
            <v>0.4959762692451477</v>
          </cell>
          <cell r="Q1012">
            <v>1.4993606805801392</v>
          </cell>
          <cell r="R1012">
            <v>374.99981689453125</v>
          </cell>
          <cell r="S1012">
            <v>0</v>
          </cell>
          <cell r="T1012">
            <v>0</v>
          </cell>
          <cell r="U1012">
            <v>0</v>
          </cell>
          <cell r="V1012">
            <v>75</v>
          </cell>
          <cell r="W1012">
            <v>0</v>
          </cell>
          <cell r="X1012">
            <v>0</v>
          </cell>
          <cell r="Y1012">
            <v>0</v>
          </cell>
          <cell r="Z1012">
            <v>0</v>
          </cell>
          <cell r="AA1012">
            <v>0</v>
          </cell>
          <cell r="AB1012">
            <v>0</v>
          </cell>
          <cell r="AC1012">
            <v>0</v>
          </cell>
          <cell r="AD1012">
            <v>0</v>
          </cell>
          <cell r="AE1012">
            <v>0</v>
          </cell>
          <cell r="AF1012">
            <v>0</v>
          </cell>
          <cell r="AG1012">
            <v>0</v>
          </cell>
          <cell r="AH1012">
            <v>449.99981689453125</v>
          </cell>
          <cell r="AI1012">
            <v>0</v>
          </cell>
          <cell r="AJ1012">
            <v>0</v>
          </cell>
          <cell r="AK1012">
            <v>0</v>
          </cell>
          <cell r="AL1012">
            <v>449.99981689453125</v>
          </cell>
          <cell r="AM1012">
            <v>1028.63330078125</v>
          </cell>
          <cell r="AN1012">
            <v>20.221445083618164</v>
          </cell>
          <cell r="AO1012">
            <v>104.8854751586914</v>
          </cell>
          <cell r="AP1012">
            <v>0</v>
          </cell>
          <cell r="AQ1012">
            <v>1153.740234375</v>
          </cell>
          <cell r="AR1012">
            <v>449.99981689453125</v>
          </cell>
          <cell r="AS1012">
            <v>2.563868201070774</v>
          </cell>
          <cell r="AT1012">
            <v>1028.63330078125</v>
          </cell>
          <cell r="AU1012">
            <v>407.5361328125</v>
          </cell>
          <cell r="AV1012">
            <v>143.616943359375</v>
          </cell>
          <cell r="AW1012">
            <v>0</v>
          </cell>
          <cell r="AX1012">
            <v>1579.786376953125</v>
          </cell>
          <cell r="AY1012">
            <v>0</v>
          </cell>
          <cell r="AZ1012">
            <v>9999</v>
          </cell>
          <cell r="BA1012">
            <v>1028.63330078125</v>
          </cell>
          <cell r="BB1012">
            <v>427.757568359375</v>
          </cell>
          <cell r="BC1012">
            <v>145.6390838623047</v>
          </cell>
          <cell r="BD1012">
            <v>0</v>
          </cell>
          <cell r="BE1012">
            <v>1602.0299072265625</v>
          </cell>
          <cell r="BF1012">
            <v>449.99981689453125</v>
          </cell>
          <cell r="BG1012">
            <v>-4.352746486663818</v>
          </cell>
          <cell r="BH1012">
            <v>3.560068032016886</v>
          </cell>
          <cell r="BI1012">
            <v>15.873461723327637</v>
          </cell>
          <cell r="BJ1012">
            <v>0</v>
          </cell>
          <cell r="BK1012">
            <v>0</v>
          </cell>
          <cell r="BL1012">
            <v>0</v>
          </cell>
          <cell r="BM1012">
            <v>32.99681091308594</v>
          </cell>
          <cell r="BN1012">
            <v>1028.63330078125</v>
          </cell>
          <cell r="BO1012">
            <v>0</v>
          </cell>
          <cell r="BP1012">
            <v>427.757568359375</v>
          </cell>
          <cell r="BQ1012">
            <v>101.884033203125</v>
          </cell>
          <cell r="BR1012">
            <v>36.927833557128906</v>
          </cell>
          <cell r="BS1012">
            <v>0</v>
          </cell>
          <cell r="BT1012">
            <v>0</v>
          </cell>
          <cell r="BU1012">
            <v>0</v>
          </cell>
          <cell r="BV1012">
            <v>0</v>
          </cell>
          <cell r="BW1012">
            <v>145.6390838623047</v>
          </cell>
          <cell r="BX1012">
            <v>374.99981689453125</v>
          </cell>
          <cell r="BY1012">
            <v>75</v>
          </cell>
          <cell r="BZ1012">
            <v>0</v>
          </cell>
          <cell r="CA1012">
            <v>0</v>
          </cell>
          <cell r="CB1012">
            <v>1740.841796875</v>
          </cell>
          <cell r="CC1012">
            <v>449.99981689453125</v>
          </cell>
          <cell r="CD1012">
            <v>3.8685389725568196</v>
          </cell>
          <cell r="CE1012">
            <v>-9.249248504638672</v>
          </cell>
          <cell r="CF1012">
            <v>18.786982470465507</v>
          </cell>
          <cell r="CG1012">
            <v>0</v>
          </cell>
          <cell r="CH1012">
            <v>18.786982470465507</v>
          </cell>
          <cell r="CI1012">
            <v>1.0096403755408752</v>
          </cell>
          <cell r="CJ1012">
            <v>0</v>
          </cell>
          <cell r="CK1012">
            <v>1.0096403755408752</v>
          </cell>
          <cell r="CM1012">
            <v>0</v>
          </cell>
          <cell r="CQ1012">
            <v>0</v>
          </cell>
          <cell r="CR1012">
            <v>101.884033203125</v>
          </cell>
          <cell r="CS1012">
            <v>0</v>
          </cell>
          <cell r="CT1012">
            <v>101.884033203125</v>
          </cell>
          <cell r="CU1012">
            <v>0</v>
          </cell>
          <cell r="CV1012">
            <v>9999</v>
          </cell>
          <cell r="CW1012">
            <v>9999</v>
          </cell>
        </row>
        <row r="1013">
          <cell r="A1013" t="str">
            <v>Manufactured Home NonSGC Heat Pump - PTCS Duct Sealing, System Commissioning and Controls Heat Zone 2 - Cool Zone 3</v>
          </cell>
          <cell r="C1013">
            <v>20</v>
          </cell>
          <cell r="D1013">
            <v>3606.289794921875</v>
          </cell>
          <cell r="E1013">
            <v>0</v>
          </cell>
          <cell r="F1013">
            <v>700</v>
          </cell>
          <cell r="G1013">
            <v>0</v>
          </cell>
          <cell r="H1013">
            <v>0</v>
          </cell>
          <cell r="L1013">
            <v>3881.26953125</v>
          </cell>
          <cell r="M1013">
            <v>0.9377308487892151</v>
          </cell>
          <cell r="N1013">
            <v>2.792736768722534</v>
          </cell>
          <cell r="O1013">
            <v>0</v>
          </cell>
          <cell r="P1013">
            <v>0.9377308487892151</v>
          </cell>
          <cell r="Q1013">
            <v>2.792736768722534</v>
          </cell>
          <cell r="R1013">
            <v>699.9996337890625</v>
          </cell>
          <cell r="S1013">
            <v>0</v>
          </cell>
          <cell r="T1013">
            <v>0</v>
          </cell>
          <cell r="U1013">
            <v>0</v>
          </cell>
          <cell r="V1013">
            <v>140</v>
          </cell>
          <cell r="W1013">
            <v>0</v>
          </cell>
          <cell r="X1013">
            <v>0</v>
          </cell>
          <cell r="Y1013">
            <v>0</v>
          </cell>
          <cell r="Z1013">
            <v>0</v>
          </cell>
          <cell r="AA1013">
            <v>0</v>
          </cell>
          <cell r="AB1013">
            <v>0</v>
          </cell>
          <cell r="AC1013">
            <v>0</v>
          </cell>
          <cell r="AD1013">
            <v>0</v>
          </cell>
          <cell r="AE1013">
            <v>0</v>
          </cell>
          <cell r="AF1013">
            <v>0</v>
          </cell>
          <cell r="AG1013">
            <v>0</v>
          </cell>
          <cell r="AH1013">
            <v>839.9996337890625</v>
          </cell>
          <cell r="AI1013">
            <v>0</v>
          </cell>
          <cell r="AJ1013">
            <v>0</v>
          </cell>
          <cell r="AK1013">
            <v>0</v>
          </cell>
          <cell r="AL1013">
            <v>839.9996337890625</v>
          </cell>
          <cell r="AM1013">
            <v>1914.840087890625</v>
          </cell>
          <cell r="AN1013">
            <v>38.23221969604492</v>
          </cell>
          <cell r="AO1013">
            <v>195.30723571777344</v>
          </cell>
          <cell r="AP1013">
            <v>0</v>
          </cell>
          <cell r="AQ1013">
            <v>2148.379638671875</v>
          </cell>
          <cell r="AR1013">
            <v>839.9996337890625</v>
          </cell>
          <cell r="AS1013">
            <v>2.5575958094333364</v>
          </cell>
          <cell r="AT1013">
            <v>1914.840087890625</v>
          </cell>
          <cell r="AU1013">
            <v>759.0843505859375</v>
          </cell>
          <cell r="AV1013">
            <v>267.3924560546875</v>
          </cell>
          <cell r="AW1013">
            <v>0</v>
          </cell>
          <cell r="AX1013">
            <v>2941.31689453125</v>
          </cell>
          <cell r="AY1013">
            <v>0</v>
          </cell>
          <cell r="AZ1013">
            <v>9999</v>
          </cell>
          <cell r="BA1013">
            <v>1914.840087890625</v>
          </cell>
          <cell r="BB1013">
            <v>797.3165893554688</v>
          </cell>
          <cell r="BC1013">
            <v>271.2156677246094</v>
          </cell>
          <cell r="BD1013">
            <v>0</v>
          </cell>
          <cell r="BE1013">
            <v>2983.372314453125</v>
          </cell>
          <cell r="BF1013">
            <v>839.9996337890625</v>
          </cell>
          <cell r="BG1013">
            <v>-4.332559108734131</v>
          </cell>
          <cell r="BH1013">
            <v>3.5516352696963076</v>
          </cell>
          <cell r="BI1013">
            <v>15.92485237121582</v>
          </cell>
          <cell r="BJ1013">
            <v>0</v>
          </cell>
          <cell r="BK1013">
            <v>0</v>
          </cell>
          <cell r="BL1013">
            <v>0</v>
          </cell>
          <cell r="BM1013">
            <v>32.83074951171875</v>
          </cell>
          <cell r="BN1013">
            <v>1914.840087890625</v>
          </cell>
          <cell r="BO1013">
            <v>0</v>
          </cell>
          <cell r="BP1013">
            <v>797.3165893554688</v>
          </cell>
          <cell r="BQ1013">
            <v>189.77108764648438</v>
          </cell>
          <cell r="BR1013">
            <v>68.64884948730469</v>
          </cell>
          <cell r="BS1013">
            <v>0</v>
          </cell>
          <cell r="BT1013">
            <v>0</v>
          </cell>
          <cell r="BU1013">
            <v>0</v>
          </cell>
          <cell r="BV1013">
            <v>0</v>
          </cell>
          <cell r="BW1013">
            <v>271.2156677246094</v>
          </cell>
          <cell r="BX1013">
            <v>699.9996337890625</v>
          </cell>
          <cell r="BY1013">
            <v>140</v>
          </cell>
          <cell r="BZ1013">
            <v>0</v>
          </cell>
          <cell r="CA1013">
            <v>0</v>
          </cell>
          <cell r="CB1013">
            <v>3241.792236328125</v>
          </cell>
          <cell r="CC1013">
            <v>839.9996337890625</v>
          </cell>
          <cell r="CD1013">
            <v>3.8592781861201053</v>
          </cell>
          <cell r="CE1013">
            <v>-9.23172664642334</v>
          </cell>
          <cell r="CF1013">
            <v>34.93908303633108</v>
          </cell>
          <cell r="CG1013">
            <v>0</v>
          </cell>
          <cell r="CH1013">
            <v>34.93908303633108</v>
          </cell>
          <cell r="CI1013">
            <v>1.880363250186812</v>
          </cell>
          <cell r="CJ1013">
            <v>0</v>
          </cell>
          <cell r="CK1013">
            <v>1.880363250186812</v>
          </cell>
          <cell r="CM1013">
            <v>0</v>
          </cell>
          <cell r="CQ1013">
            <v>0</v>
          </cell>
          <cell r="CR1013">
            <v>189.77108764648438</v>
          </cell>
          <cell r="CS1013">
            <v>0</v>
          </cell>
          <cell r="CT1013">
            <v>189.77108764648438</v>
          </cell>
          <cell r="CU1013">
            <v>0</v>
          </cell>
          <cell r="CV1013">
            <v>9999</v>
          </cell>
          <cell r="CW1013">
            <v>9999</v>
          </cell>
        </row>
        <row r="1014">
          <cell r="A1014" t="str">
            <v>Single Family Forced Air Furnace w/CAC - PTCS Duct Sealing Heat Zone 2 - Cool Zone 1</v>
          </cell>
          <cell r="C1014">
            <v>20</v>
          </cell>
          <cell r="D1014">
            <v>2268.9248046875</v>
          </cell>
          <cell r="E1014">
            <v>0</v>
          </cell>
          <cell r="F1014">
            <v>425</v>
          </cell>
          <cell r="G1014">
            <v>0</v>
          </cell>
          <cell r="H1014">
            <v>0</v>
          </cell>
          <cell r="L1014">
            <v>2441.930419921875</v>
          </cell>
          <cell r="M1014">
            <v>0.5317445993423462</v>
          </cell>
          <cell r="N1014">
            <v>1.4390383958816528</v>
          </cell>
          <cell r="O1014">
            <v>0</v>
          </cell>
          <cell r="P1014">
            <v>0.5317445993423462</v>
          </cell>
          <cell r="Q1014">
            <v>1.4390383958816528</v>
          </cell>
          <cell r="R1014">
            <v>424.9997863769531</v>
          </cell>
          <cell r="S1014">
            <v>0</v>
          </cell>
          <cell r="T1014">
            <v>0</v>
          </cell>
          <cell r="U1014">
            <v>0</v>
          </cell>
          <cell r="V1014">
            <v>85</v>
          </cell>
          <cell r="W1014">
            <v>0</v>
          </cell>
          <cell r="X1014">
            <v>0</v>
          </cell>
          <cell r="Y1014">
            <v>0</v>
          </cell>
          <cell r="Z1014">
            <v>0</v>
          </cell>
          <cell r="AA1014">
            <v>0</v>
          </cell>
          <cell r="AB1014">
            <v>0</v>
          </cell>
          <cell r="AC1014">
            <v>0</v>
          </cell>
          <cell r="AD1014">
            <v>0</v>
          </cell>
          <cell r="AE1014">
            <v>0</v>
          </cell>
          <cell r="AF1014">
            <v>0</v>
          </cell>
          <cell r="AG1014">
            <v>0</v>
          </cell>
          <cell r="AH1014">
            <v>509.9997863769531</v>
          </cell>
          <cell r="AI1014">
            <v>0</v>
          </cell>
          <cell r="AJ1014">
            <v>0</v>
          </cell>
          <cell r="AK1014">
            <v>0</v>
          </cell>
          <cell r="AL1014">
            <v>509.9997863769531</v>
          </cell>
          <cell r="AM1014">
            <v>1240.7841796875</v>
          </cell>
          <cell r="AN1014">
            <v>21.67975425720215</v>
          </cell>
          <cell r="AO1014">
            <v>126.24639892578125</v>
          </cell>
          <cell r="AP1014">
            <v>0</v>
          </cell>
          <cell r="AQ1014">
            <v>1388.7103271484375</v>
          </cell>
          <cell r="AR1014">
            <v>509.9997863769531</v>
          </cell>
          <cell r="AS1014">
            <v>2.7229625775647954</v>
          </cell>
          <cell r="AT1014">
            <v>1240.7841796875</v>
          </cell>
          <cell r="AU1014">
            <v>391.1402282714844</v>
          </cell>
          <cell r="AV1014">
            <v>163.19244384765625</v>
          </cell>
          <cell r="AW1014">
            <v>0</v>
          </cell>
          <cell r="AX1014">
            <v>1795.1168212890625</v>
          </cell>
          <cell r="AY1014">
            <v>0</v>
          </cell>
          <cell r="AZ1014">
            <v>9999</v>
          </cell>
          <cell r="BA1014">
            <v>1240.7841796875</v>
          </cell>
          <cell r="BB1014">
            <v>412.8199768066406</v>
          </cell>
          <cell r="BC1014">
            <v>165.3604278564453</v>
          </cell>
          <cell r="BD1014">
            <v>0</v>
          </cell>
          <cell r="BE1014">
            <v>1818.964599609375</v>
          </cell>
          <cell r="BF1014">
            <v>509.9997863769531</v>
          </cell>
          <cell r="BG1014">
            <v>-2.0544605255126953</v>
          </cell>
          <cell r="BH1014">
            <v>3.566598729373175</v>
          </cell>
          <cell r="BI1014">
            <v>15.367626190185547</v>
          </cell>
          <cell r="BJ1014">
            <v>0</v>
          </cell>
          <cell r="BK1014">
            <v>0</v>
          </cell>
          <cell r="BL1014">
            <v>0</v>
          </cell>
          <cell r="BM1014">
            <v>30.898746490478516</v>
          </cell>
          <cell r="BN1014">
            <v>1240.7841796875</v>
          </cell>
          <cell r="BO1014">
            <v>0</v>
          </cell>
          <cell r="BP1014">
            <v>412.8199768066406</v>
          </cell>
          <cell r="BQ1014">
            <v>97.7850570678711</v>
          </cell>
          <cell r="BR1014">
            <v>40.97060775756836</v>
          </cell>
          <cell r="BS1014">
            <v>0</v>
          </cell>
          <cell r="BT1014">
            <v>0</v>
          </cell>
          <cell r="BU1014">
            <v>0</v>
          </cell>
          <cell r="BV1014">
            <v>0</v>
          </cell>
          <cell r="BW1014">
            <v>165.3604278564453</v>
          </cell>
          <cell r="BX1014">
            <v>424.9997863769531</v>
          </cell>
          <cell r="BY1014">
            <v>85</v>
          </cell>
          <cell r="BZ1014">
            <v>0</v>
          </cell>
          <cell r="CA1014">
            <v>0</v>
          </cell>
          <cell r="CB1014">
            <v>1957.72021484375</v>
          </cell>
          <cell r="CC1014">
            <v>509.9997863769531</v>
          </cell>
          <cell r="CD1014">
            <v>3.83866877436508</v>
          </cell>
          <cell r="CE1014">
            <v>-6.235531330108643</v>
          </cell>
          <cell r="CF1014">
            <v>20.59644540747587</v>
          </cell>
          <cell r="CG1014">
            <v>0</v>
          </cell>
          <cell r="CH1014">
            <v>20.59644540747587</v>
          </cell>
          <cell r="CI1014">
            <v>1.0957461652671807</v>
          </cell>
          <cell r="CJ1014">
            <v>0</v>
          </cell>
          <cell r="CK1014">
            <v>1.0957461652671807</v>
          </cell>
          <cell r="CM1014">
            <v>0</v>
          </cell>
          <cell r="CQ1014">
            <v>0</v>
          </cell>
          <cell r="CR1014">
            <v>97.7850570678711</v>
          </cell>
          <cell r="CS1014">
            <v>0</v>
          </cell>
          <cell r="CT1014">
            <v>97.7850570678711</v>
          </cell>
          <cell r="CU1014">
            <v>0</v>
          </cell>
          <cell r="CV1014">
            <v>9999</v>
          </cell>
          <cell r="CW1014">
            <v>9999</v>
          </cell>
        </row>
        <row r="1015">
          <cell r="A1015" t="str">
            <v>Single Family Heat Pump - PTCS Duct Sealing Heat Zone 2 - Cool Zone 3</v>
          </cell>
          <cell r="C1015">
            <v>20</v>
          </cell>
          <cell r="D1015">
            <v>2176.542236328125</v>
          </cell>
          <cell r="E1015">
            <v>0</v>
          </cell>
          <cell r="F1015">
            <v>425</v>
          </cell>
          <cell r="G1015">
            <v>0</v>
          </cell>
          <cell r="H1015">
            <v>0</v>
          </cell>
          <cell r="L1015">
            <v>2342.50341796875</v>
          </cell>
          <cell r="M1015">
            <v>0.5698305368423462</v>
          </cell>
          <cell r="N1015">
            <v>1.6862996816635132</v>
          </cell>
          <cell r="O1015">
            <v>0</v>
          </cell>
          <cell r="P1015">
            <v>0.5698305368423462</v>
          </cell>
          <cell r="Q1015">
            <v>1.6862996816635132</v>
          </cell>
          <cell r="R1015">
            <v>424.9997863769531</v>
          </cell>
          <cell r="S1015">
            <v>0</v>
          </cell>
          <cell r="T1015">
            <v>0</v>
          </cell>
          <cell r="U1015">
            <v>0</v>
          </cell>
          <cell r="V1015">
            <v>85</v>
          </cell>
          <cell r="W1015">
            <v>0</v>
          </cell>
          <cell r="X1015">
            <v>0</v>
          </cell>
          <cell r="Y1015">
            <v>0</v>
          </cell>
          <cell r="Z1015">
            <v>0</v>
          </cell>
          <cell r="AA1015">
            <v>0</v>
          </cell>
          <cell r="AB1015">
            <v>0</v>
          </cell>
          <cell r="AC1015">
            <v>0</v>
          </cell>
          <cell r="AD1015">
            <v>0</v>
          </cell>
          <cell r="AE1015">
            <v>0</v>
          </cell>
          <cell r="AF1015">
            <v>0</v>
          </cell>
          <cell r="AG1015">
            <v>0</v>
          </cell>
          <cell r="AH1015">
            <v>509.9997863769531</v>
          </cell>
          <cell r="AI1015">
            <v>0</v>
          </cell>
          <cell r="AJ1015">
            <v>0</v>
          </cell>
          <cell r="AK1015">
            <v>0</v>
          </cell>
          <cell r="AL1015">
            <v>509.9997863769531</v>
          </cell>
          <cell r="AM1015">
            <v>1155.923095703125</v>
          </cell>
          <cell r="AN1015">
            <v>23.232555389404297</v>
          </cell>
          <cell r="AO1015">
            <v>117.91555786132812</v>
          </cell>
          <cell r="AP1015">
            <v>0</v>
          </cell>
          <cell r="AQ1015">
            <v>1297.0711669921875</v>
          </cell>
          <cell r="AR1015">
            <v>509.9997863769531</v>
          </cell>
          <cell r="AS1015">
            <v>2.543277945601257</v>
          </cell>
          <cell r="AT1015">
            <v>1155.923095703125</v>
          </cell>
          <cell r="AU1015">
            <v>458.34735107421875</v>
          </cell>
          <cell r="AV1015">
            <v>161.42703247070312</v>
          </cell>
          <cell r="AW1015">
            <v>0</v>
          </cell>
          <cell r="AX1015">
            <v>1775.697509765625</v>
          </cell>
          <cell r="AY1015">
            <v>0</v>
          </cell>
          <cell r="AZ1015">
            <v>9999</v>
          </cell>
          <cell r="BA1015">
            <v>1155.923095703125</v>
          </cell>
          <cell r="BB1015">
            <v>481.57989501953125</v>
          </cell>
          <cell r="BC1015">
            <v>163.7502899169922</v>
          </cell>
          <cell r="BD1015">
            <v>0</v>
          </cell>
          <cell r="BE1015">
            <v>1801.2532958984375</v>
          </cell>
          <cell r="BF1015">
            <v>509.9997863769531</v>
          </cell>
          <cell r="BG1015">
            <v>-4.250942707061768</v>
          </cell>
          <cell r="BH1015">
            <v>3.531870679554345</v>
          </cell>
          <cell r="BI1015">
            <v>16.019901275634766</v>
          </cell>
          <cell r="BJ1015">
            <v>0</v>
          </cell>
          <cell r="BK1015">
            <v>0</v>
          </cell>
          <cell r="BL1015">
            <v>0</v>
          </cell>
          <cell r="BM1015">
            <v>32.91114044189453</v>
          </cell>
          <cell r="BN1015">
            <v>1155.923095703125</v>
          </cell>
          <cell r="BO1015">
            <v>0</v>
          </cell>
          <cell r="BP1015">
            <v>481.57989501953125</v>
          </cell>
          <cell r="BQ1015">
            <v>114.58683776855469</v>
          </cell>
          <cell r="BR1015">
            <v>41.416595458984375</v>
          </cell>
          <cell r="BS1015">
            <v>0</v>
          </cell>
          <cell r="BT1015">
            <v>0</v>
          </cell>
          <cell r="BU1015">
            <v>0</v>
          </cell>
          <cell r="BV1015">
            <v>0</v>
          </cell>
          <cell r="BW1015">
            <v>163.7502899169922</v>
          </cell>
          <cell r="BX1015">
            <v>424.9997863769531</v>
          </cell>
          <cell r="BY1015">
            <v>85</v>
          </cell>
          <cell r="BZ1015">
            <v>0</v>
          </cell>
          <cell r="CA1015">
            <v>0</v>
          </cell>
          <cell r="CB1015">
            <v>1957.2567138671875</v>
          </cell>
          <cell r="CC1015">
            <v>509.9997863769531</v>
          </cell>
          <cell r="CD1015">
            <v>3.8377598924416483</v>
          </cell>
          <cell r="CE1015">
            <v>-9.15125846862793</v>
          </cell>
          <cell r="CF1015">
            <v>21.08279105547413</v>
          </cell>
          <cell r="CG1015">
            <v>0</v>
          </cell>
          <cell r="CH1015">
            <v>21.08279105547413</v>
          </cell>
          <cell r="CI1015">
            <v>1.1353389387574226</v>
          </cell>
          <cell r="CJ1015">
            <v>0</v>
          </cell>
          <cell r="CK1015">
            <v>1.1353389387574226</v>
          </cell>
          <cell r="CM1015">
            <v>0</v>
          </cell>
          <cell r="CQ1015">
            <v>0</v>
          </cell>
          <cell r="CR1015">
            <v>114.58683776855469</v>
          </cell>
          <cell r="CS1015">
            <v>0</v>
          </cell>
          <cell r="CT1015">
            <v>114.58683776855469</v>
          </cell>
          <cell r="CU1015">
            <v>0</v>
          </cell>
          <cell r="CV1015">
            <v>9999</v>
          </cell>
          <cell r="CW1015">
            <v>9999</v>
          </cell>
        </row>
        <row r="1016">
          <cell r="A1016" t="str">
            <v>Single Family Heat Pump - PTCS Duct Sealing, System Commissioning and Controls Heat Zone 2 - Cool Zone 1</v>
          </cell>
          <cell r="C1016">
            <v>20</v>
          </cell>
          <cell r="D1016">
            <v>3827.92822265625</v>
          </cell>
          <cell r="E1016">
            <v>0</v>
          </cell>
          <cell r="F1016">
            <v>750</v>
          </cell>
          <cell r="G1016">
            <v>0</v>
          </cell>
          <cell r="H1016">
            <v>0</v>
          </cell>
          <cell r="L1016">
            <v>4119.8076171875</v>
          </cell>
          <cell r="M1016">
            <v>1.0467889308929443</v>
          </cell>
          <cell r="N1016">
            <v>2.9746005535125732</v>
          </cell>
          <cell r="O1016">
            <v>0</v>
          </cell>
          <cell r="P1016">
            <v>1.0467889308929443</v>
          </cell>
          <cell r="Q1016">
            <v>2.9746005535125732</v>
          </cell>
          <cell r="R1016">
            <v>749.9996337890625</v>
          </cell>
          <cell r="S1016">
            <v>0</v>
          </cell>
          <cell r="T1016">
            <v>0</v>
          </cell>
          <cell r="U1016">
            <v>0</v>
          </cell>
          <cell r="V1016">
            <v>150</v>
          </cell>
          <cell r="W1016">
            <v>0</v>
          </cell>
          <cell r="X1016">
            <v>0</v>
          </cell>
          <cell r="Y1016">
            <v>0</v>
          </cell>
          <cell r="Z1016">
            <v>0</v>
          </cell>
          <cell r="AA1016">
            <v>0</v>
          </cell>
          <cell r="AB1016">
            <v>0</v>
          </cell>
          <cell r="AC1016">
            <v>0</v>
          </cell>
          <cell r="AD1016">
            <v>0</v>
          </cell>
          <cell r="AE1016">
            <v>0</v>
          </cell>
          <cell r="AF1016">
            <v>0</v>
          </cell>
          <cell r="AG1016">
            <v>0</v>
          </cell>
          <cell r="AH1016">
            <v>899.9996337890625</v>
          </cell>
          <cell r="AI1016">
            <v>0</v>
          </cell>
          <cell r="AJ1016">
            <v>0</v>
          </cell>
          <cell r="AK1016">
            <v>0</v>
          </cell>
          <cell r="AL1016">
            <v>899.9996337890625</v>
          </cell>
          <cell r="AM1016">
            <v>2034.9783935546875</v>
          </cell>
          <cell r="AN1016">
            <v>42.678627014160156</v>
          </cell>
          <cell r="AO1016">
            <v>207.7657012939453</v>
          </cell>
          <cell r="AP1016">
            <v>0</v>
          </cell>
          <cell r="AQ1016">
            <v>2285.422607421875</v>
          </cell>
          <cell r="AR1016">
            <v>899.9996337890625</v>
          </cell>
          <cell r="AS1016">
            <v>2.5393596131156193</v>
          </cell>
          <cell r="AT1016">
            <v>2034.9783935546875</v>
          </cell>
          <cell r="AU1016">
            <v>808.51611328125</v>
          </cell>
          <cell r="AV1016">
            <v>284.3494567871094</v>
          </cell>
          <cell r="AW1016">
            <v>0</v>
          </cell>
          <cell r="AX1016">
            <v>3127.843994140625</v>
          </cell>
          <cell r="AY1016">
            <v>0</v>
          </cell>
          <cell r="AZ1016">
            <v>9999</v>
          </cell>
          <cell r="BA1016">
            <v>2034.9783935546875</v>
          </cell>
          <cell r="BB1016">
            <v>851.1947631835938</v>
          </cell>
          <cell r="BC1016">
            <v>288.6173095703125</v>
          </cell>
          <cell r="BD1016">
            <v>0</v>
          </cell>
          <cell r="BE1016">
            <v>3174.79052734375</v>
          </cell>
          <cell r="BF1016">
            <v>899.9996337890625</v>
          </cell>
          <cell r="BG1016">
            <v>-4.283165454864502</v>
          </cell>
          <cell r="BH1016">
            <v>3.5275463724960825</v>
          </cell>
          <cell r="BI1016">
            <v>16.074426651000977</v>
          </cell>
          <cell r="BJ1016">
            <v>0</v>
          </cell>
          <cell r="BK1016">
            <v>0</v>
          </cell>
          <cell r="BL1016">
            <v>0</v>
          </cell>
          <cell r="BM1016">
            <v>32.30076217651367</v>
          </cell>
          <cell r="BN1016">
            <v>2034.9783935546875</v>
          </cell>
          <cell r="BO1016">
            <v>0</v>
          </cell>
          <cell r="BP1016">
            <v>851.1947631835938</v>
          </cell>
          <cell r="BQ1016">
            <v>202.1290283203125</v>
          </cell>
          <cell r="BR1016">
            <v>72.65763092041016</v>
          </cell>
          <cell r="BS1016">
            <v>0</v>
          </cell>
          <cell r="BT1016">
            <v>0</v>
          </cell>
          <cell r="BU1016">
            <v>0</v>
          </cell>
          <cell r="BV1016">
            <v>0</v>
          </cell>
          <cell r="BW1016">
            <v>288.6173095703125</v>
          </cell>
          <cell r="BX1016">
            <v>749.9996337890625</v>
          </cell>
          <cell r="BY1016">
            <v>150</v>
          </cell>
          <cell r="BZ1016">
            <v>0</v>
          </cell>
          <cell r="CA1016">
            <v>0</v>
          </cell>
          <cell r="CB1016">
            <v>3449.5771484375</v>
          </cell>
          <cell r="CC1016">
            <v>899.9996337890625</v>
          </cell>
          <cell r="CD1016">
            <v>3.8328650069980226</v>
          </cell>
          <cell r="CE1016">
            <v>-9.190987586975098</v>
          </cell>
          <cell r="CF1016">
            <v>37.027785528826634</v>
          </cell>
          <cell r="CG1016">
            <v>0</v>
          </cell>
          <cell r="CH1016">
            <v>37.027785528826634</v>
          </cell>
          <cell r="CI1016">
            <v>2.0021340129334875</v>
          </cell>
          <cell r="CJ1016">
            <v>0</v>
          </cell>
          <cell r="CK1016">
            <v>2.0021340129334875</v>
          </cell>
          <cell r="CM1016">
            <v>0</v>
          </cell>
          <cell r="CQ1016">
            <v>0</v>
          </cell>
          <cell r="CR1016">
            <v>202.1290283203125</v>
          </cell>
          <cell r="CS1016">
            <v>0</v>
          </cell>
          <cell r="CT1016">
            <v>202.1290283203125</v>
          </cell>
          <cell r="CU1016">
            <v>0</v>
          </cell>
          <cell r="CV1016">
            <v>9999</v>
          </cell>
          <cell r="CW1016">
            <v>9999</v>
          </cell>
        </row>
        <row r="1017">
          <cell r="A1017" t="str">
            <v>Single Family Forced Air Furnace w/o CAC - PTCS Duct Sealing Heat Zone 2</v>
          </cell>
          <cell r="C1017">
            <v>20</v>
          </cell>
          <cell r="D1017">
            <v>2245.040283203125</v>
          </cell>
          <cell r="E1017">
            <v>0</v>
          </cell>
          <cell r="F1017">
            <v>425</v>
          </cell>
          <cell r="G1017">
            <v>0</v>
          </cell>
          <cell r="H1017">
            <v>0</v>
          </cell>
          <cell r="L1017">
            <v>2416.224609375</v>
          </cell>
          <cell r="M1017">
            <v>0.5317445993423462</v>
          </cell>
          <cell r="N1017">
            <v>1.4217768907546997</v>
          </cell>
          <cell r="O1017">
            <v>0</v>
          </cell>
          <cell r="P1017">
            <v>0.5317445993423462</v>
          </cell>
          <cell r="Q1017">
            <v>1.4217768907546997</v>
          </cell>
          <cell r="R1017">
            <v>424.9997863769531</v>
          </cell>
          <cell r="S1017">
            <v>0</v>
          </cell>
          <cell r="T1017">
            <v>0</v>
          </cell>
          <cell r="U1017">
            <v>0</v>
          </cell>
          <cell r="V1017">
            <v>85</v>
          </cell>
          <cell r="W1017">
            <v>0</v>
          </cell>
          <cell r="X1017">
            <v>0</v>
          </cell>
          <cell r="Y1017">
            <v>0</v>
          </cell>
          <cell r="Z1017">
            <v>0</v>
          </cell>
          <cell r="AA1017">
            <v>0</v>
          </cell>
          <cell r="AB1017">
            <v>0</v>
          </cell>
          <cell r="AC1017">
            <v>0</v>
          </cell>
          <cell r="AD1017">
            <v>0</v>
          </cell>
          <cell r="AE1017">
            <v>0</v>
          </cell>
          <cell r="AF1017">
            <v>0</v>
          </cell>
          <cell r="AG1017">
            <v>0</v>
          </cell>
          <cell r="AH1017">
            <v>509.9997863769531</v>
          </cell>
          <cell r="AI1017">
            <v>0</v>
          </cell>
          <cell r="AJ1017">
            <v>0</v>
          </cell>
          <cell r="AK1017">
            <v>0</v>
          </cell>
          <cell r="AL1017">
            <v>509.9997863769531</v>
          </cell>
          <cell r="AM1017">
            <v>1228.9693603515625</v>
          </cell>
          <cell r="AN1017">
            <v>21.67975425720215</v>
          </cell>
          <cell r="AO1017">
            <v>125.06491088867188</v>
          </cell>
          <cell r="AP1017">
            <v>0</v>
          </cell>
          <cell r="AQ1017">
            <v>1375.7139892578125</v>
          </cell>
          <cell r="AR1017">
            <v>509.9997863769531</v>
          </cell>
          <cell r="AS1017">
            <v>2.6974796112573527</v>
          </cell>
          <cell r="AT1017">
            <v>1228.9693603515625</v>
          </cell>
          <cell r="AU1017">
            <v>386.44842529296875</v>
          </cell>
          <cell r="AV1017">
            <v>161.54177856445312</v>
          </cell>
          <cell r="AW1017">
            <v>0</v>
          </cell>
          <cell r="AX1017">
            <v>1776.9595947265625</v>
          </cell>
          <cell r="AY1017">
            <v>0</v>
          </cell>
          <cell r="AZ1017">
            <v>9999</v>
          </cell>
          <cell r="BA1017">
            <v>1228.9693603515625</v>
          </cell>
          <cell r="BB1017">
            <v>408.128173828125</v>
          </cell>
          <cell r="BC1017">
            <v>163.7097625732422</v>
          </cell>
          <cell r="BD1017">
            <v>0</v>
          </cell>
          <cell r="BE1017">
            <v>1800.8072509765625</v>
          </cell>
          <cell r="BF1017">
            <v>509.9997863769531</v>
          </cell>
          <cell r="BG1017">
            <v>-1.883169174194336</v>
          </cell>
          <cell r="BH1017">
            <v>3.5309961897590982</v>
          </cell>
          <cell r="BI1017">
            <v>15.531121253967285</v>
          </cell>
          <cell r="BJ1017">
            <v>0</v>
          </cell>
          <cell r="BK1017">
            <v>0</v>
          </cell>
          <cell r="BL1017">
            <v>0</v>
          </cell>
          <cell r="BM1017">
            <v>15.531121253967285</v>
          </cell>
          <cell r="BN1017">
            <v>1228.9693603515625</v>
          </cell>
          <cell r="BO1017">
            <v>0</v>
          </cell>
          <cell r="BP1017">
            <v>408.128173828125</v>
          </cell>
          <cell r="BQ1017">
            <v>96.61210632324219</v>
          </cell>
          <cell r="BR1017">
            <v>40.491233825683594</v>
          </cell>
          <cell r="BS1017">
            <v>0</v>
          </cell>
          <cell r="BT1017">
            <v>0</v>
          </cell>
          <cell r="BU1017">
            <v>0</v>
          </cell>
          <cell r="BV1017">
            <v>0</v>
          </cell>
          <cell r="BW1017">
            <v>163.7097625732422</v>
          </cell>
          <cell r="BX1017">
            <v>424.9997863769531</v>
          </cell>
          <cell r="BY1017">
            <v>85</v>
          </cell>
          <cell r="BZ1017">
            <v>0</v>
          </cell>
          <cell r="CA1017">
            <v>0</v>
          </cell>
          <cell r="CB1017">
            <v>1937.91064453125</v>
          </cell>
          <cell r="CC1017">
            <v>509.9997863769531</v>
          </cell>
          <cell r="CD1017">
            <v>3.79982638108704</v>
          </cell>
          <cell r="CE1017">
            <v>-6.058403491973877</v>
          </cell>
          <cell r="CF1017">
            <v>20.35849721773744</v>
          </cell>
          <cell r="CG1017">
            <v>0</v>
          </cell>
          <cell r="CH1017">
            <v>20.35849721773744</v>
          </cell>
          <cell r="CI1017">
            <v>1.0840025651811236</v>
          </cell>
          <cell r="CJ1017">
            <v>0</v>
          </cell>
          <cell r="CK1017">
            <v>1.0840025651811236</v>
          </cell>
          <cell r="CM1017">
            <v>0</v>
          </cell>
          <cell r="CQ1017">
            <v>0</v>
          </cell>
          <cell r="CR1017">
            <v>96.61210632324219</v>
          </cell>
          <cell r="CS1017">
            <v>0</v>
          </cell>
          <cell r="CT1017">
            <v>96.61210632324219</v>
          </cell>
          <cell r="CU1017">
            <v>0</v>
          </cell>
          <cell r="CV1017">
            <v>9999</v>
          </cell>
          <cell r="CW1017">
            <v>9999</v>
          </cell>
        </row>
        <row r="1018">
          <cell r="A1018" t="str">
            <v>Single Family Heat Pump - PTCS Duct Sealing Heat Zone 2 - Cool Zone 2</v>
          </cell>
          <cell r="C1018">
            <v>20</v>
          </cell>
          <cell r="D1018">
            <v>2117.686767578125</v>
          </cell>
          <cell r="E1018">
            <v>0</v>
          </cell>
          <cell r="F1018">
            <v>425</v>
          </cell>
          <cell r="G1018">
            <v>0</v>
          </cell>
          <cell r="H1018">
            <v>0</v>
          </cell>
          <cell r="L1018">
            <v>2279.160400390625</v>
          </cell>
          <cell r="M1018">
            <v>0.5698305368423462</v>
          </cell>
          <cell r="N1018">
            <v>1.6437647342681885</v>
          </cell>
          <cell r="O1018">
            <v>0</v>
          </cell>
          <cell r="P1018">
            <v>0.5698305368423462</v>
          </cell>
          <cell r="Q1018">
            <v>1.6437647342681885</v>
          </cell>
          <cell r="R1018">
            <v>424.9997863769531</v>
          </cell>
          <cell r="S1018">
            <v>0</v>
          </cell>
          <cell r="T1018">
            <v>0</v>
          </cell>
          <cell r="U1018">
            <v>0</v>
          </cell>
          <cell r="V1018">
            <v>85</v>
          </cell>
          <cell r="W1018">
            <v>0</v>
          </cell>
          <cell r="X1018">
            <v>0</v>
          </cell>
          <cell r="Y1018">
            <v>0</v>
          </cell>
          <cell r="Z1018">
            <v>0</v>
          </cell>
          <cell r="AA1018">
            <v>0</v>
          </cell>
          <cell r="AB1018">
            <v>0</v>
          </cell>
          <cell r="AC1018">
            <v>0</v>
          </cell>
          <cell r="AD1018">
            <v>0</v>
          </cell>
          <cell r="AE1018">
            <v>0</v>
          </cell>
          <cell r="AF1018">
            <v>0</v>
          </cell>
          <cell r="AG1018">
            <v>0</v>
          </cell>
          <cell r="AH1018">
            <v>509.9997863769531</v>
          </cell>
          <cell r="AI1018">
            <v>0</v>
          </cell>
          <cell r="AJ1018">
            <v>0</v>
          </cell>
          <cell r="AK1018">
            <v>0</v>
          </cell>
          <cell r="AL1018">
            <v>509.9997863769531</v>
          </cell>
          <cell r="AM1018">
            <v>1124.6492919921875</v>
          </cell>
          <cell r="AN1018">
            <v>23.232555389404297</v>
          </cell>
          <cell r="AO1018">
            <v>114.7881851196289</v>
          </cell>
          <cell r="AP1018">
            <v>0</v>
          </cell>
          <cell r="AQ1018">
            <v>1262.6700439453125</v>
          </cell>
          <cell r="AR1018">
            <v>509.9997863769531</v>
          </cell>
          <cell r="AS1018">
            <v>2.4758246301851408</v>
          </cell>
          <cell r="AT1018">
            <v>1124.6492919921875</v>
          </cell>
          <cell r="AU1018">
            <v>446.78607177734375</v>
          </cell>
          <cell r="AV1018">
            <v>157.14353942871094</v>
          </cell>
          <cell r="AW1018">
            <v>0</v>
          </cell>
          <cell r="AX1018">
            <v>1728.578857421875</v>
          </cell>
          <cell r="AY1018">
            <v>0</v>
          </cell>
          <cell r="AZ1018">
            <v>9999</v>
          </cell>
          <cell r="BA1018">
            <v>1124.6492919921875</v>
          </cell>
          <cell r="BB1018">
            <v>470.01861572265625</v>
          </cell>
          <cell r="BC1018">
            <v>159.466796875</v>
          </cell>
          <cell r="BD1018">
            <v>0</v>
          </cell>
          <cell r="BE1018">
            <v>1754.134765625</v>
          </cell>
          <cell r="BF1018">
            <v>509.9997863769531</v>
          </cell>
          <cell r="BG1018">
            <v>-3.857544422149658</v>
          </cell>
          <cell r="BH1018">
            <v>3.4394812760517754</v>
          </cell>
          <cell r="BI1018">
            <v>16.465131759643555</v>
          </cell>
          <cell r="BJ1018">
            <v>0</v>
          </cell>
          <cell r="BK1018">
            <v>0</v>
          </cell>
          <cell r="BL1018">
            <v>0</v>
          </cell>
          <cell r="BM1018">
            <v>33.35636901855469</v>
          </cell>
          <cell r="BN1018">
            <v>1124.6492919921875</v>
          </cell>
          <cell r="BO1018">
            <v>0</v>
          </cell>
          <cell r="BP1018">
            <v>470.01861572265625</v>
          </cell>
          <cell r="BQ1018">
            <v>111.69651794433594</v>
          </cell>
          <cell r="BR1018">
            <v>40.25621032714844</v>
          </cell>
          <cell r="BS1018">
            <v>0</v>
          </cell>
          <cell r="BT1018">
            <v>0</v>
          </cell>
          <cell r="BU1018">
            <v>0</v>
          </cell>
          <cell r="BV1018">
            <v>0</v>
          </cell>
          <cell r="BW1018">
            <v>159.466796875</v>
          </cell>
          <cell r="BX1018">
            <v>424.9997863769531</v>
          </cell>
          <cell r="BY1018">
            <v>85</v>
          </cell>
          <cell r="BZ1018">
            <v>0</v>
          </cell>
          <cell r="CA1018">
            <v>0</v>
          </cell>
          <cell r="CB1018">
            <v>1906.08740234375</v>
          </cell>
          <cell r="CC1018">
            <v>509.9997863769531</v>
          </cell>
          <cell r="CD1018">
            <v>3.7374279268748256</v>
          </cell>
          <cell r="CE1018">
            <v>-8.763275146484375</v>
          </cell>
          <cell r="CF1018">
            <v>20.509440032425022</v>
          </cell>
          <cell r="CG1018">
            <v>0</v>
          </cell>
          <cell r="CH1018">
            <v>20.509440032425022</v>
          </cell>
          <cell r="CI1018">
            <v>1.107534062427008</v>
          </cell>
          <cell r="CJ1018">
            <v>0</v>
          </cell>
          <cell r="CK1018">
            <v>1.107534062427008</v>
          </cell>
          <cell r="CM1018">
            <v>0</v>
          </cell>
          <cell r="CQ1018">
            <v>0</v>
          </cell>
          <cell r="CR1018">
            <v>111.69651794433594</v>
          </cell>
          <cell r="CS1018">
            <v>0</v>
          </cell>
          <cell r="CT1018">
            <v>111.69651794433594</v>
          </cell>
          <cell r="CU1018">
            <v>0</v>
          </cell>
          <cell r="CV1018">
            <v>9999</v>
          </cell>
          <cell r="CW1018">
            <v>9999</v>
          </cell>
        </row>
        <row r="1019">
          <cell r="A1019" t="str">
            <v>Manufactured Home NonSGC Heat Pump - PTCS Duct Sealing, System Commissioning and Controls Heat Zone 2 - Cool Zone 2</v>
          </cell>
          <cell r="C1019">
            <v>20</v>
          </cell>
          <cell r="D1019">
            <v>3486.447265625</v>
          </cell>
          <cell r="E1019">
            <v>0</v>
          </cell>
          <cell r="F1019">
            <v>700</v>
          </cell>
          <cell r="G1019">
            <v>0</v>
          </cell>
          <cell r="H1019">
            <v>0</v>
          </cell>
          <cell r="L1019">
            <v>3752.2890625</v>
          </cell>
          <cell r="M1019">
            <v>0.9377308487892151</v>
          </cell>
          <cell r="N1019">
            <v>2.7061262130737305</v>
          </cell>
          <cell r="O1019">
            <v>0</v>
          </cell>
          <cell r="P1019">
            <v>0.9377308487892151</v>
          </cell>
          <cell r="Q1019">
            <v>2.7061262130737305</v>
          </cell>
          <cell r="R1019">
            <v>699.9996337890625</v>
          </cell>
          <cell r="S1019">
            <v>0</v>
          </cell>
          <cell r="T1019">
            <v>0</v>
          </cell>
          <cell r="U1019">
            <v>0</v>
          </cell>
          <cell r="V1019">
            <v>140</v>
          </cell>
          <cell r="W1019">
            <v>0</v>
          </cell>
          <cell r="X1019">
            <v>0</v>
          </cell>
          <cell r="Y1019">
            <v>0</v>
          </cell>
          <cell r="Z1019">
            <v>0</v>
          </cell>
          <cell r="AA1019">
            <v>0</v>
          </cell>
          <cell r="AB1019">
            <v>0</v>
          </cell>
          <cell r="AC1019">
            <v>0</v>
          </cell>
          <cell r="AD1019">
            <v>0</v>
          </cell>
          <cell r="AE1019">
            <v>0</v>
          </cell>
          <cell r="AF1019">
            <v>0</v>
          </cell>
          <cell r="AG1019">
            <v>0</v>
          </cell>
          <cell r="AH1019">
            <v>839.9996337890625</v>
          </cell>
          <cell r="AI1019">
            <v>0</v>
          </cell>
          <cell r="AJ1019">
            <v>0</v>
          </cell>
          <cell r="AK1019">
            <v>0</v>
          </cell>
          <cell r="AL1019">
            <v>839.9996337890625</v>
          </cell>
          <cell r="AM1019">
            <v>1851.510986328125</v>
          </cell>
          <cell r="AN1019">
            <v>38.23221969604492</v>
          </cell>
          <cell r="AO1019">
            <v>188.9743194580078</v>
          </cell>
          <cell r="AP1019">
            <v>0</v>
          </cell>
          <cell r="AQ1019">
            <v>2078.717529296875</v>
          </cell>
          <cell r="AR1019">
            <v>839.9996337890625</v>
          </cell>
          <cell r="AS1019">
            <v>2.47466479968035</v>
          </cell>
          <cell r="AT1019">
            <v>1851.510986328125</v>
          </cell>
          <cell r="AU1019">
            <v>735.5430908203125</v>
          </cell>
          <cell r="AV1019">
            <v>258.7054138183594</v>
          </cell>
          <cell r="AW1019">
            <v>0</v>
          </cell>
          <cell r="AX1019">
            <v>2845.759521484375</v>
          </cell>
          <cell r="AY1019">
            <v>0</v>
          </cell>
          <cell r="AZ1019">
            <v>9999</v>
          </cell>
          <cell r="BA1019">
            <v>1851.510986328125</v>
          </cell>
          <cell r="BB1019">
            <v>773.7753295898438</v>
          </cell>
          <cell r="BC1019">
            <v>262.52862548828125</v>
          </cell>
          <cell r="BD1019">
            <v>0</v>
          </cell>
          <cell r="BE1019">
            <v>2887.81494140625</v>
          </cell>
          <cell r="BF1019">
            <v>839.9996337890625</v>
          </cell>
          <cell r="BG1019">
            <v>-3.849493980407715</v>
          </cell>
          <cell r="BH1019">
            <v>3.437876406334173</v>
          </cell>
          <cell r="BI1019">
            <v>16.47224998474121</v>
          </cell>
          <cell r="BJ1019">
            <v>0</v>
          </cell>
          <cell r="BK1019">
            <v>0</v>
          </cell>
          <cell r="BL1019">
            <v>0</v>
          </cell>
          <cell r="BM1019">
            <v>33.378143310546875</v>
          </cell>
          <cell r="BN1019">
            <v>1851.510986328125</v>
          </cell>
          <cell r="BO1019">
            <v>0</v>
          </cell>
          <cell r="BP1019">
            <v>773.7753295898438</v>
          </cell>
          <cell r="BQ1019">
            <v>183.88577270507812</v>
          </cell>
          <cell r="BR1019">
            <v>66.2779769897461</v>
          </cell>
          <cell r="BS1019">
            <v>0</v>
          </cell>
          <cell r="BT1019">
            <v>0</v>
          </cell>
          <cell r="BU1019">
            <v>0</v>
          </cell>
          <cell r="BV1019">
            <v>0</v>
          </cell>
          <cell r="BW1019">
            <v>262.52862548828125</v>
          </cell>
          <cell r="BX1019">
            <v>699.9996337890625</v>
          </cell>
          <cell r="BY1019">
            <v>140</v>
          </cell>
          <cell r="BZ1019">
            <v>0</v>
          </cell>
          <cell r="CA1019">
            <v>0</v>
          </cell>
          <cell r="CB1019">
            <v>3137.978759765625</v>
          </cell>
          <cell r="CC1019">
            <v>839.9996337890625</v>
          </cell>
          <cell r="CD1019">
            <v>3.735690523902758</v>
          </cell>
          <cell r="CE1019">
            <v>-8.755162239074707</v>
          </cell>
          <cell r="CF1019">
            <v>33.76650626405529</v>
          </cell>
          <cell r="CG1019">
            <v>0</v>
          </cell>
          <cell r="CH1019">
            <v>33.76650626405529</v>
          </cell>
          <cell r="CI1019">
            <v>1.823365696428077</v>
          </cell>
          <cell r="CJ1019">
            <v>0</v>
          </cell>
          <cell r="CK1019">
            <v>1.823365696428077</v>
          </cell>
          <cell r="CM1019">
            <v>0</v>
          </cell>
          <cell r="CQ1019">
            <v>0</v>
          </cell>
          <cell r="CR1019">
            <v>183.88577270507812</v>
          </cell>
          <cell r="CS1019">
            <v>0</v>
          </cell>
          <cell r="CT1019">
            <v>183.88577270507812</v>
          </cell>
          <cell r="CU1019">
            <v>0</v>
          </cell>
          <cell r="CV1019">
            <v>9999</v>
          </cell>
          <cell r="CW1019">
            <v>9999</v>
          </cell>
        </row>
        <row r="1020">
          <cell r="A1020" t="str">
            <v>Manufactured Home NonSGC Heat Pump - PTCS Duct Sealing Heat Zone 2 - Cool Zone 2</v>
          </cell>
          <cell r="C1020">
            <v>20.000001907348633</v>
          </cell>
          <cell r="D1020">
            <v>1854.3564453125</v>
          </cell>
          <cell r="E1020">
            <v>0</v>
          </cell>
          <cell r="F1020">
            <v>375</v>
          </cell>
          <cell r="G1020">
            <v>0</v>
          </cell>
          <cell r="H1020">
            <v>0</v>
          </cell>
          <cell r="L1020">
            <v>1995.751220703125</v>
          </cell>
          <cell r="M1020">
            <v>0.4959762692451477</v>
          </cell>
          <cell r="N1020">
            <v>1.438769817352295</v>
          </cell>
          <cell r="O1020">
            <v>0</v>
          </cell>
          <cell r="P1020">
            <v>0.4959762692451477</v>
          </cell>
          <cell r="Q1020">
            <v>1.438769817352295</v>
          </cell>
          <cell r="R1020">
            <v>374.99981689453125</v>
          </cell>
          <cell r="S1020">
            <v>0</v>
          </cell>
          <cell r="T1020">
            <v>0</v>
          </cell>
          <cell r="U1020">
            <v>0</v>
          </cell>
          <cell r="V1020">
            <v>75</v>
          </cell>
          <cell r="W1020">
            <v>0</v>
          </cell>
          <cell r="X1020">
            <v>0</v>
          </cell>
          <cell r="Y1020">
            <v>0</v>
          </cell>
          <cell r="Z1020">
            <v>0</v>
          </cell>
          <cell r="AA1020">
            <v>0</v>
          </cell>
          <cell r="AB1020">
            <v>0</v>
          </cell>
          <cell r="AC1020">
            <v>0</v>
          </cell>
          <cell r="AD1020">
            <v>0</v>
          </cell>
          <cell r="AE1020">
            <v>0</v>
          </cell>
          <cell r="AF1020">
            <v>0</v>
          </cell>
          <cell r="AG1020">
            <v>0</v>
          </cell>
          <cell r="AH1020">
            <v>449.99981689453125</v>
          </cell>
          <cell r="AI1020">
            <v>0</v>
          </cell>
          <cell r="AJ1020">
            <v>0</v>
          </cell>
          <cell r="AK1020">
            <v>0</v>
          </cell>
          <cell r="AL1020">
            <v>449.99981689453125</v>
          </cell>
          <cell r="AM1020">
            <v>984.4190063476562</v>
          </cell>
          <cell r="AN1020">
            <v>20.221445083618164</v>
          </cell>
          <cell r="AO1020">
            <v>100.46404266357422</v>
          </cell>
          <cell r="AP1020">
            <v>0</v>
          </cell>
          <cell r="AQ1020">
            <v>1105.1044921875</v>
          </cell>
          <cell r="AR1020">
            <v>449.99981689453125</v>
          </cell>
          <cell r="AS1020">
            <v>2.455788763918225</v>
          </cell>
          <cell r="AT1020">
            <v>984.4190063476562</v>
          </cell>
          <cell r="AU1020">
            <v>391.067138671875</v>
          </cell>
          <cell r="AV1020">
            <v>137.54861450195312</v>
          </cell>
          <cell r="AW1020">
            <v>0</v>
          </cell>
          <cell r="AX1020">
            <v>1513.0347900390625</v>
          </cell>
          <cell r="AY1020">
            <v>0</v>
          </cell>
          <cell r="AZ1020">
            <v>9999</v>
          </cell>
          <cell r="BA1020">
            <v>984.4190063476562</v>
          </cell>
          <cell r="BB1020">
            <v>411.28857421875</v>
          </cell>
          <cell r="BC1020">
            <v>139.5707550048828</v>
          </cell>
          <cell r="BD1020">
            <v>0</v>
          </cell>
          <cell r="BE1020">
            <v>1535.2783203125</v>
          </cell>
          <cell r="BF1020">
            <v>449.99981689453125</v>
          </cell>
          <cell r="BG1020">
            <v>-3.7186098098754883</v>
          </cell>
          <cell r="BH1020">
            <v>3.411731044032543</v>
          </cell>
          <cell r="BI1020">
            <v>16.59113311767578</v>
          </cell>
          <cell r="BJ1020">
            <v>0</v>
          </cell>
          <cell r="BK1020">
            <v>0</v>
          </cell>
          <cell r="BL1020">
            <v>0</v>
          </cell>
          <cell r="BM1020">
            <v>33.714481353759766</v>
          </cell>
          <cell r="BN1020">
            <v>984.4190063476562</v>
          </cell>
          <cell r="BO1020">
            <v>0</v>
          </cell>
          <cell r="BP1020">
            <v>411.28857421875</v>
          </cell>
          <cell r="BQ1020">
            <v>97.76678466796875</v>
          </cell>
          <cell r="BR1020">
            <v>35.26716613769531</v>
          </cell>
          <cell r="BS1020">
            <v>0</v>
          </cell>
          <cell r="BT1020">
            <v>0</v>
          </cell>
          <cell r="BU1020">
            <v>0</v>
          </cell>
          <cell r="BV1020">
            <v>0</v>
          </cell>
          <cell r="BW1020">
            <v>139.5707550048828</v>
          </cell>
          <cell r="BX1020">
            <v>374.99981689453125</v>
          </cell>
          <cell r="BY1020">
            <v>75</v>
          </cell>
          <cell r="BZ1020">
            <v>0</v>
          </cell>
          <cell r="CA1020">
            <v>0</v>
          </cell>
          <cell r="CB1020">
            <v>1668.312255859375</v>
          </cell>
          <cell r="CC1020">
            <v>449.99981689453125</v>
          </cell>
          <cell r="CD1020">
            <v>3.707362166115519</v>
          </cell>
          <cell r="CE1020">
            <v>-8.623465538024902</v>
          </cell>
          <cell r="CF1020">
            <v>17.965372533945725</v>
          </cell>
          <cell r="CG1020">
            <v>0</v>
          </cell>
          <cell r="CH1020">
            <v>17.965372533945725</v>
          </cell>
          <cell r="CI1020">
            <v>0.9696691827282553</v>
          </cell>
          <cell r="CJ1020">
            <v>0</v>
          </cell>
          <cell r="CK1020">
            <v>0.9696691827282553</v>
          </cell>
          <cell r="CM1020">
            <v>0</v>
          </cell>
          <cell r="CQ1020">
            <v>0</v>
          </cell>
          <cell r="CR1020">
            <v>97.76678466796875</v>
          </cell>
          <cell r="CS1020">
            <v>0</v>
          </cell>
          <cell r="CT1020">
            <v>97.76678466796875</v>
          </cell>
          <cell r="CU1020">
            <v>0</v>
          </cell>
          <cell r="CV1020">
            <v>9999</v>
          </cell>
          <cell r="CW1020">
            <v>9999</v>
          </cell>
        </row>
        <row r="1021">
          <cell r="A1021" t="str">
            <v>Single Family Heat Pump - PTCS Duct Sealing Heat Zone 2 - Cool Zone 1</v>
          </cell>
          <cell r="C1021">
            <v>20</v>
          </cell>
          <cell r="D1021">
            <v>2088.1494140625</v>
          </cell>
          <cell r="E1021">
            <v>0</v>
          </cell>
          <cell r="F1021">
            <v>425</v>
          </cell>
          <cell r="G1021">
            <v>0</v>
          </cell>
          <cell r="H1021">
            <v>0</v>
          </cell>
          <cell r="L1021">
            <v>2247.370849609375</v>
          </cell>
          <cell r="M1021">
            <v>0.5698305368423462</v>
          </cell>
          <cell r="N1021">
            <v>1.6224180459976196</v>
          </cell>
          <cell r="O1021">
            <v>0</v>
          </cell>
          <cell r="P1021">
            <v>0.5698305368423462</v>
          </cell>
          <cell r="Q1021">
            <v>1.6224180459976196</v>
          </cell>
          <cell r="R1021">
            <v>424.9997863769531</v>
          </cell>
          <cell r="S1021">
            <v>0</v>
          </cell>
          <cell r="T1021">
            <v>0</v>
          </cell>
          <cell r="U1021">
            <v>0</v>
          </cell>
          <cell r="V1021">
            <v>85</v>
          </cell>
          <cell r="W1021">
            <v>0</v>
          </cell>
          <cell r="X1021">
            <v>0</v>
          </cell>
          <cell r="Y1021">
            <v>0</v>
          </cell>
          <cell r="Z1021">
            <v>0</v>
          </cell>
          <cell r="AA1021">
            <v>0</v>
          </cell>
          <cell r="AB1021">
            <v>0</v>
          </cell>
          <cell r="AC1021">
            <v>0</v>
          </cell>
          <cell r="AD1021">
            <v>0</v>
          </cell>
          <cell r="AE1021">
            <v>0</v>
          </cell>
          <cell r="AF1021">
            <v>0</v>
          </cell>
          <cell r="AG1021">
            <v>0</v>
          </cell>
          <cell r="AH1021">
            <v>509.9997863769531</v>
          </cell>
          <cell r="AI1021">
            <v>0</v>
          </cell>
          <cell r="AJ1021">
            <v>0</v>
          </cell>
          <cell r="AK1021">
            <v>0</v>
          </cell>
          <cell r="AL1021">
            <v>509.9997863769531</v>
          </cell>
          <cell r="AM1021">
            <v>1109.9267578125</v>
          </cell>
          <cell r="AN1021">
            <v>23.232555389404297</v>
          </cell>
          <cell r="AO1021">
            <v>113.31593322753906</v>
          </cell>
          <cell r="AP1021">
            <v>0</v>
          </cell>
          <cell r="AQ1021">
            <v>1246.4752197265625</v>
          </cell>
          <cell r="AR1021">
            <v>509.9997863769531</v>
          </cell>
          <cell r="AS1021">
            <v>2.4440701343904947</v>
          </cell>
          <cell r="AT1021">
            <v>1109.9267578125</v>
          </cell>
          <cell r="AU1021">
            <v>440.9839172363281</v>
          </cell>
          <cell r="AV1021">
            <v>155.091064453125</v>
          </cell>
          <cell r="AW1021">
            <v>0</v>
          </cell>
          <cell r="AX1021">
            <v>1706.001708984375</v>
          </cell>
          <cell r="AY1021">
            <v>0</v>
          </cell>
          <cell r="AZ1021">
            <v>9999</v>
          </cell>
          <cell r="BA1021">
            <v>1109.9267578125</v>
          </cell>
          <cell r="BB1021">
            <v>464.2164611816406</v>
          </cell>
          <cell r="BC1021">
            <v>157.41432189941406</v>
          </cell>
          <cell r="BD1021">
            <v>0</v>
          </cell>
          <cell r="BE1021">
            <v>1731.5574951171875</v>
          </cell>
          <cell r="BF1021">
            <v>509.9997863769531</v>
          </cell>
          <cell r="BG1021">
            <v>-3.654939651489258</v>
          </cell>
          <cell r="BH1021">
            <v>3.3952123090847937</v>
          </cell>
          <cell r="BI1021">
            <v>16.698034286499023</v>
          </cell>
          <cell r="BJ1021">
            <v>0</v>
          </cell>
          <cell r="BK1021">
            <v>0</v>
          </cell>
          <cell r="BL1021">
            <v>0</v>
          </cell>
          <cell r="BM1021">
            <v>33.589271545410156</v>
          </cell>
          <cell r="BN1021">
            <v>1109.9267578125</v>
          </cell>
          <cell r="BO1021">
            <v>0</v>
          </cell>
          <cell r="BP1021">
            <v>464.2164611816406</v>
          </cell>
          <cell r="BQ1021">
            <v>110.24597930908203</v>
          </cell>
          <cell r="BR1021">
            <v>39.6397819519043</v>
          </cell>
          <cell r="BS1021">
            <v>0</v>
          </cell>
          <cell r="BT1021">
            <v>0</v>
          </cell>
          <cell r="BU1021">
            <v>0</v>
          </cell>
          <cell r="BV1021">
            <v>0</v>
          </cell>
          <cell r="BW1021">
            <v>157.41432189941406</v>
          </cell>
          <cell r="BX1021">
            <v>424.9997863769531</v>
          </cell>
          <cell r="BY1021">
            <v>85</v>
          </cell>
          <cell r="BZ1021">
            <v>0</v>
          </cell>
          <cell r="CA1021">
            <v>0</v>
          </cell>
          <cell r="CB1021">
            <v>1881.443359375</v>
          </cell>
          <cell r="CC1021">
            <v>509.9997863769531</v>
          </cell>
          <cell r="CD1021">
            <v>3.6891060817190473</v>
          </cell>
          <cell r="CE1021">
            <v>-8.56238842010498</v>
          </cell>
          <cell r="CF1021">
            <v>20.200065087725225</v>
          </cell>
          <cell r="CG1021">
            <v>0</v>
          </cell>
          <cell r="CH1021">
            <v>20.200065087725225</v>
          </cell>
          <cell r="CI1021">
            <v>1.0920345467522656</v>
          </cell>
          <cell r="CJ1021">
            <v>0</v>
          </cell>
          <cell r="CK1021">
            <v>1.0920345467522656</v>
          </cell>
          <cell r="CM1021">
            <v>0</v>
          </cell>
          <cell r="CQ1021">
            <v>0</v>
          </cell>
          <cell r="CR1021">
            <v>110.24597930908203</v>
          </cell>
          <cell r="CS1021">
            <v>0</v>
          </cell>
          <cell r="CT1021">
            <v>110.24597930908203</v>
          </cell>
          <cell r="CU1021">
            <v>0</v>
          </cell>
          <cell r="CV1021">
            <v>9999</v>
          </cell>
          <cell r="CW1021">
            <v>9999</v>
          </cell>
        </row>
        <row r="1022">
          <cell r="A1022" t="str">
            <v>Manufactured Home NonSGC Heat Pump - PTCS Duct Sealing, System Commissioning and Controls Heat Zone 2 - Cool Zone 1</v>
          </cell>
          <cell r="C1022">
            <v>20</v>
          </cell>
          <cell r="D1022">
            <v>3438.154541015625</v>
          </cell>
          <cell r="E1022">
            <v>0</v>
          </cell>
          <cell r="F1022">
            <v>700</v>
          </cell>
          <cell r="G1022">
            <v>0</v>
          </cell>
          <cell r="H1022">
            <v>0</v>
          </cell>
          <cell r="L1022">
            <v>3700.313720703125</v>
          </cell>
          <cell r="M1022">
            <v>0.9377308487892151</v>
          </cell>
          <cell r="N1022">
            <v>2.671224594116211</v>
          </cell>
          <cell r="O1022">
            <v>0</v>
          </cell>
          <cell r="P1022">
            <v>0.9377308487892151</v>
          </cell>
          <cell r="Q1022">
            <v>2.671224594116211</v>
          </cell>
          <cell r="R1022">
            <v>699.9996337890625</v>
          </cell>
          <cell r="S1022">
            <v>0</v>
          </cell>
          <cell r="T1022">
            <v>0</v>
          </cell>
          <cell r="U1022">
            <v>0</v>
          </cell>
          <cell r="V1022">
            <v>140</v>
          </cell>
          <cell r="W1022">
            <v>0</v>
          </cell>
          <cell r="X1022">
            <v>0</v>
          </cell>
          <cell r="Y1022">
            <v>0</v>
          </cell>
          <cell r="Z1022">
            <v>0</v>
          </cell>
          <cell r="AA1022">
            <v>0</v>
          </cell>
          <cell r="AB1022">
            <v>0</v>
          </cell>
          <cell r="AC1022">
            <v>0</v>
          </cell>
          <cell r="AD1022">
            <v>0</v>
          </cell>
          <cell r="AE1022">
            <v>0</v>
          </cell>
          <cell r="AF1022">
            <v>0</v>
          </cell>
          <cell r="AG1022">
            <v>0</v>
          </cell>
          <cell r="AH1022">
            <v>839.9996337890625</v>
          </cell>
          <cell r="AI1022">
            <v>0</v>
          </cell>
          <cell r="AJ1022">
            <v>0</v>
          </cell>
          <cell r="AK1022">
            <v>0</v>
          </cell>
          <cell r="AL1022">
            <v>839.9996337890625</v>
          </cell>
          <cell r="AM1022">
            <v>1827.4356689453125</v>
          </cell>
          <cell r="AN1022">
            <v>38.23221969604492</v>
          </cell>
          <cell r="AO1022">
            <v>186.5667724609375</v>
          </cell>
          <cell r="AP1022">
            <v>0</v>
          </cell>
          <cell r="AQ1022">
            <v>2052.234619140625</v>
          </cell>
          <cell r="AR1022">
            <v>839.9996337890625</v>
          </cell>
          <cell r="AS1022">
            <v>2.4431375664357065</v>
          </cell>
          <cell r="AT1022">
            <v>1827.4356689453125</v>
          </cell>
          <cell r="AU1022">
            <v>726.056640625</v>
          </cell>
          <cell r="AV1022">
            <v>255.34921264648438</v>
          </cell>
          <cell r="AW1022">
            <v>0</v>
          </cell>
          <cell r="AX1022">
            <v>2808.841552734375</v>
          </cell>
          <cell r="AY1022">
            <v>0</v>
          </cell>
          <cell r="AZ1022">
            <v>9999</v>
          </cell>
          <cell r="BA1022">
            <v>1827.4356689453125</v>
          </cell>
          <cell r="BB1022">
            <v>764.2888793945312</v>
          </cell>
          <cell r="BC1022">
            <v>259.1724548339844</v>
          </cell>
          <cell r="BD1022">
            <v>0</v>
          </cell>
          <cell r="BE1022">
            <v>2850.89697265625</v>
          </cell>
          <cell r="BF1022">
            <v>839.9996337890625</v>
          </cell>
          <cell r="BG1022">
            <v>-3.6481854915618896</v>
          </cell>
          <cell r="BH1022">
            <v>3.3939264607063486</v>
          </cell>
          <cell r="BI1022">
            <v>16.70362091064453</v>
          </cell>
          <cell r="BJ1022">
            <v>0</v>
          </cell>
          <cell r="BK1022">
            <v>0</v>
          </cell>
          <cell r="BL1022">
            <v>0</v>
          </cell>
          <cell r="BM1022">
            <v>33.60951614379883</v>
          </cell>
          <cell r="BN1022">
            <v>1827.4356689453125</v>
          </cell>
          <cell r="BO1022">
            <v>0</v>
          </cell>
          <cell r="BP1022">
            <v>764.2888793945312</v>
          </cell>
          <cell r="BQ1022">
            <v>181.51416015625</v>
          </cell>
          <cell r="BR1022">
            <v>65.26920318603516</v>
          </cell>
          <cell r="BS1022">
            <v>0</v>
          </cell>
          <cell r="BT1022">
            <v>0</v>
          </cell>
          <cell r="BU1022">
            <v>0</v>
          </cell>
          <cell r="BV1022">
            <v>0</v>
          </cell>
          <cell r="BW1022">
            <v>259.1724548339844</v>
          </cell>
          <cell r="BX1022">
            <v>699.9996337890625</v>
          </cell>
          <cell r="BY1022">
            <v>140</v>
          </cell>
          <cell r="BZ1022">
            <v>0</v>
          </cell>
          <cell r="CA1022">
            <v>0</v>
          </cell>
          <cell r="CB1022">
            <v>3097.680419921875</v>
          </cell>
          <cell r="CC1022">
            <v>839.9996337890625</v>
          </cell>
          <cell r="CD1022">
            <v>3.687716307053182</v>
          </cell>
          <cell r="CE1022">
            <v>-8.555540084838867</v>
          </cell>
          <cell r="CF1022">
            <v>33.26009405253668</v>
          </cell>
          <cell r="CG1022">
            <v>0</v>
          </cell>
          <cell r="CH1022">
            <v>33.26009405253668</v>
          </cell>
          <cell r="CI1022">
            <v>1.7979861545680955</v>
          </cell>
          <cell r="CJ1022">
            <v>0</v>
          </cell>
          <cell r="CK1022">
            <v>1.7979861545680955</v>
          </cell>
          <cell r="CM1022">
            <v>0</v>
          </cell>
          <cell r="CQ1022">
            <v>0</v>
          </cell>
          <cell r="CR1022">
            <v>181.51416015625</v>
          </cell>
          <cell r="CS1022">
            <v>0</v>
          </cell>
          <cell r="CT1022">
            <v>181.51416015625</v>
          </cell>
          <cell r="CU1022">
            <v>0</v>
          </cell>
          <cell r="CV1022">
            <v>9999</v>
          </cell>
          <cell r="CW1022">
            <v>9999</v>
          </cell>
        </row>
        <row r="1023">
          <cell r="A1023" t="str">
            <v>Manufactured Home NonSGC Heat Pump - PTCS Duct Sealing Heat Zone 2 - Cool Zone 1</v>
          </cell>
          <cell r="C1023">
            <v>20</v>
          </cell>
          <cell r="D1023">
            <v>1822.3538818359375</v>
          </cell>
          <cell r="E1023">
            <v>0</v>
          </cell>
          <cell r="F1023">
            <v>375</v>
          </cell>
          <cell r="G1023">
            <v>0</v>
          </cell>
          <cell r="H1023">
            <v>0</v>
          </cell>
          <cell r="L1023">
            <v>1961.308349609375</v>
          </cell>
          <cell r="M1023">
            <v>0.4959762692451477</v>
          </cell>
          <cell r="N1023">
            <v>1.4156414270401</v>
          </cell>
          <cell r="O1023">
            <v>0</v>
          </cell>
          <cell r="P1023">
            <v>0.4959762692451477</v>
          </cell>
          <cell r="Q1023">
            <v>1.4156414270401</v>
          </cell>
          <cell r="R1023">
            <v>374.99981689453125</v>
          </cell>
          <cell r="S1023">
            <v>0</v>
          </cell>
          <cell r="T1023">
            <v>0</v>
          </cell>
          <cell r="U1023">
            <v>0</v>
          </cell>
          <cell r="V1023">
            <v>75</v>
          </cell>
          <cell r="W1023">
            <v>0</v>
          </cell>
          <cell r="X1023">
            <v>0</v>
          </cell>
          <cell r="Y1023">
            <v>0</v>
          </cell>
          <cell r="Z1023">
            <v>0</v>
          </cell>
          <cell r="AA1023">
            <v>0</v>
          </cell>
          <cell r="AB1023">
            <v>0</v>
          </cell>
          <cell r="AC1023">
            <v>0</v>
          </cell>
          <cell r="AD1023">
            <v>0</v>
          </cell>
          <cell r="AE1023">
            <v>0</v>
          </cell>
          <cell r="AF1023">
            <v>0</v>
          </cell>
          <cell r="AG1023">
            <v>0</v>
          </cell>
          <cell r="AH1023">
            <v>449.99981689453125</v>
          </cell>
          <cell r="AI1023">
            <v>0</v>
          </cell>
          <cell r="AJ1023">
            <v>0</v>
          </cell>
          <cell r="AK1023">
            <v>0</v>
          </cell>
          <cell r="AL1023">
            <v>449.99981689453125</v>
          </cell>
          <cell r="AM1023">
            <v>968.4682006835938</v>
          </cell>
          <cell r="AN1023">
            <v>20.221445083618164</v>
          </cell>
          <cell r="AO1023">
            <v>98.86896514892578</v>
          </cell>
          <cell r="AP1023">
            <v>0</v>
          </cell>
          <cell r="AQ1023">
            <v>1087.55859375</v>
          </cell>
          <cell r="AR1023">
            <v>449.99981689453125</v>
          </cell>
          <cell r="AS1023">
            <v>2.4167978965445545</v>
          </cell>
          <cell r="AT1023">
            <v>968.4682006835938</v>
          </cell>
          <cell r="AU1023">
            <v>384.78070068359375</v>
          </cell>
          <cell r="AV1023">
            <v>135.32489013671875</v>
          </cell>
          <cell r="AW1023">
            <v>0</v>
          </cell>
          <cell r="AX1023">
            <v>1488.57373046875</v>
          </cell>
          <cell r="AY1023">
            <v>0</v>
          </cell>
          <cell r="AZ1023">
            <v>9999</v>
          </cell>
          <cell r="BA1023">
            <v>968.4682006835938</v>
          </cell>
          <cell r="BB1023">
            <v>405.00213623046875</v>
          </cell>
          <cell r="BC1023">
            <v>137.34703063964844</v>
          </cell>
          <cell r="BD1023">
            <v>0</v>
          </cell>
          <cell r="BE1023">
            <v>1510.8173828125</v>
          </cell>
          <cell r="BF1023">
            <v>449.99981689453125</v>
          </cell>
          <cell r="BG1023">
            <v>-3.4646401405334473</v>
          </cell>
          <cell r="BH1023">
            <v>3.3573733152085974</v>
          </cell>
          <cell r="BI1023">
            <v>16.882492065429688</v>
          </cell>
          <cell r="BJ1023">
            <v>0</v>
          </cell>
          <cell r="BK1023">
            <v>0</v>
          </cell>
          <cell r="BL1023">
            <v>0</v>
          </cell>
          <cell r="BM1023">
            <v>34.00584030151367</v>
          </cell>
          <cell r="BN1023">
            <v>968.4682006835938</v>
          </cell>
          <cell r="BO1023">
            <v>0</v>
          </cell>
          <cell r="BP1023">
            <v>405.00213623046875</v>
          </cell>
          <cell r="BQ1023">
            <v>96.19517517089844</v>
          </cell>
          <cell r="BR1023">
            <v>34.599395751953125</v>
          </cell>
          <cell r="BS1023">
            <v>0</v>
          </cell>
          <cell r="BT1023">
            <v>0</v>
          </cell>
          <cell r="BU1023">
            <v>0</v>
          </cell>
          <cell r="BV1023">
            <v>0</v>
          </cell>
          <cell r="BW1023">
            <v>137.34703063964844</v>
          </cell>
          <cell r="BX1023">
            <v>374.99981689453125</v>
          </cell>
          <cell r="BY1023">
            <v>75</v>
          </cell>
          <cell r="BZ1023">
            <v>0</v>
          </cell>
          <cell r="CA1023">
            <v>0</v>
          </cell>
          <cell r="CB1023">
            <v>1641.6119384765625</v>
          </cell>
          <cell r="CC1023">
            <v>449.99981689453125</v>
          </cell>
          <cell r="CD1023">
            <v>3.648028035527087</v>
          </cell>
          <cell r="CE1023">
            <v>-8.37161636352539</v>
          </cell>
          <cell r="CF1023">
            <v>17.630244976247887</v>
          </cell>
          <cell r="CG1023">
            <v>0</v>
          </cell>
          <cell r="CH1023">
            <v>17.630244976247887</v>
          </cell>
          <cell r="CI1023">
            <v>0.9528804821784674</v>
          </cell>
          <cell r="CJ1023">
            <v>0</v>
          </cell>
          <cell r="CK1023">
            <v>0.9528804821784674</v>
          </cell>
          <cell r="CM1023">
            <v>0</v>
          </cell>
          <cell r="CQ1023">
            <v>0</v>
          </cell>
          <cell r="CR1023">
            <v>96.19517517089844</v>
          </cell>
          <cell r="CS1023">
            <v>0</v>
          </cell>
          <cell r="CT1023">
            <v>96.19517517089844</v>
          </cell>
          <cell r="CU1023">
            <v>0</v>
          </cell>
          <cell r="CV1023">
            <v>9999</v>
          </cell>
          <cell r="CW1023">
            <v>9999</v>
          </cell>
        </row>
        <row r="1024">
          <cell r="A1024" t="str">
            <v>Manufactured Home SGC Heat Pump - PTCS Duct Sealing, System Commissioning and Controls Heat Zone 2 - Cool Zone 3</v>
          </cell>
          <cell r="C1024">
            <v>20</v>
          </cell>
          <cell r="D1024">
            <v>3390.353759765625</v>
          </cell>
          <cell r="E1024">
            <v>0</v>
          </cell>
          <cell r="F1024">
            <v>700</v>
          </cell>
          <cell r="G1024">
            <v>0</v>
          </cell>
          <cell r="H1024">
            <v>0</v>
          </cell>
          <cell r="L1024">
            <v>3648.8681640625</v>
          </cell>
          <cell r="M1024">
            <v>0.8923014998435974</v>
          </cell>
          <cell r="N1024">
            <v>2.62764573097229</v>
          </cell>
          <cell r="O1024">
            <v>0</v>
          </cell>
          <cell r="P1024">
            <v>0.8923014998435974</v>
          </cell>
          <cell r="Q1024">
            <v>2.62764573097229</v>
          </cell>
          <cell r="R1024">
            <v>699.9996337890625</v>
          </cell>
          <cell r="S1024">
            <v>0</v>
          </cell>
          <cell r="T1024">
            <v>0</v>
          </cell>
          <cell r="U1024">
            <v>0</v>
          </cell>
          <cell r="V1024">
            <v>140</v>
          </cell>
          <cell r="W1024">
            <v>0</v>
          </cell>
          <cell r="X1024">
            <v>0</v>
          </cell>
          <cell r="Y1024">
            <v>0</v>
          </cell>
          <cell r="Z1024">
            <v>0</v>
          </cell>
          <cell r="AA1024">
            <v>0</v>
          </cell>
          <cell r="AB1024">
            <v>0</v>
          </cell>
          <cell r="AC1024">
            <v>0</v>
          </cell>
          <cell r="AD1024">
            <v>0</v>
          </cell>
          <cell r="AE1024">
            <v>0</v>
          </cell>
          <cell r="AF1024">
            <v>0</v>
          </cell>
          <cell r="AG1024">
            <v>0</v>
          </cell>
          <cell r="AH1024">
            <v>839.9996337890625</v>
          </cell>
          <cell r="AI1024">
            <v>0</v>
          </cell>
          <cell r="AJ1024">
            <v>0</v>
          </cell>
          <cell r="AK1024">
            <v>0</v>
          </cell>
          <cell r="AL1024">
            <v>839.9996337890625</v>
          </cell>
          <cell r="AM1024">
            <v>1800.8468017578125</v>
          </cell>
          <cell r="AN1024">
            <v>36.3800163269043</v>
          </cell>
          <cell r="AO1024">
            <v>183.72267150878906</v>
          </cell>
          <cell r="AP1024">
            <v>0</v>
          </cell>
          <cell r="AQ1024">
            <v>2020.949462890625</v>
          </cell>
          <cell r="AR1024">
            <v>839.9996337890625</v>
          </cell>
          <cell r="AS1024">
            <v>2.405893298402317</v>
          </cell>
          <cell r="AT1024">
            <v>1800.8468017578125</v>
          </cell>
          <cell r="AU1024">
            <v>714.2114868164062</v>
          </cell>
          <cell r="AV1024">
            <v>251.50582885742188</v>
          </cell>
          <cell r="AW1024">
            <v>0</v>
          </cell>
          <cell r="AX1024">
            <v>2766.564208984375</v>
          </cell>
          <cell r="AY1024">
            <v>0</v>
          </cell>
          <cell r="AZ1024">
            <v>9999</v>
          </cell>
          <cell r="BA1024">
            <v>1800.8468017578125</v>
          </cell>
          <cell r="BB1024">
            <v>750.5914916992188</v>
          </cell>
          <cell r="BC1024">
            <v>255.14382934570312</v>
          </cell>
          <cell r="BD1024">
            <v>0</v>
          </cell>
          <cell r="BE1024">
            <v>2806.58203125</v>
          </cell>
          <cell r="BF1024">
            <v>839.9996337890625</v>
          </cell>
          <cell r="BG1024">
            <v>-3.342165946960449</v>
          </cell>
          <cell r="BH1024">
            <v>3.341170664071509</v>
          </cell>
          <cell r="BI1024">
            <v>16.93912696838379</v>
          </cell>
          <cell r="BJ1024">
            <v>0</v>
          </cell>
          <cell r="BK1024">
            <v>0</v>
          </cell>
          <cell r="BL1024">
            <v>0</v>
          </cell>
          <cell r="BM1024">
            <v>34.70574188232422</v>
          </cell>
          <cell r="BN1024">
            <v>1800.8468017578125</v>
          </cell>
          <cell r="BO1024">
            <v>0</v>
          </cell>
          <cell r="BP1024">
            <v>750.5914916992188</v>
          </cell>
          <cell r="BQ1024">
            <v>178.55287170410156</v>
          </cell>
          <cell r="BR1024">
            <v>64.49466705322266</v>
          </cell>
          <cell r="BS1024">
            <v>0</v>
          </cell>
          <cell r="BT1024">
            <v>0</v>
          </cell>
          <cell r="BU1024">
            <v>0</v>
          </cell>
          <cell r="BV1024">
            <v>0</v>
          </cell>
          <cell r="BW1024">
            <v>255.14382934570312</v>
          </cell>
          <cell r="BX1024">
            <v>699.9996337890625</v>
          </cell>
          <cell r="BY1024">
            <v>140</v>
          </cell>
          <cell r="BZ1024">
            <v>0</v>
          </cell>
          <cell r="CA1024">
            <v>0</v>
          </cell>
          <cell r="CB1024">
            <v>3049.629638671875</v>
          </cell>
          <cell r="CC1024">
            <v>839.9996337890625</v>
          </cell>
          <cell r="CD1024">
            <v>3.630513098259233</v>
          </cell>
          <cell r="CE1024">
            <v>-8.243374824523926</v>
          </cell>
          <cell r="CF1024">
            <v>32.83493653435245</v>
          </cell>
          <cell r="CG1024">
            <v>0</v>
          </cell>
          <cell r="CH1024">
            <v>32.83493653435245</v>
          </cell>
          <cell r="CI1024">
            <v>1.769054718967344</v>
          </cell>
          <cell r="CJ1024">
            <v>0</v>
          </cell>
          <cell r="CK1024">
            <v>1.769054718967344</v>
          </cell>
          <cell r="CM1024">
            <v>0</v>
          </cell>
          <cell r="CQ1024">
            <v>0</v>
          </cell>
          <cell r="CR1024">
            <v>178.55287170410156</v>
          </cell>
          <cell r="CS1024">
            <v>0</v>
          </cell>
          <cell r="CT1024">
            <v>178.55287170410156</v>
          </cell>
          <cell r="CU1024">
            <v>0</v>
          </cell>
          <cell r="CV1024">
            <v>9999</v>
          </cell>
          <cell r="CW1024">
            <v>9999</v>
          </cell>
        </row>
        <row r="1025">
          <cell r="A1025" t="str">
            <v>Manufactured Home SGC Heat Pump - PTCS Duct Sealing Heat Zone 2 - Cool Zone 3</v>
          </cell>
          <cell r="C1025">
            <v>20.000001907348633</v>
          </cell>
          <cell r="D1025">
            <v>1816.35498046875</v>
          </cell>
          <cell r="E1025">
            <v>0</v>
          </cell>
          <cell r="F1025">
            <v>375</v>
          </cell>
          <cell r="G1025">
            <v>0</v>
          </cell>
          <cell r="H1025">
            <v>0</v>
          </cell>
          <cell r="L1025">
            <v>1954.85205078125</v>
          </cell>
          <cell r="M1025">
            <v>0.47192811965942383</v>
          </cell>
          <cell r="N1025">
            <v>1.4065243005752563</v>
          </cell>
          <cell r="O1025">
            <v>0</v>
          </cell>
          <cell r="P1025">
            <v>0.47192811965942383</v>
          </cell>
          <cell r="Q1025">
            <v>1.4065243005752563</v>
          </cell>
          <cell r="R1025">
            <v>374.99981689453125</v>
          </cell>
          <cell r="S1025">
            <v>0</v>
          </cell>
          <cell r="T1025">
            <v>0</v>
          </cell>
          <cell r="U1025">
            <v>0</v>
          </cell>
          <cell r="V1025">
            <v>75</v>
          </cell>
          <cell r="W1025">
            <v>0</v>
          </cell>
          <cell r="X1025">
            <v>0</v>
          </cell>
          <cell r="Y1025">
            <v>0</v>
          </cell>
          <cell r="Z1025">
            <v>0</v>
          </cell>
          <cell r="AA1025">
            <v>0</v>
          </cell>
          <cell r="AB1025">
            <v>0</v>
          </cell>
          <cell r="AC1025">
            <v>0</v>
          </cell>
          <cell r="AD1025">
            <v>0</v>
          </cell>
          <cell r="AE1025">
            <v>0</v>
          </cell>
          <cell r="AF1025">
            <v>0</v>
          </cell>
          <cell r="AG1025">
            <v>0</v>
          </cell>
          <cell r="AH1025">
            <v>449.99981689453125</v>
          </cell>
          <cell r="AI1025">
            <v>0</v>
          </cell>
          <cell r="AJ1025">
            <v>0</v>
          </cell>
          <cell r="AK1025">
            <v>0</v>
          </cell>
          <cell r="AL1025">
            <v>449.99981689453125</v>
          </cell>
          <cell r="AM1025">
            <v>964.4112548828125</v>
          </cell>
          <cell r="AN1025">
            <v>19.240978240966797</v>
          </cell>
          <cell r="AO1025">
            <v>98.36522674560547</v>
          </cell>
          <cell r="AP1025">
            <v>0</v>
          </cell>
          <cell r="AQ1025">
            <v>1082.0174560546875</v>
          </cell>
          <cell r="AR1025">
            <v>449.99981689453125</v>
          </cell>
          <cell r="AS1025">
            <v>2.404484222541323</v>
          </cell>
          <cell r="AT1025">
            <v>964.4112548828125</v>
          </cell>
          <cell r="AU1025">
            <v>382.3025817871094</v>
          </cell>
          <cell r="AV1025">
            <v>134.67138671875</v>
          </cell>
          <cell r="AW1025">
            <v>0</v>
          </cell>
          <cell r="AX1025">
            <v>1481.38525390625</v>
          </cell>
          <cell r="AY1025">
            <v>0</v>
          </cell>
          <cell r="AZ1025">
            <v>9999</v>
          </cell>
          <cell r="BA1025">
            <v>964.4112548828125</v>
          </cell>
          <cell r="BB1025">
            <v>401.5435485839844</v>
          </cell>
          <cell r="BC1025">
            <v>136.59548950195312</v>
          </cell>
          <cell r="BD1025">
            <v>0</v>
          </cell>
          <cell r="BE1025">
            <v>1502.55029296875</v>
          </cell>
          <cell r="BF1025">
            <v>449.99981689453125</v>
          </cell>
          <cell r="BG1025">
            <v>-3.3176109790802</v>
          </cell>
          <cell r="BH1025">
            <v>3.339002035116388</v>
          </cell>
          <cell r="BI1025">
            <v>16.938249588012695</v>
          </cell>
          <cell r="BJ1025">
            <v>0</v>
          </cell>
          <cell r="BK1025">
            <v>0</v>
          </cell>
          <cell r="BL1025">
            <v>0</v>
          </cell>
          <cell r="BM1025">
            <v>34.93415832519531</v>
          </cell>
          <cell r="BN1025">
            <v>964.4112548828125</v>
          </cell>
          <cell r="BO1025">
            <v>0</v>
          </cell>
          <cell r="BP1025">
            <v>401.5435485839844</v>
          </cell>
          <cell r="BQ1025">
            <v>95.57564544677734</v>
          </cell>
          <cell r="BR1025">
            <v>34.5774040222168</v>
          </cell>
          <cell r="BS1025">
            <v>0</v>
          </cell>
          <cell r="BT1025">
            <v>0</v>
          </cell>
          <cell r="BU1025">
            <v>0</v>
          </cell>
          <cell r="BV1025">
            <v>0</v>
          </cell>
          <cell r="BW1025">
            <v>136.59548950195312</v>
          </cell>
          <cell r="BX1025">
            <v>374.99981689453125</v>
          </cell>
          <cell r="BY1025">
            <v>75</v>
          </cell>
          <cell r="BZ1025">
            <v>0</v>
          </cell>
          <cell r="CA1025">
            <v>0</v>
          </cell>
          <cell r="CB1025">
            <v>1632.703369140625</v>
          </cell>
          <cell r="CC1025">
            <v>449.99981689453125</v>
          </cell>
          <cell r="CD1025">
            <v>3.6282311516240036</v>
          </cell>
          <cell r="CE1025">
            <v>-8.216646194458008</v>
          </cell>
          <cell r="CF1025">
            <v>17.597945122614554</v>
          </cell>
          <cell r="CG1025">
            <v>0</v>
          </cell>
          <cell r="CH1025">
            <v>17.597945122614554</v>
          </cell>
          <cell r="CI1025">
            <v>0.9470249613219586</v>
          </cell>
          <cell r="CJ1025">
            <v>0</v>
          </cell>
          <cell r="CK1025">
            <v>0.9470249613219586</v>
          </cell>
          <cell r="CM1025">
            <v>0</v>
          </cell>
          <cell r="CQ1025">
            <v>0</v>
          </cell>
          <cell r="CR1025">
            <v>95.57564544677734</v>
          </cell>
          <cell r="CS1025">
            <v>0</v>
          </cell>
          <cell r="CT1025">
            <v>95.57564544677734</v>
          </cell>
          <cell r="CU1025">
            <v>0</v>
          </cell>
          <cell r="CV1025">
            <v>9999</v>
          </cell>
          <cell r="CW1025">
            <v>9999</v>
          </cell>
        </row>
        <row r="1026">
          <cell r="A1026" t="str">
            <v>Manufactured Home SGC Heat Pump - PTCS Duct Sealing, System Commissioning and Controls Heat Zone 2 - Cool Zone 2</v>
          </cell>
          <cell r="C1026">
            <v>20</v>
          </cell>
          <cell r="D1026">
            <v>3298.501220703125</v>
          </cell>
          <cell r="E1026">
            <v>0</v>
          </cell>
          <cell r="F1026">
            <v>700</v>
          </cell>
          <cell r="G1026">
            <v>0</v>
          </cell>
          <cell r="H1026">
            <v>0</v>
          </cell>
          <cell r="L1026">
            <v>3550.01171875</v>
          </cell>
          <cell r="M1026">
            <v>0.8923014998435974</v>
          </cell>
          <cell r="N1026">
            <v>2.5612633228302</v>
          </cell>
          <cell r="O1026">
            <v>0</v>
          </cell>
          <cell r="P1026">
            <v>0.8923014998435974</v>
          </cell>
          <cell r="Q1026">
            <v>2.5612633228302</v>
          </cell>
          <cell r="R1026">
            <v>699.9996337890625</v>
          </cell>
          <cell r="S1026">
            <v>0</v>
          </cell>
          <cell r="T1026">
            <v>0</v>
          </cell>
          <cell r="U1026">
            <v>0</v>
          </cell>
          <cell r="V1026">
            <v>140</v>
          </cell>
          <cell r="W1026">
            <v>0</v>
          </cell>
          <cell r="X1026">
            <v>0</v>
          </cell>
          <cell r="Y1026">
            <v>0</v>
          </cell>
          <cell r="Z1026">
            <v>0</v>
          </cell>
          <cell r="AA1026">
            <v>0</v>
          </cell>
          <cell r="AB1026">
            <v>0</v>
          </cell>
          <cell r="AC1026">
            <v>0</v>
          </cell>
          <cell r="AD1026">
            <v>0</v>
          </cell>
          <cell r="AE1026">
            <v>0</v>
          </cell>
          <cell r="AF1026">
            <v>0</v>
          </cell>
          <cell r="AG1026">
            <v>0</v>
          </cell>
          <cell r="AH1026">
            <v>839.9996337890625</v>
          </cell>
          <cell r="AI1026">
            <v>0</v>
          </cell>
          <cell r="AJ1026">
            <v>0</v>
          </cell>
          <cell r="AK1026">
            <v>0</v>
          </cell>
          <cell r="AL1026">
            <v>839.9996337890625</v>
          </cell>
          <cell r="AM1026">
            <v>1752.353515625</v>
          </cell>
          <cell r="AN1026">
            <v>36.3800163269043</v>
          </cell>
          <cell r="AO1026">
            <v>178.87335205078125</v>
          </cell>
          <cell r="AP1026">
            <v>0</v>
          </cell>
          <cell r="AQ1026">
            <v>1967.60693359375</v>
          </cell>
          <cell r="AR1026">
            <v>839.9996337890625</v>
          </cell>
          <cell r="AS1026">
            <v>2.3423901688233157</v>
          </cell>
          <cell r="AT1026">
            <v>1752.353515625</v>
          </cell>
          <cell r="AU1026">
            <v>696.1683349609375</v>
          </cell>
          <cell r="AV1026">
            <v>244.85218811035156</v>
          </cell>
          <cell r="AW1026">
            <v>0</v>
          </cell>
          <cell r="AX1026">
            <v>2693.3740234375</v>
          </cell>
          <cell r="AY1026">
            <v>0</v>
          </cell>
          <cell r="AZ1026">
            <v>9999</v>
          </cell>
          <cell r="BA1026">
            <v>1752.353515625</v>
          </cell>
          <cell r="BB1026">
            <v>732.54833984375</v>
          </cell>
          <cell r="BC1026">
            <v>248.4901885986328</v>
          </cell>
          <cell r="BD1026">
            <v>0</v>
          </cell>
          <cell r="BE1026">
            <v>2733.39208984375</v>
          </cell>
          <cell r="BF1026">
            <v>839.9996337890625</v>
          </cell>
          <cell r="BG1026">
            <v>-2.923339605331421</v>
          </cell>
          <cell r="BH1026">
            <v>3.254039579971857</v>
          </cell>
          <cell r="BI1026">
            <v>17.41082763671875</v>
          </cell>
          <cell r="BJ1026">
            <v>0</v>
          </cell>
          <cell r="BK1026">
            <v>0</v>
          </cell>
          <cell r="BL1026">
            <v>0</v>
          </cell>
          <cell r="BM1026">
            <v>35.17744445800781</v>
          </cell>
          <cell r="BN1026">
            <v>1752.353515625</v>
          </cell>
          <cell r="BO1026">
            <v>0</v>
          </cell>
          <cell r="BP1026">
            <v>732.54833984375</v>
          </cell>
          <cell r="BQ1026">
            <v>174.04208374023438</v>
          </cell>
          <cell r="BR1026">
            <v>62.67647933959961</v>
          </cell>
          <cell r="BS1026">
            <v>0</v>
          </cell>
          <cell r="BT1026">
            <v>0</v>
          </cell>
          <cell r="BU1026">
            <v>0</v>
          </cell>
          <cell r="BV1026">
            <v>0</v>
          </cell>
          <cell r="BW1026">
            <v>248.4901885986328</v>
          </cell>
          <cell r="BX1026">
            <v>699.9996337890625</v>
          </cell>
          <cell r="BY1026">
            <v>140</v>
          </cell>
          <cell r="BZ1026">
            <v>0</v>
          </cell>
          <cell r="CA1026">
            <v>0</v>
          </cell>
          <cell r="CB1026">
            <v>2970.110595703125</v>
          </cell>
          <cell r="CC1026">
            <v>839.9996337890625</v>
          </cell>
          <cell r="CD1026">
            <v>3.5358475160206457</v>
          </cell>
          <cell r="CE1026">
            <v>-7.8298492431640625</v>
          </cell>
          <cell r="CF1026">
            <v>31.935563270333066</v>
          </cell>
          <cell r="CG1026">
            <v>0</v>
          </cell>
          <cell r="CH1026">
            <v>31.935563270333066</v>
          </cell>
          <cell r="CI1026">
            <v>1.7253202353047081</v>
          </cell>
          <cell r="CJ1026">
            <v>0</v>
          </cell>
          <cell r="CK1026">
            <v>1.7253202353047081</v>
          </cell>
          <cell r="CM1026">
            <v>0</v>
          </cell>
          <cell r="CQ1026">
            <v>0</v>
          </cell>
          <cell r="CR1026">
            <v>174.04208374023438</v>
          </cell>
          <cell r="CS1026">
            <v>0</v>
          </cell>
          <cell r="CT1026">
            <v>174.04208374023438</v>
          </cell>
          <cell r="CU1026">
            <v>0</v>
          </cell>
          <cell r="CV1026">
            <v>9999</v>
          </cell>
          <cell r="CW1026">
            <v>9999</v>
          </cell>
        </row>
        <row r="1027">
          <cell r="A1027" t="str">
            <v>Manufactured Home SGC Heat Pump - PTCS Duct Sealing Heat Zone 2 - Cool Zone 2</v>
          </cell>
          <cell r="C1027">
            <v>20</v>
          </cell>
          <cell r="D1027">
            <v>1752.2108154296875</v>
          </cell>
          <cell r="E1027">
            <v>0</v>
          </cell>
          <cell r="F1027">
            <v>375</v>
          </cell>
          <cell r="G1027">
            <v>0</v>
          </cell>
          <cell r="H1027">
            <v>0</v>
          </cell>
          <cell r="L1027">
            <v>1885.81689453125</v>
          </cell>
          <cell r="M1027">
            <v>0.47192811965942383</v>
          </cell>
          <cell r="N1027">
            <v>1.3601670265197754</v>
          </cell>
          <cell r="O1027">
            <v>0</v>
          </cell>
          <cell r="P1027">
            <v>0.47192811965942383</v>
          </cell>
          <cell r="Q1027">
            <v>1.3601670265197754</v>
          </cell>
          <cell r="R1027">
            <v>374.99981689453125</v>
          </cell>
          <cell r="S1027">
            <v>0</v>
          </cell>
          <cell r="T1027">
            <v>0</v>
          </cell>
          <cell r="U1027">
            <v>0</v>
          </cell>
          <cell r="V1027">
            <v>75</v>
          </cell>
          <cell r="W1027">
            <v>0</v>
          </cell>
          <cell r="X1027">
            <v>0</v>
          </cell>
          <cell r="Y1027">
            <v>0</v>
          </cell>
          <cell r="Z1027">
            <v>0</v>
          </cell>
          <cell r="AA1027">
            <v>0</v>
          </cell>
          <cell r="AB1027">
            <v>0</v>
          </cell>
          <cell r="AC1027">
            <v>0</v>
          </cell>
          <cell r="AD1027">
            <v>0</v>
          </cell>
          <cell r="AE1027">
            <v>0</v>
          </cell>
          <cell r="AF1027">
            <v>0</v>
          </cell>
          <cell r="AG1027">
            <v>0</v>
          </cell>
          <cell r="AH1027">
            <v>449.99981689453125</v>
          </cell>
          <cell r="AI1027">
            <v>0</v>
          </cell>
          <cell r="AJ1027">
            <v>0</v>
          </cell>
          <cell r="AK1027">
            <v>0</v>
          </cell>
          <cell r="AL1027">
            <v>449.99981689453125</v>
          </cell>
          <cell r="AM1027">
            <v>930.6105346679688</v>
          </cell>
          <cell r="AN1027">
            <v>19.240978240966797</v>
          </cell>
          <cell r="AO1027">
            <v>94.98515319824219</v>
          </cell>
          <cell r="AP1027">
            <v>0</v>
          </cell>
          <cell r="AQ1027">
            <v>1044.836669921875</v>
          </cell>
          <cell r="AR1027">
            <v>449.99981689453125</v>
          </cell>
          <cell r="AS1027">
            <v>2.3218602027832858</v>
          </cell>
          <cell r="AT1027">
            <v>930.6105346679688</v>
          </cell>
          <cell r="AU1027">
            <v>369.702392578125</v>
          </cell>
          <cell r="AV1027">
            <v>130.0312957763672</v>
          </cell>
          <cell r="AW1027">
            <v>0</v>
          </cell>
          <cell r="AX1027">
            <v>1430.34423828125</v>
          </cell>
          <cell r="AY1027">
            <v>0</v>
          </cell>
          <cell r="AZ1027">
            <v>9999</v>
          </cell>
          <cell r="BA1027">
            <v>930.6105346679688</v>
          </cell>
          <cell r="BB1027">
            <v>388.943359375</v>
          </cell>
          <cell r="BC1027">
            <v>131.9553985595703</v>
          </cell>
          <cell r="BD1027">
            <v>0</v>
          </cell>
          <cell r="BE1027">
            <v>1451.50927734375</v>
          </cell>
          <cell r="BF1027">
            <v>449.99981689453125</v>
          </cell>
          <cell r="BG1027">
            <v>-2.766371011734009</v>
          </cell>
          <cell r="BH1027">
            <v>3.225577543705598</v>
          </cell>
          <cell r="BI1027">
            <v>17.558319091796875</v>
          </cell>
          <cell r="BJ1027">
            <v>0</v>
          </cell>
          <cell r="BK1027">
            <v>0</v>
          </cell>
          <cell r="BL1027">
            <v>0</v>
          </cell>
          <cell r="BM1027">
            <v>35.55422592163086</v>
          </cell>
          <cell r="BN1027">
            <v>930.6105346679688</v>
          </cell>
          <cell r="BO1027">
            <v>0</v>
          </cell>
          <cell r="BP1027">
            <v>388.943359375</v>
          </cell>
          <cell r="BQ1027">
            <v>92.42559814453125</v>
          </cell>
          <cell r="BR1027">
            <v>33.30622863769531</v>
          </cell>
          <cell r="BS1027">
            <v>0</v>
          </cell>
          <cell r="BT1027">
            <v>0</v>
          </cell>
          <cell r="BU1027">
            <v>0</v>
          </cell>
          <cell r="BV1027">
            <v>0</v>
          </cell>
          <cell r="BW1027">
            <v>131.9553985595703</v>
          </cell>
          <cell r="BX1027">
            <v>374.99981689453125</v>
          </cell>
          <cell r="BY1027">
            <v>75</v>
          </cell>
          <cell r="BZ1027">
            <v>0</v>
          </cell>
          <cell r="CA1027">
            <v>0</v>
          </cell>
          <cell r="CB1027">
            <v>1577.2410888671875</v>
          </cell>
          <cell r="CC1027">
            <v>449.99981689453125</v>
          </cell>
          <cell r="CD1027">
            <v>3.504981716911506</v>
          </cell>
          <cell r="CE1027">
            <v>-7.672238349914551</v>
          </cell>
          <cell r="CF1027">
            <v>16.9689497667795</v>
          </cell>
          <cell r="CG1027">
            <v>0</v>
          </cell>
          <cell r="CH1027">
            <v>16.9689497667795</v>
          </cell>
          <cell r="CI1027">
            <v>0.9164142601395016</v>
          </cell>
          <cell r="CJ1027">
            <v>0</v>
          </cell>
          <cell r="CK1027">
            <v>0.9164142601395016</v>
          </cell>
          <cell r="CM1027">
            <v>0</v>
          </cell>
          <cell r="CQ1027">
            <v>0</v>
          </cell>
          <cell r="CR1027">
            <v>92.42559814453125</v>
          </cell>
          <cell r="CS1027">
            <v>0</v>
          </cell>
          <cell r="CT1027">
            <v>92.42559814453125</v>
          </cell>
          <cell r="CU1027">
            <v>0</v>
          </cell>
          <cell r="CV1027">
            <v>9999</v>
          </cell>
          <cell r="CW1027">
            <v>9999</v>
          </cell>
        </row>
        <row r="1028">
          <cell r="A1028" t="str">
            <v>Manufactured Home SGC Heat Pump - PTCS Duct Sealing, System Commissioning and Controls Heat Zone 2 - Cool Zone 1</v>
          </cell>
          <cell r="C1028">
            <v>20</v>
          </cell>
          <cell r="D1028">
            <v>3260.927490234375</v>
          </cell>
          <cell r="E1028">
            <v>0</v>
          </cell>
          <cell r="F1028">
            <v>700</v>
          </cell>
          <cell r="G1028">
            <v>0</v>
          </cell>
          <cell r="H1028">
            <v>0</v>
          </cell>
          <cell r="L1028">
            <v>3509.572998046875</v>
          </cell>
          <cell r="M1028">
            <v>0.8923014998435974</v>
          </cell>
          <cell r="N1028">
            <v>2.534108877182007</v>
          </cell>
          <cell r="O1028">
            <v>0</v>
          </cell>
          <cell r="P1028">
            <v>0.8923014998435974</v>
          </cell>
          <cell r="Q1028">
            <v>2.534108877182007</v>
          </cell>
          <cell r="R1028">
            <v>699.9996337890625</v>
          </cell>
          <cell r="S1028">
            <v>0</v>
          </cell>
          <cell r="T1028">
            <v>0</v>
          </cell>
          <cell r="U1028">
            <v>0</v>
          </cell>
          <cell r="V1028">
            <v>140</v>
          </cell>
          <cell r="W1028">
            <v>0</v>
          </cell>
          <cell r="X1028">
            <v>0</v>
          </cell>
          <cell r="Y1028">
            <v>0</v>
          </cell>
          <cell r="Z1028">
            <v>0</v>
          </cell>
          <cell r="AA1028">
            <v>0</v>
          </cell>
          <cell r="AB1028">
            <v>0</v>
          </cell>
          <cell r="AC1028">
            <v>0</v>
          </cell>
          <cell r="AD1028">
            <v>0</v>
          </cell>
          <cell r="AE1028">
            <v>0</v>
          </cell>
          <cell r="AF1028">
            <v>0</v>
          </cell>
          <cell r="AG1028">
            <v>0</v>
          </cell>
          <cell r="AH1028">
            <v>839.9996337890625</v>
          </cell>
          <cell r="AI1028">
            <v>0</v>
          </cell>
          <cell r="AJ1028">
            <v>0</v>
          </cell>
          <cell r="AK1028">
            <v>0</v>
          </cell>
          <cell r="AL1028">
            <v>839.9996337890625</v>
          </cell>
          <cell r="AM1028">
            <v>1733.62939453125</v>
          </cell>
          <cell r="AN1028">
            <v>36.3800163269043</v>
          </cell>
          <cell r="AO1028">
            <v>177.00094604492188</v>
          </cell>
          <cell r="AP1028">
            <v>0</v>
          </cell>
          <cell r="AQ1028">
            <v>1947.0103759765625</v>
          </cell>
          <cell r="AR1028">
            <v>839.9996337890625</v>
          </cell>
          <cell r="AS1028">
            <v>2.3178704830149983</v>
          </cell>
          <cell r="AT1028">
            <v>1733.62939453125</v>
          </cell>
          <cell r="AU1028">
            <v>688.7875366210938</v>
          </cell>
          <cell r="AV1028">
            <v>242.24169921875</v>
          </cell>
          <cell r="AW1028">
            <v>0</v>
          </cell>
          <cell r="AX1028">
            <v>2664.65869140625</v>
          </cell>
          <cell r="AY1028">
            <v>0</v>
          </cell>
          <cell r="AZ1028">
            <v>9999</v>
          </cell>
          <cell r="BA1028">
            <v>1733.62939453125</v>
          </cell>
          <cell r="BB1028">
            <v>725.1675415039062</v>
          </cell>
          <cell r="BC1028">
            <v>245.87969970703125</v>
          </cell>
          <cell r="BD1028">
            <v>0</v>
          </cell>
          <cell r="BE1028">
            <v>2704.6767578125</v>
          </cell>
          <cell r="BF1028">
            <v>839.9996337890625</v>
          </cell>
          <cell r="BG1028">
            <v>-2.7475459575653076</v>
          </cell>
          <cell r="BH1028">
            <v>3.219854555157422</v>
          </cell>
          <cell r="BI1028">
            <v>17.61144256591797</v>
          </cell>
          <cell r="BJ1028">
            <v>0</v>
          </cell>
          <cell r="BK1028">
            <v>0</v>
          </cell>
          <cell r="BL1028">
            <v>0</v>
          </cell>
          <cell r="BM1028">
            <v>35.37805938720703</v>
          </cell>
          <cell r="BN1028">
            <v>1733.62939453125</v>
          </cell>
          <cell r="BO1028">
            <v>0</v>
          </cell>
          <cell r="BP1028">
            <v>725.1675415039062</v>
          </cell>
          <cell r="BQ1028">
            <v>172.19688415527344</v>
          </cell>
          <cell r="BR1028">
            <v>61.8931770324707</v>
          </cell>
          <cell r="BS1028">
            <v>0</v>
          </cell>
          <cell r="BT1028">
            <v>0</v>
          </cell>
          <cell r="BU1028">
            <v>0</v>
          </cell>
          <cell r="BV1028">
            <v>0</v>
          </cell>
          <cell r="BW1028">
            <v>245.87969970703125</v>
          </cell>
          <cell r="BX1028">
            <v>699.9996337890625</v>
          </cell>
          <cell r="BY1028">
            <v>140</v>
          </cell>
          <cell r="BZ1028">
            <v>0</v>
          </cell>
          <cell r="CA1028">
            <v>0</v>
          </cell>
          <cell r="CB1028">
            <v>2938.7666015625</v>
          </cell>
          <cell r="CC1028">
            <v>839.9996337890625</v>
          </cell>
          <cell r="CD1028">
            <v>3.498533320922846</v>
          </cell>
          <cell r="CE1028">
            <v>-7.655480861663818</v>
          </cell>
          <cell r="CF1028">
            <v>31.54255345651201</v>
          </cell>
          <cell r="CG1028">
            <v>0</v>
          </cell>
          <cell r="CH1028">
            <v>31.54255345651201</v>
          </cell>
          <cell r="CI1028">
            <v>1.7056384725053206</v>
          </cell>
          <cell r="CJ1028">
            <v>0</v>
          </cell>
          <cell r="CK1028">
            <v>1.7056384725053206</v>
          </cell>
          <cell r="CM1028">
            <v>0</v>
          </cell>
          <cell r="CQ1028">
            <v>0</v>
          </cell>
          <cell r="CR1028">
            <v>172.19688415527344</v>
          </cell>
          <cell r="CS1028">
            <v>0</v>
          </cell>
          <cell r="CT1028">
            <v>172.19688415527344</v>
          </cell>
          <cell r="CU1028">
            <v>0</v>
          </cell>
          <cell r="CV1028">
            <v>9999</v>
          </cell>
          <cell r="CW1028">
            <v>9999</v>
          </cell>
        </row>
        <row r="1029">
          <cell r="A1029" t="str">
            <v>Manufactured Home SGC Heat Pump - PTCS Duct Sealing Heat Zone 2 - Cool Zone 1</v>
          </cell>
          <cell r="C1029">
            <v>19.999998092651367</v>
          </cell>
          <cell r="D1029">
            <v>1727.3819580078125</v>
          </cell>
          <cell r="E1029">
            <v>0</v>
          </cell>
          <cell r="F1029">
            <v>375</v>
          </cell>
          <cell r="G1029">
            <v>0</v>
          </cell>
          <cell r="H1029">
            <v>0</v>
          </cell>
          <cell r="L1029">
            <v>1859.0947265625</v>
          </cell>
          <cell r="M1029">
            <v>0.47192811965942383</v>
          </cell>
          <cell r="N1029">
            <v>1.3422231674194336</v>
          </cell>
          <cell r="O1029">
            <v>0</v>
          </cell>
          <cell r="P1029">
            <v>0.47192811965942383</v>
          </cell>
          <cell r="Q1029">
            <v>1.3422231674194336</v>
          </cell>
          <cell r="R1029">
            <v>374.99981689453125</v>
          </cell>
          <cell r="S1029">
            <v>0</v>
          </cell>
          <cell r="T1029">
            <v>0</v>
          </cell>
          <cell r="U1029">
            <v>0</v>
          </cell>
          <cell r="V1029">
            <v>75</v>
          </cell>
          <cell r="W1029">
            <v>0</v>
          </cell>
          <cell r="X1029">
            <v>0</v>
          </cell>
          <cell r="Y1029">
            <v>0</v>
          </cell>
          <cell r="Z1029">
            <v>0</v>
          </cell>
          <cell r="AA1029">
            <v>0</v>
          </cell>
          <cell r="AB1029">
            <v>0</v>
          </cell>
          <cell r="AC1029">
            <v>0</v>
          </cell>
          <cell r="AD1029">
            <v>0</v>
          </cell>
          <cell r="AE1029">
            <v>0</v>
          </cell>
          <cell r="AF1029">
            <v>0</v>
          </cell>
          <cell r="AG1029">
            <v>0</v>
          </cell>
          <cell r="AH1029">
            <v>449.99981689453125</v>
          </cell>
          <cell r="AI1029">
            <v>0</v>
          </cell>
          <cell r="AJ1029">
            <v>0</v>
          </cell>
          <cell r="AK1029">
            <v>0</v>
          </cell>
          <cell r="AL1029">
            <v>449.99981689453125</v>
          </cell>
          <cell r="AM1029">
            <v>918.2396850585938</v>
          </cell>
          <cell r="AN1029">
            <v>19.240978240966797</v>
          </cell>
          <cell r="AO1029">
            <v>93.74806213378906</v>
          </cell>
          <cell r="AP1029">
            <v>0</v>
          </cell>
          <cell r="AQ1029">
            <v>1031.228759765625</v>
          </cell>
          <cell r="AR1029">
            <v>449.99981689453125</v>
          </cell>
          <cell r="AS1029">
            <v>2.2916203223145843</v>
          </cell>
          <cell r="AT1029">
            <v>918.2396850585938</v>
          </cell>
          <cell r="AU1029">
            <v>364.8251037597656</v>
          </cell>
          <cell r="AV1029">
            <v>128.3064727783203</v>
          </cell>
          <cell r="AW1029">
            <v>0</v>
          </cell>
          <cell r="AX1029">
            <v>1411.3712158203125</v>
          </cell>
          <cell r="AY1029">
            <v>0</v>
          </cell>
          <cell r="AZ1029">
            <v>9999</v>
          </cell>
          <cell r="BA1029">
            <v>918.2396850585938</v>
          </cell>
          <cell r="BB1029">
            <v>384.0660705566406</v>
          </cell>
          <cell r="BC1029">
            <v>130.23057556152344</v>
          </cell>
          <cell r="BD1029">
            <v>0</v>
          </cell>
          <cell r="BE1029">
            <v>1432.536376953125</v>
          </cell>
          <cell r="BF1029">
            <v>449.99981689453125</v>
          </cell>
          <cell r="BG1029">
            <v>-2.5448269844055176</v>
          </cell>
          <cell r="BH1029">
            <v>3.1834153900480375</v>
          </cell>
          <cell r="BI1029">
            <v>17.810697555541992</v>
          </cell>
          <cell r="BJ1029">
            <v>0</v>
          </cell>
          <cell r="BK1029">
            <v>0</v>
          </cell>
          <cell r="BL1029">
            <v>0</v>
          </cell>
          <cell r="BM1029">
            <v>35.806602478027344</v>
          </cell>
          <cell r="BN1029">
            <v>918.2396850585938</v>
          </cell>
          <cell r="BO1029">
            <v>0</v>
          </cell>
          <cell r="BP1029">
            <v>384.0660705566406</v>
          </cell>
          <cell r="BQ1029">
            <v>91.2062759399414</v>
          </cell>
          <cell r="BR1029">
            <v>32.78907775878906</v>
          </cell>
          <cell r="BS1029">
            <v>0</v>
          </cell>
          <cell r="BT1029">
            <v>0</v>
          </cell>
          <cell r="BU1029">
            <v>0</v>
          </cell>
          <cell r="BV1029">
            <v>0</v>
          </cell>
          <cell r="BW1029">
            <v>130.23057556152344</v>
          </cell>
          <cell r="BX1029">
            <v>374.99981689453125</v>
          </cell>
          <cell r="BY1029">
            <v>75</v>
          </cell>
          <cell r="BZ1029">
            <v>0</v>
          </cell>
          <cell r="CA1029">
            <v>0</v>
          </cell>
          <cell r="CB1029">
            <v>1556.53173828125</v>
          </cell>
          <cell r="CC1029">
            <v>449.99981689453125</v>
          </cell>
          <cell r="CD1029">
            <v>3.4589607326093477</v>
          </cell>
          <cell r="CE1029">
            <v>-7.452481746673584</v>
          </cell>
          <cell r="CF1029">
            <v>16.709540892793523</v>
          </cell>
          <cell r="CG1029">
            <v>0</v>
          </cell>
          <cell r="CH1029">
            <v>16.709540892793523</v>
          </cell>
          <cell r="CI1029">
            <v>0.9034274645889494</v>
          </cell>
          <cell r="CJ1029">
            <v>0</v>
          </cell>
          <cell r="CK1029">
            <v>0.9034274645889494</v>
          </cell>
          <cell r="CM1029">
            <v>0</v>
          </cell>
          <cell r="CQ1029">
            <v>0</v>
          </cell>
          <cell r="CR1029">
            <v>91.2062759399414</v>
          </cell>
          <cell r="CS1029">
            <v>0</v>
          </cell>
          <cell r="CT1029">
            <v>91.2062759399414</v>
          </cell>
          <cell r="CU1029">
            <v>0</v>
          </cell>
          <cell r="CV1029">
            <v>9999</v>
          </cell>
          <cell r="CW1029">
            <v>9999</v>
          </cell>
        </row>
        <row r="1030">
          <cell r="A1030" t="str">
            <v>Single Family Forced Air Furnace w/CAC - PTCS Duct Sealing and System Commissioning Heat Zone 3 - Cool Zone 3</v>
          </cell>
          <cell r="C1030">
            <v>20</v>
          </cell>
          <cell r="D1030">
            <v>3038.771728515625</v>
          </cell>
          <cell r="E1030">
            <v>0</v>
          </cell>
          <cell r="F1030">
            <v>650</v>
          </cell>
          <cell r="G1030">
            <v>0</v>
          </cell>
          <cell r="H1030">
            <v>0</v>
          </cell>
          <cell r="L1030">
            <v>3270.478271484375</v>
          </cell>
          <cell r="M1030">
            <v>0.6799005270004272</v>
          </cell>
          <cell r="N1030">
            <v>1.939483880996704</v>
          </cell>
          <cell r="O1030">
            <v>0</v>
          </cell>
          <cell r="P1030">
            <v>0.6799005270004272</v>
          </cell>
          <cell r="Q1030">
            <v>1.939483880996704</v>
          </cell>
          <cell r="R1030">
            <v>649.9996948242188</v>
          </cell>
          <cell r="S1030">
            <v>0</v>
          </cell>
          <cell r="T1030">
            <v>0</v>
          </cell>
          <cell r="U1030">
            <v>0</v>
          </cell>
          <cell r="V1030">
            <v>130</v>
          </cell>
          <cell r="W1030">
            <v>0</v>
          </cell>
          <cell r="X1030">
            <v>0</v>
          </cell>
          <cell r="Y1030">
            <v>0</v>
          </cell>
          <cell r="Z1030">
            <v>0</v>
          </cell>
          <cell r="AA1030">
            <v>0</v>
          </cell>
          <cell r="AB1030">
            <v>0</v>
          </cell>
          <cell r="AC1030">
            <v>0</v>
          </cell>
          <cell r="AD1030">
            <v>0</v>
          </cell>
          <cell r="AE1030">
            <v>0</v>
          </cell>
          <cell r="AF1030">
            <v>0</v>
          </cell>
          <cell r="AG1030">
            <v>0</v>
          </cell>
          <cell r="AH1030">
            <v>779.9996948242188</v>
          </cell>
          <cell r="AI1030">
            <v>0</v>
          </cell>
          <cell r="AJ1030">
            <v>0</v>
          </cell>
          <cell r="AK1030">
            <v>0</v>
          </cell>
          <cell r="AL1030">
            <v>779.9996948242188</v>
          </cell>
          <cell r="AM1030">
            <v>1671.2840576171875</v>
          </cell>
          <cell r="AN1030">
            <v>27.720218658447266</v>
          </cell>
          <cell r="AO1030">
            <v>169.9004364013672</v>
          </cell>
          <cell r="AP1030">
            <v>0</v>
          </cell>
          <cell r="AQ1030">
            <v>1868.9046630859375</v>
          </cell>
          <cell r="AR1030">
            <v>779.9996948242188</v>
          </cell>
          <cell r="AS1030">
            <v>2.396032620369396</v>
          </cell>
          <cell r="AT1030">
            <v>1671.2840576171875</v>
          </cell>
          <cell r="AU1030">
            <v>527.16455078125</v>
          </cell>
          <cell r="AV1030">
            <v>219.84487915039062</v>
          </cell>
          <cell r="AW1030">
            <v>0</v>
          </cell>
          <cell r="AX1030">
            <v>2418.29345703125</v>
          </cell>
          <cell r="AY1030">
            <v>0</v>
          </cell>
          <cell r="AZ1030">
            <v>9999</v>
          </cell>
          <cell r="BA1030">
            <v>1671.2840576171875</v>
          </cell>
          <cell r="BB1030">
            <v>554.884765625</v>
          </cell>
          <cell r="BC1030">
            <v>222.6168975830078</v>
          </cell>
          <cell r="BD1030">
            <v>0</v>
          </cell>
          <cell r="BE1030">
            <v>2448.78564453125</v>
          </cell>
          <cell r="BF1030">
            <v>779.9996948242188</v>
          </cell>
          <cell r="BG1030">
            <v>0.05620256066322327</v>
          </cell>
          <cell r="BH1030">
            <v>3.1394701060642753</v>
          </cell>
          <cell r="BI1030">
            <v>17.549036026000977</v>
          </cell>
          <cell r="BJ1030">
            <v>0</v>
          </cell>
          <cell r="BK1030">
            <v>0</v>
          </cell>
          <cell r="BL1030">
            <v>0</v>
          </cell>
          <cell r="BM1030">
            <v>36.126434326171875</v>
          </cell>
          <cell r="BN1030">
            <v>1671.2840576171875</v>
          </cell>
          <cell r="BO1030">
            <v>0</v>
          </cell>
          <cell r="BP1030">
            <v>554.884765625</v>
          </cell>
          <cell r="BQ1030">
            <v>131.7911376953125</v>
          </cell>
          <cell r="BR1030">
            <v>54.74946594238281</v>
          </cell>
          <cell r="BS1030">
            <v>0</v>
          </cell>
          <cell r="BT1030">
            <v>0</v>
          </cell>
          <cell r="BU1030">
            <v>0</v>
          </cell>
          <cell r="BV1030">
            <v>0</v>
          </cell>
          <cell r="BW1030">
            <v>222.6168975830078</v>
          </cell>
          <cell r="BX1030">
            <v>649.9996948242188</v>
          </cell>
          <cell r="BY1030">
            <v>130</v>
          </cell>
          <cell r="BZ1030">
            <v>0</v>
          </cell>
          <cell r="CA1030">
            <v>0</v>
          </cell>
          <cell r="CB1030">
            <v>2635.326416015625</v>
          </cell>
          <cell r="CC1030">
            <v>779.9996948242188</v>
          </cell>
          <cell r="CD1030">
            <v>3.3786248196821242</v>
          </cell>
          <cell r="CE1030">
            <v>-4.140732288360596</v>
          </cell>
          <cell r="CF1030">
            <v>27.182761563403375</v>
          </cell>
          <cell r="CG1030">
            <v>0</v>
          </cell>
          <cell r="CH1030">
            <v>27.182761563403375</v>
          </cell>
          <cell r="CI1030">
            <v>1.4194136662544825</v>
          </cell>
          <cell r="CJ1030">
            <v>0</v>
          </cell>
          <cell r="CK1030">
            <v>1.4194136662544825</v>
          </cell>
          <cell r="CM1030">
            <v>0</v>
          </cell>
          <cell r="CQ1030">
            <v>0</v>
          </cell>
          <cell r="CR1030">
            <v>131.7911376953125</v>
          </cell>
          <cell r="CS1030">
            <v>0</v>
          </cell>
          <cell r="CT1030">
            <v>131.7911376953125</v>
          </cell>
          <cell r="CU1030">
            <v>0</v>
          </cell>
          <cell r="CV1030">
            <v>9999</v>
          </cell>
          <cell r="CW1030">
            <v>9999</v>
          </cell>
        </row>
        <row r="1031">
          <cell r="A1031" t="str">
            <v>Single Family Forced Air Furnace w/CAC - PTCS Duct Sealing and System Commissioning Heat Zone 3 - Cool Zone 2</v>
          </cell>
          <cell r="C1031">
            <v>19.999998092651367</v>
          </cell>
          <cell r="D1031">
            <v>2951.155517578125</v>
          </cell>
          <cell r="E1031">
            <v>0</v>
          </cell>
          <cell r="F1031">
            <v>650</v>
          </cell>
          <cell r="G1031">
            <v>0</v>
          </cell>
          <cell r="H1031">
            <v>0</v>
          </cell>
          <cell r="L1031">
            <v>3176.18115234375</v>
          </cell>
          <cell r="M1031">
            <v>0.6799005270004272</v>
          </cell>
          <cell r="N1031">
            <v>1.8761632442474365</v>
          </cell>
          <cell r="O1031">
            <v>0</v>
          </cell>
          <cell r="P1031">
            <v>0.6799005270004272</v>
          </cell>
          <cell r="Q1031">
            <v>1.8761632442474365</v>
          </cell>
          <cell r="R1031">
            <v>649.9996948242188</v>
          </cell>
          <cell r="S1031">
            <v>0</v>
          </cell>
          <cell r="T1031">
            <v>0</v>
          </cell>
          <cell r="U1031">
            <v>0</v>
          </cell>
          <cell r="V1031">
            <v>130</v>
          </cell>
          <cell r="W1031">
            <v>0</v>
          </cell>
          <cell r="X1031">
            <v>0</v>
          </cell>
          <cell r="Y1031">
            <v>0</v>
          </cell>
          <cell r="Z1031">
            <v>0</v>
          </cell>
          <cell r="AA1031">
            <v>0</v>
          </cell>
          <cell r="AB1031">
            <v>0</v>
          </cell>
          <cell r="AC1031">
            <v>0</v>
          </cell>
          <cell r="AD1031">
            <v>0</v>
          </cell>
          <cell r="AE1031">
            <v>0</v>
          </cell>
          <cell r="AF1031">
            <v>0</v>
          </cell>
          <cell r="AG1031">
            <v>0</v>
          </cell>
          <cell r="AH1031">
            <v>779.9996948242188</v>
          </cell>
          <cell r="AI1031">
            <v>0</v>
          </cell>
          <cell r="AJ1031">
            <v>0</v>
          </cell>
          <cell r="AK1031">
            <v>0</v>
          </cell>
          <cell r="AL1031">
            <v>779.9996948242188</v>
          </cell>
          <cell r="AM1031">
            <v>1624.708251953125</v>
          </cell>
          <cell r="AN1031">
            <v>27.720218658447266</v>
          </cell>
          <cell r="AO1031">
            <v>165.24285888671875</v>
          </cell>
          <cell r="AP1031">
            <v>0</v>
          </cell>
          <cell r="AQ1031">
            <v>1817.67138671875</v>
          </cell>
          <cell r="AR1031">
            <v>779.9996948242188</v>
          </cell>
          <cell r="AS1031">
            <v>2.330348770082433</v>
          </cell>
          <cell r="AT1031">
            <v>1624.708251953125</v>
          </cell>
          <cell r="AU1031">
            <v>509.95355224609375</v>
          </cell>
          <cell r="AV1031">
            <v>213.4661865234375</v>
          </cell>
          <cell r="AW1031">
            <v>0</v>
          </cell>
          <cell r="AX1031">
            <v>2348.1279296875</v>
          </cell>
          <cell r="AY1031">
            <v>0</v>
          </cell>
          <cell r="AZ1031">
            <v>9999</v>
          </cell>
          <cell r="BA1031">
            <v>1624.708251953125</v>
          </cell>
          <cell r="BB1031">
            <v>537.6737670898438</v>
          </cell>
          <cell r="BC1031">
            <v>216.2382049560547</v>
          </cell>
          <cell r="BD1031">
            <v>0</v>
          </cell>
          <cell r="BE1031">
            <v>2378.6201171875</v>
          </cell>
          <cell r="BF1031">
            <v>779.9996948242188</v>
          </cell>
          <cell r="BG1031">
            <v>0.6043672561645508</v>
          </cell>
          <cell r="BH1031">
            <v>3.04951430570722</v>
          </cell>
          <cell r="BI1031">
            <v>18.070045471191406</v>
          </cell>
          <cell r="BJ1031">
            <v>0</v>
          </cell>
          <cell r="BK1031">
            <v>0</v>
          </cell>
          <cell r="BL1031">
            <v>0</v>
          </cell>
          <cell r="BM1031">
            <v>36.64744567871094</v>
          </cell>
          <cell r="BN1031">
            <v>1624.708251953125</v>
          </cell>
          <cell r="BO1031">
            <v>0</v>
          </cell>
          <cell r="BP1031">
            <v>537.6737670898438</v>
          </cell>
          <cell r="BQ1031">
            <v>127.48838806152344</v>
          </cell>
          <cell r="BR1031">
            <v>53.02247619628906</v>
          </cell>
          <cell r="BS1031">
            <v>0</v>
          </cell>
          <cell r="BT1031">
            <v>0</v>
          </cell>
          <cell r="BU1031">
            <v>0</v>
          </cell>
          <cell r="BV1031">
            <v>0</v>
          </cell>
          <cell r="BW1031">
            <v>216.2382049560547</v>
          </cell>
          <cell r="BX1031">
            <v>649.9996948242188</v>
          </cell>
          <cell r="BY1031">
            <v>130</v>
          </cell>
          <cell r="BZ1031">
            <v>0</v>
          </cell>
          <cell r="CA1031">
            <v>0</v>
          </cell>
          <cell r="CB1031">
            <v>2559.131103515625</v>
          </cell>
          <cell r="CC1031">
            <v>779.9996948242188</v>
          </cell>
          <cell r="CD1031">
            <v>3.2809385811981127</v>
          </cell>
          <cell r="CE1031">
            <v>-3.5774800777435303</v>
          </cell>
          <cell r="CF1031">
            <v>26.329511006508646</v>
          </cell>
          <cell r="CG1031">
            <v>0</v>
          </cell>
          <cell r="CH1031">
            <v>26.329511006508646</v>
          </cell>
          <cell r="CI1031">
            <v>1.3780423012560998</v>
          </cell>
          <cell r="CJ1031">
            <v>0</v>
          </cell>
          <cell r="CK1031">
            <v>1.3780423012560998</v>
          </cell>
          <cell r="CM1031">
            <v>0</v>
          </cell>
          <cell r="CQ1031">
            <v>0</v>
          </cell>
          <cell r="CR1031">
            <v>127.48838806152344</v>
          </cell>
          <cell r="CS1031">
            <v>0</v>
          </cell>
          <cell r="CT1031">
            <v>127.48838806152344</v>
          </cell>
          <cell r="CU1031">
            <v>0</v>
          </cell>
          <cell r="CV1031">
            <v>9999</v>
          </cell>
          <cell r="CW1031">
            <v>9999</v>
          </cell>
        </row>
        <row r="1032">
          <cell r="A1032" t="str">
            <v>Single Family Forced Air Furnace w/CAC - PTCS Duct Sealing and System Commissioning Heat Zone 3 - Cool Zone 1</v>
          </cell>
          <cell r="C1032">
            <v>20</v>
          </cell>
          <cell r="D1032">
            <v>2906.395263671875</v>
          </cell>
          <cell r="E1032">
            <v>0</v>
          </cell>
          <cell r="F1032">
            <v>650</v>
          </cell>
          <cell r="G1032">
            <v>0</v>
          </cell>
          <cell r="H1032">
            <v>0</v>
          </cell>
          <cell r="L1032">
            <v>3128.008056640625</v>
          </cell>
          <cell r="M1032">
            <v>0.6799005270004272</v>
          </cell>
          <cell r="N1032">
            <v>1.8438149690628052</v>
          </cell>
          <cell r="O1032">
            <v>0</v>
          </cell>
          <cell r="P1032">
            <v>0.6799005270004272</v>
          </cell>
          <cell r="Q1032">
            <v>1.8438149690628052</v>
          </cell>
          <cell r="R1032">
            <v>649.9996948242188</v>
          </cell>
          <cell r="S1032">
            <v>0</v>
          </cell>
          <cell r="T1032">
            <v>0</v>
          </cell>
          <cell r="U1032">
            <v>0</v>
          </cell>
          <cell r="V1032">
            <v>130</v>
          </cell>
          <cell r="W1032">
            <v>0</v>
          </cell>
          <cell r="X1032">
            <v>0</v>
          </cell>
          <cell r="Y1032">
            <v>0</v>
          </cell>
          <cell r="Z1032">
            <v>0</v>
          </cell>
          <cell r="AA1032">
            <v>0</v>
          </cell>
          <cell r="AB1032">
            <v>0</v>
          </cell>
          <cell r="AC1032">
            <v>0</v>
          </cell>
          <cell r="AD1032">
            <v>0</v>
          </cell>
          <cell r="AE1032">
            <v>0</v>
          </cell>
          <cell r="AF1032">
            <v>0</v>
          </cell>
          <cell r="AG1032">
            <v>0</v>
          </cell>
          <cell r="AH1032">
            <v>779.9996948242188</v>
          </cell>
          <cell r="AI1032">
            <v>0</v>
          </cell>
          <cell r="AJ1032">
            <v>0</v>
          </cell>
          <cell r="AK1032">
            <v>0</v>
          </cell>
          <cell r="AL1032">
            <v>779.9996948242188</v>
          </cell>
          <cell r="AM1032">
            <v>1602.39892578125</v>
          </cell>
          <cell r="AN1032">
            <v>27.720218658447266</v>
          </cell>
          <cell r="AO1032">
            <v>163.0119171142578</v>
          </cell>
          <cell r="AP1032">
            <v>0</v>
          </cell>
          <cell r="AQ1032">
            <v>1793.131103515625</v>
          </cell>
          <cell r="AR1032">
            <v>779.9996948242188</v>
          </cell>
          <cell r="AS1032">
            <v>2.298886875793017</v>
          </cell>
          <cell r="AT1032">
            <v>1602.39892578125</v>
          </cell>
          <cell r="AU1032">
            <v>501.16107177734375</v>
          </cell>
          <cell r="AV1032">
            <v>210.3560028076172</v>
          </cell>
          <cell r="AW1032">
            <v>0</v>
          </cell>
          <cell r="AX1032">
            <v>2313.916015625</v>
          </cell>
          <cell r="AY1032">
            <v>0</v>
          </cell>
          <cell r="AZ1032">
            <v>9999</v>
          </cell>
          <cell r="BA1032">
            <v>1602.39892578125</v>
          </cell>
          <cell r="BB1032">
            <v>528.8812866210938</v>
          </cell>
          <cell r="BC1032">
            <v>213.12802124023438</v>
          </cell>
          <cell r="BD1032">
            <v>0</v>
          </cell>
          <cell r="BE1032">
            <v>2344.408203125</v>
          </cell>
          <cell r="BF1032">
            <v>779.9996948242188</v>
          </cell>
          <cell r="BG1032">
            <v>0.893667459487915</v>
          </cell>
          <cell r="BH1032">
            <v>3.00565276244834</v>
          </cell>
          <cell r="BI1032">
            <v>18.348337173461914</v>
          </cell>
          <cell r="BJ1032">
            <v>0</v>
          </cell>
          <cell r="BK1032">
            <v>0</v>
          </cell>
          <cell r="BL1032">
            <v>0</v>
          </cell>
          <cell r="BM1032">
            <v>36.92573547363281</v>
          </cell>
          <cell r="BN1032">
            <v>1602.39892578125</v>
          </cell>
          <cell r="BO1032">
            <v>0</v>
          </cell>
          <cell r="BP1032">
            <v>528.8812866210938</v>
          </cell>
          <cell r="BQ1032">
            <v>125.29026794433594</v>
          </cell>
          <cell r="BR1032">
            <v>52.0885124206543</v>
          </cell>
          <cell r="BS1032">
            <v>0</v>
          </cell>
          <cell r="BT1032">
            <v>0</v>
          </cell>
          <cell r="BU1032">
            <v>0</v>
          </cell>
          <cell r="BV1032">
            <v>0</v>
          </cell>
          <cell r="BW1032">
            <v>213.12802124023438</v>
          </cell>
          <cell r="BX1032">
            <v>649.9996948242188</v>
          </cell>
          <cell r="BY1032">
            <v>130</v>
          </cell>
          <cell r="BZ1032">
            <v>0</v>
          </cell>
          <cell r="CA1032">
            <v>0</v>
          </cell>
          <cell r="CB1032">
            <v>2521.787109375</v>
          </cell>
          <cell r="CC1032">
            <v>779.9996948242188</v>
          </cell>
          <cell r="CD1032">
            <v>3.2330615441978825</v>
          </cell>
          <cell r="CE1032">
            <v>-3.2789053916931152</v>
          </cell>
          <cell r="CF1032">
            <v>25.860792934056537</v>
          </cell>
          <cell r="CG1032">
            <v>0</v>
          </cell>
          <cell r="CH1032">
            <v>25.860792934056537</v>
          </cell>
          <cell r="CI1032">
            <v>1.3545612515337604</v>
          </cell>
          <cell r="CJ1032">
            <v>0</v>
          </cell>
          <cell r="CK1032">
            <v>1.3545612515337604</v>
          </cell>
          <cell r="CM1032">
            <v>0</v>
          </cell>
          <cell r="CQ1032">
            <v>0</v>
          </cell>
          <cell r="CR1032">
            <v>125.29026794433594</v>
          </cell>
          <cell r="CS1032">
            <v>0</v>
          </cell>
          <cell r="CT1032">
            <v>125.29026794433594</v>
          </cell>
          <cell r="CU1032">
            <v>0</v>
          </cell>
          <cell r="CV1032">
            <v>9999</v>
          </cell>
          <cell r="CW1032">
            <v>9999</v>
          </cell>
        </row>
        <row r="1033">
          <cell r="A1033" t="str">
            <v>Single Family Heat Pump - PTCS Duct Sealing and System Commissioning Heat Zone 2 - Cool Zone 3</v>
          </cell>
          <cell r="C1033">
            <v>20</v>
          </cell>
          <cell r="D1033">
            <v>2710.78857421875</v>
          </cell>
          <cell r="E1033">
            <v>0</v>
          </cell>
          <cell r="F1033">
            <v>650</v>
          </cell>
          <cell r="G1033">
            <v>0</v>
          </cell>
          <cell r="H1033">
            <v>0</v>
          </cell>
          <cell r="L1033">
            <v>2917.486328125</v>
          </cell>
          <cell r="M1033">
            <v>0.7018659710884094</v>
          </cell>
          <cell r="N1033">
            <v>2.0986554622650146</v>
          </cell>
          <cell r="O1033">
            <v>0</v>
          </cell>
          <cell r="P1033">
            <v>0.7018659710884094</v>
          </cell>
          <cell r="Q1033">
            <v>2.0986554622650146</v>
          </cell>
          <cell r="R1033">
            <v>649.9996948242188</v>
          </cell>
          <cell r="S1033">
            <v>0</v>
          </cell>
          <cell r="T1033">
            <v>0</v>
          </cell>
          <cell r="U1033">
            <v>0</v>
          </cell>
          <cell r="V1033">
            <v>130</v>
          </cell>
          <cell r="W1033">
            <v>0</v>
          </cell>
          <cell r="X1033">
            <v>0</v>
          </cell>
          <cell r="Y1033">
            <v>0</v>
          </cell>
          <cell r="Z1033">
            <v>0</v>
          </cell>
          <cell r="AA1033">
            <v>0</v>
          </cell>
          <cell r="AB1033">
            <v>0</v>
          </cell>
          <cell r="AC1033">
            <v>0</v>
          </cell>
          <cell r="AD1033">
            <v>0</v>
          </cell>
          <cell r="AE1033">
            <v>0</v>
          </cell>
          <cell r="AF1033">
            <v>0</v>
          </cell>
          <cell r="AG1033">
            <v>0</v>
          </cell>
          <cell r="AH1033">
            <v>779.9996948242188</v>
          </cell>
          <cell r="AI1033">
            <v>0</v>
          </cell>
          <cell r="AJ1033">
            <v>0</v>
          </cell>
          <cell r="AK1033">
            <v>0</v>
          </cell>
          <cell r="AL1033">
            <v>779.9996948242188</v>
          </cell>
          <cell r="AM1033">
            <v>1439.1676025390625</v>
          </cell>
          <cell r="AN1033">
            <v>28.615774154663086</v>
          </cell>
          <cell r="AO1033">
            <v>146.77835083007812</v>
          </cell>
          <cell r="AP1033">
            <v>0</v>
          </cell>
          <cell r="AQ1033">
            <v>1614.561767578125</v>
          </cell>
          <cell r="AR1033">
            <v>779.9996948242188</v>
          </cell>
          <cell r="AS1033">
            <v>2.069951742593518</v>
          </cell>
          <cell r="AT1033">
            <v>1439.1676025390625</v>
          </cell>
          <cell r="AU1033">
            <v>570.4284057617188</v>
          </cell>
          <cell r="AV1033">
            <v>200.95960998535156</v>
          </cell>
          <cell r="AW1033">
            <v>0</v>
          </cell>
          <cell r="AX1033">
            <v>2210.5556640625</v>
          </cell>
          <cell r="AY1033">
            <v>0</v>
          </cell>
          <cell r="AZ1033">
            <v>9999</v>
          </cell>
          <cell r="BA1033">
            <v>1439.1676025390625</v>
          </cell>
          <cell r="BB1033">
            <v>599.044189453125</v>
          </cell>
          <cell r="BC1033">
            <v>203.82118225097656</v>
          </cell>
          <cell r="BD1033">
            <v>0</v>
          </cell>
          <cell r="BE1033">
            <v>2242.032958984375</v>
          </cell>
          <cell r="BF1033">
            <v>779.9996948242188</v>
          </cell>
          <cell r="BG1033">
            <v>-0.5766936540603638</v>
          </cell>
          <cell r="BH1033">
            <v>2.8744023614159064</v>
          </cell>
          <cell r="BI1033">
            <v>19.672327041625977</v>
          </cell>
          <cell r="BJ1033">
            <v>0</v>
          </cell>
          <cell r="BK1033">
            <v>0</v>
          </cell>
          <cell r="BL1033">
            <v>0</v>
          </cell>
          <cell r="BM1033">
            <v>40.64614486694336</v>
          </cell>
          <cell r="BN1033">
            <v>1439.1676025390625</v>
          </cell>
          <cell r="BO1033">
            <v>0</v>
          </cell>
          <cell r="BP1033">
            <v>599.044189453125</v>
          </cell>
          <cell r="BQ1033">
            <v>142.6071014404297</v>
          </cell>
          <cell r="BR1033">
            <v>51.614471435546875</v>
          </cell>
          <cell r="BS1033">
            <v>0</v>
          </cell>
          <cell r="BT1033">
            <v>0</v>
          </cell>
          <cell r="BU1033">
            <v>0</v>
          </cell>
          <cell r="BV1033">
            <v>0</v>
          </cell>
          <cell r="BW1033">
            <v>203.82118225097656</v>
          </cell>
          <cell r="BX1033">
            <v>649.9996948242188</v>
          </cell>
          <cell r="BY1033">
            <v>130</v>
          </cell>
          <cell r="BZ1033">
            <v>0</v>
          </cell>
          <cell r="CA1033">
            <v>0</v>
          </cell>
          <cell r="CB1033">
            <v>2436.254638671875</v>
          </cell>
          <cell r="CC1033">
            <v>779.9996948242188</v>
          </cell>
          <cell r="CD1033">
            <v>3.1234044753458954</v>
          </cell>
          <cell r="CE1033">
            <v>-5.475144863128662</v>
          </cell>
          <cell r="CF1033">
            <v>26.266525043094248</v>
          </cell>
          <cell r="CG1033">
            <v>0</v>
          </cell>
          <cell r="CH1033">
            <v>26.266525043094248</v>
          </cell>
          <cell r="CI1033">
            <v>1.4130776720737799</v>
          </cell>
          <cell r="CJ1033">
            <v>0</v>
          </cell>
          <cell r="CK1033">
            <v>1.4130776720737799</v>
          </cell>
          <cell r="CM1033">
            <v>0</v>
          </cell>
          <cell r="CQ1033">
            <v>0</v>
          </cell>
          <cell r="CR1033">
            <v>142.6071014404297</v>
          </cell>
          <cell r="CS1033">
            <v>0</v>
          </cell>
          <cell r="CT1033">
            <v>142.6071014404297</v>
          </cell>
          <cell r="CU1033">
            <v>0</v>
          </cell>
          <cell r="CV1033">
            <v>9999</v>
          </cell>
          <cell r="CW1033">
            <v>9999</v>
          </cell>
        </row>
        <row r="1034">
          <cell r="A1034" t="str">
            <v>Single Family Heat Pump - PTCS Duct Sealing and System Commissioning Heat Zone 2 - Cool Zone 2</v>
          </cell>
          <cell r="C1034">
            <v>20</v>
          </cell>
          <cell r="D1034">
            <v>2623.17236328125</v>
          </cell>
          <cell r="E1034">
            <v>0</v>
          </cell>
          <cell r="F1034">
            <v>650</v>
          </cell>
          <cell r="G1034">
            <v>0</v>
          </cell>
          <cell r="H1034">
            <v>0</v>
          </cell>
          <cell r="L1034">
            <v>2823.189208984375</v>
          </cell>
          <cell r="M1034">
            <v>0.7018659710884094</v>
          </cell>
          <cell r="N1034">
            <v>2.035334587097168</v>
          </cell>
          <cell r="O1034">
            <v>0</v>
          </cell>
          <cell r="P1034">
            <v>0.7018659710884094</v>
          </cell>
          <cell r="Q1034">
            <v>2.035334587097168</v>
          </cell>
          <cell r="R1034">
            <v>649.9996948242188</v>
          </cell>
          <cell r="S1034">
            <v>0</v>
          </cell>
          <cell r="T1034">
            <v>0</v>
          </cell>
          <cell r="U1034">
            <v>0</v>
          </cell>
          <cell r="V1034">
            <v>130</v>
          </cell>
          <cell r="W1034">
            <v>0</v>
          </cell>
          <cell r="X1034">
            <v>0</v>
          </cell>
          <cell r="Y1034">
            <v>0</v>
          </cell>
          <cell r="Z1034">
            <v>0</v>
          </cell>
          <cell r="AA1034">
            <v>0</v>
          </cell>
          <cell r="AB1034">
            <v>0</v>
          </cell>
          <cell r="AC1034">
            <v>0</v>
          </cell>
          <cell r="AD1034">
            <v>0</v>
          </cell>
          <cell r="AE1034">
            <v>0</v>
          </cell>
          <cell r="AF1034">
            <v>0</v>
          </cell>
          <cell r="AG1034">
            <v>0</v>
          </cell>
          <cell r="AH1034">
            <v>779.9996948242188</v>
          </cell>
          <cell r="AI1034">
            <v>0</v>
          </cell>
          <cell r="AJ1034">
            <v>0</v>
          </cell>
          <cell r="AK1034">
            <v>0</v>
          </cell>
          <cell r="AL1034">
            <v>779.9996948242188</v>
          </cell>
          <cell r="AM1034">
            <v>1392.591796875</v>
          </cell>
          <cell r="AN1034">
            <v>28.615774154663086</v>
          </cell>
          <cell r="AO1034">
            <v>142.12075805664062</v>
          </cell>
          <cell r="AP1034">
            <v>0</v>
          </cell>
          <cell r="AQ1034">
            <v>1563.328369140625</v>
          </cell>
          <cell r="AR1034">
            <v>779.9996948242188</v>
          </cell>
          <cell r="AS1034">
            <v>2.004267872743997</v>
          </cell>
          <cell r="AT1034">
            <v>1392.591796875</v>
          </cell>
          <cell r="AU1034">
            <v>553.2174072265625</v>
          </cell>
          <cell r="AV1034">
            <v>194.58091735839844</v>
          </cell>
          <cell r="AW1034">
            <v>0</v>
          </cell>
          <cell r="AX1034">
            <v>2140.39013671875</v>
          </cell>
          <cell r="AY1034">
            <v>0</v>
          </cell>
          <cell r="AZ1034">
            <v>9999</v>
          </cell>
          <cell r="BA1034">
            <v>1392.591796875</v>
          </cell>
          <cell r="BB1034">
            <v>581.8331909179688</v>
          </cell>
          <cell r="BC1034">
            <v>197.44248962402344</v>
          </cell>
          <cell r="BD1034">
            <v>0</v>
          </cell>
          <cell r="BE1034">
            <v>2171.867431640625</v>
          </cell>
          <cell r="BF1034">
            <v>779.9996948242188</v>
          </cell>
          <cell r="BG1034">
            <v>0.018870482221245766</v>
          </cell>
          <cell r="BH1034">
            <v>2.784446561058851</v>
          </cell>
          <cell r="BI1034">
            <v>20.32939910888672</v>
          </cell>
          <cell r="BJ1034">
            <v>0</v>
          </cell>
          <cell r="BK1034">
            <v>0</v>
          </cell>
          <cell r="BL1034">
            <v>0</v>
          </cell>
          <cell r="BM1034">
            <v>41.30321502685547</v>
          </cell>
          <cell r="BN1034">
            <v>1392.591796875</v>
          </cell>
          <cell r="BO1034">
            <v>0</v>
          </cell>
          <cell r="BP1034">
            <v>581.8331909179688</v>
          </cell>
          <cell r="BQ1034">
            <v>138.30435180664062</v>
          </cell>
          <cell r="BR1034">
            <v>49.887481689453125</v>
          </cell>
          <cell r="BS1034">
            <v>0</v>
          </cell>
          <cell r="BT1034">
            <v>0</v>
          </cell>
          <cell r="BU1034">
            <v>0</v>
          </cell>
          <cell r="BV1034">
            <v>0</v>
          </cell>
          <cell r="BW1034">
            <v>197.44248962402344</v>
          </cell>
          <cell r="BX1034">
            <v>649.9996948242188</v>
          </cell>
          <cell r="BY1034">
            <v>130</v>
          </cell>
          <cell r="BZ1034">
            <v>0</v>
          </cell>
          <cell r="CA1034">
            <v>0</v>
          </cell>
          <cell r="CB1034">
            <v>2360.059326171875</v>
          </cell>
          <cell r="CC1034">
            <v>779.9996948242188</v>
          </cell>
          <cell r="CD1034">
            <v>3.0257182368618842</v>
          </cell>
          <cell r="CE1034">
            <v>-4.886037826538086</v>
          </cell>
          <cell r="CF1034">
            <v>25.41327448619952</v>
          </cell>
          <cell r="CG1034">
            <v>0</v>
          </cell>
          <cell r="CH1034">
            <v>25.41327448619952</v>
          </cell>
          <cell r="CI1034">
            <v>1.3717063070753972</v>
          </cell>
          <cell r="CJ1034">
            <v>0</v>
          </cell>
          <cell r="CK1034">
            <v>1.3717063070753972</v>
          </cell>
          <cell r="CM1034">
            <v>0</v>
          </cell>
          <cell r="CQ1034">
            <v>0</v>
          </cell>
          <cell r="CR1034">
            <v>138.30435180664062</v>
          </cell>
          <cell r="CS1034">
            <v>0</v>
          </cell>
          <cell r="CT1034">
            <v>138.30435180664062</v>
          </cell>
          <cell r="CU1034">
            <v>0</v>
          </cell>
          <cell r="CV1034">
            <v>9999</v>
          </cell>
          <cell r="CW1034">
            <v>9999</v>
          </cell>
        </row>
        <row r="1035">
          <cell r="A1035" t="str">
            <v>Manufactured Home NonSGC Heat Pump - PTCS Duct Sealing and System Commissioning Heat Zone 2 - Cool Zone 3</v>
          </cell>
          <cell r="C1035">
            <v>20</v>
          </cell>
          <cell r="D1035">
            <v>2426.037353515625</v>
          </cell>
          <cell r="E1035">
            <v>0</v>
          </cell>
          <cell r="F1035">
            <v>600</v>
          </cell>
          <cell r="G1035">
            <v>0</v>
          </cell>
          <cell r="H1035">
            <v>0</v>
          </cell>
          <cell r="L1035">
            <v>2611.022705078125</v>
          </cell>
          <cell r="M1035">
            <v>0.6119276881217957</v>
          </cell>
          <cell r="N1035">
            <v>1.8749812841415405</v>
          </cell>
          <cell r="O1035">
            <v>0</v>
          </cell>
          <cell r="P1035">
            <v>0.6119276881217957</v>
          </cell>
          <cell r="Q1035">
            <v>1.8749812841415405</v>
          </cell>
          <cell r="R1035">
            <v>599.9996948242188</v>
          </cell>
          <cell r="S1035">
            <v>0</v>
          </cell>
          <cell r="T1035">
            <v>0</v>
          </cell>
          <cell r="U1035">
            <v>0</v>
          </cell>
          <cell r="V1035">
            <v>120</v>
          </cell>
          <cell r="W1035">
            <v>0</v>
          </cell>
          <cell r="X1035">
            <v>0</v>
          </cell>
          <cell r="Y1035">
            <v>0</v>
          </cell>
          <cell r="Z1035">
            <v>0</v>
          </cell>
          <cell r="AA1035">
            <v>0</v>
          </cell>
          <cell r="AB1035">
            <v>0</v>
          </cell>
          <cell r="AC1035">
            <v>0</v>
          </cell>
          <cell r="AD1035">
            <v>0</v>
          </cell>
          <cell r="AE1035">
            <v>0</v>
          </cell>
          <cell r="AF1035">
            <v>0</v>
          </cell>
          <cell r="AG1035">
            <v>0</v>
          </cell>
          <cell r="AH1035">
            <v>719.9996948242188</v>
          </cell>
          <cell r="AI1035">
            <v>0</v>
          </cell>
          <cell r="AJ1035">
            <v>0</v>
          </cell>
          <cell r="AK1035">
            <v>0</v>
          </cell>
          <cell r="AL1035">
            <v>719.9996948242188</v>
          </cell>
          <cell r="AM1035">
            <v>1286.98974609375</v>
          </cell>
          <cell r="AN1035">
            <v>24.948898315429688</v>
          </cell>
          <cell r="AO1035">
            <v>131.19387817382812</v>
          </cell>
          <cell r="AP1035">
            <v>0</v>
          </cell>
          <cell r="AQ1035">
            <v>1443.132568359375</v>
          </cell>
          <cell r="AR1035">
            <v>719.9996948242188</v>
          </cell>
          <cell r="AS1035">
            <v>2.004351575364675</v>
          </cell>
          <cell r="AT1035">
            <v>1286.98974609375</v>
          </cell>
          <cell r="AU1035">
            <v>509.6323547363281</v>
          </cell>
          <cell r="AV1035">
            <v>179.6622314453125</v>
          </cell>
          <cell r="AW1035">
            <v>0</v>
          </cell>
          <cell r="AX1035">
            <v>1976.2843017578125</v>
          </cell>
          <cell r="AY1035">
            <v>0</v>
          </cell>
          <cell r="AZ1035">
            <v>9999</v>
          </cell>
          <cell r="BA1035">
            <v>1286.98974609375</v>
          </cell>
          <cell r="BB1035">
            <v>534.5812377929688</v>
          </cell>
          <cell r="BC1035">
            <v>182.1571044921875</v>
          </cell>
          <cell r="BD1035">
            <v>0</v>
          </cell>
          <cell r="BE1035">
            <v>2003.7281494140625</v>
          </cell>
          <cell r="BF1035">
            <v>719.9996948242188</v>
          </cell>
          <cell r="BG1035">
            <v>0.09190838783979416</v>
          </cell>
          <cell r="BH1035">
            <v>2.7829568790676875</v>
          </cell>
          <cell r="BI1035">
            <v>20.29045295715332</v>
          </cell>
          <cell r="BJ1035">
            <v>0</v>
          </cell>
          <cell r="BK1035">
            <v>0</v>
          </cell>
          <cell r="BL1035">
            <v>0</v>
          </cell>
          <cell r="BM1035">
            <v>42.49640655517578</v>
          </cell>
          <cell r="BN1035">
            <v>1286.98974609375</v>
          </cell>
          <cell r="BO1035">
            <v>0</v>
          </cell>
          <cell r="BP1035">
            <v>534.5812377929688</v>
          </cell>
          <cell r="BQ1035">
            <v>127.40808868408203</v>
          </cell>
          <cell r="BR1035">
            <v>46.25870895385742</v>
          </cell>
          <cell r="BS1035">
            <v>0</v>
          </cell>
          <cell r="BT1035">
            <v>0</v>
          </cell>
          <cell r="BU1035">
            <v>0</v>
          </cell>
          <cell r="BV1035">
            <v>0</v>
          </cell>
          <cell r="BW1035">
            <v>182.1571044921875</v>
          </cell>
          <cell r="BX1035">
            <v>599.9996948242188</v>
          </cell>
          <cell r="BY1035">
            <v>120</v>
          </cell>
          <cell r="BZ1035">
            <v>0</v>
          </cell>
          <cell r="CA1035">
            <v>0</v>
          </cell>
          <cell r="CB1035">
            <v>2177.39501953125</v>
          </cell>
          <cell r="CC1035">
            <v>719.9996948242188</v>
          </cell>
          <cell r="CD1035">
            <v>3.024160866911514</v>
          </cell>
          <cell r="CE1035">
            <v>-4.802229881286621</v>
          </cell>
          <cell r="CF1035">
            <v>23.52565484895989</v>
          </cell>
          <cell r="CG1035">
            <v>0</v>
          </cell>
          <cell r="CH1035">
            <v>23.52565484895989</v>
          </cell>
          <cell r="CI1035">
            <v>1.262702147196003</v>
          </cell>
          <cell r="CJ1035">
            <v>0</v>
          </cell>
          <cell r="CK1035">
            <v>1.262702147196003</v>
          </cell>
          <cell r="CM1035">
            <v>0</v>
          </cell>
          <cell r="CQ1035">
            <v>0</v>
          </cell>
          <cell r="CR1035">
            <v>127.40808868408203</v>
          </cell>
          <cell r="CS1035">
            <v>0</v>
          </cell>
          <cell r="CT1035">
            <v>127.40808868408203</v>
          </cell>
          <cell r="CU1035">
            <v>0</v>
          </cell>
          <cell r="CV1035">
            <v>9999</v>
          </cell>
          <cell r="CW1035">
            <v>9999</v>
          </cell>
        </row>
        <row r="1036">
          <cell r="A1036" t="str">
            <v>Single Family Heat Pump - PTCS Duct Sealing and System Commissioning Heat Zone 2 - Cool Zone 1</v>
          </cell>
          <cell r="C1036">
            <v>20.000001907348633</v>
          </cell>
          <cell r="D1036">
            <v>2578.412109375</v>
          </cell>
          <cell r="E1036">
            <v>0</v>
          </cell>
          <cell r="F1036">
            <v>650</v>
          </cell>
          <cell r="G1036">
            <v>0</v>
          </cell>
          <cell r="H1036">
            <v>0</v>
          </cell>
          <cell r="L1036">
            <v>2775.01611328125</v>
          </cell>
          <cell r="M1036">
            <v>0.7018659710884094</v>
          </cell>
          <cell r="N1036">
            <v>2.002986431121826</v>
          </cell>
          <cell r="O1036">
            <v>0</v>
          </cell>
          <cell r="P1036">
            <v>0.7018659710884094</v>
          </cell>
          <cell r="Q1036">
            <v>2.002986431121826</v>
          </cell>
          <cell r="R1036">
            <v>649.9996948242188</v>
          </cell>
          <cell r="S1036">
            <v>0</v>
          </cell>
          <cell r="T1036">
            <v>0</v>
          </cell>
          <cell r="U1036">
            <v>0</v>
          </cell>
          <cell r="V1036">
            <v>130</v>
          </cell>
          <cell r="W1036">
            <v>0</v>
          </cell>
          <cell r="X1036">
            <v>0</v>
          </cell>
          <cell r="Y1036">
            <v>0</v>
          </cell>
          <cell r="Z1036">
            <v>0</v>
          </cell>
          <cell r="AA1036">
            <v>0</v>
          </cell>
          <cell r="AB1036">
            <v>0</v>
          </cell>
          <cell r="AC1036">
            <v>0</v>
          </cell>
          <cell r="AD1036">
            <v>0</v>
          </cell>
          <cell r="AE1036">
            <v>0</v>
          </cell>
          <cell r="AF1036">
            <v>0</v>
          </cell>
          <cell r="AG1036">
            <v>0</v>
          </cell>
          <cell r="AH1036">
            <v>779.9996948242188</v>
          </cell>
          <cell r="AI1036">
            <v>0</v>
          </cell>
          <cell r="AJ1036">
            <v>0</v>
          </cell>
          <cell r="AK1036">
            <v>0</v>
          </cell>
          <cell r="AL1036">
            <v>779.9996948242188</v>
          </cell>
          <cell r="AM1036">
            <v>1370.282470703125</v>
          </cell>
          <cell r="AN1036">
            <v>28.615774154663086</v>
          </cell>
          <cell r="AO1036">
            <v>139.88983154296875</v>
          </cell>
          <cell r="AP1036">
            <v>0</v>
          </cell>
          <cell r="AQ1036">
            <v>1538.7880859375</v>
          </cell>
          <cell r="AR1036">
            <v>779.9996948242188</v>
          </cell>
          <cell r="AS1036">
            <v>1.972805998017139</v>
          </cell>
          <cell r="AT1036">
            <v>1370.282470703125</v>
          </cell>
          <cell r="AU1036">
            <v>544.4249267578125</v>
          </cell>
          <cell r="AV1036">
            <v>191.47073364257812</v>
          </cell>
          <cell r="AW1036">
            <v>0</v>
          </cell>
          <cell r="AX1036">
            <v>2106.17822265625</v>
          </cell>
          <cell r="AY1036">
            <v>0</v>
          </cell>
          <cell r="AZ1036">
            <v>9999</v>
          </cell>
          <cell r="BA1036">
            <v>1370.282470703125</v>
          </cell>
          <cell r="BB1036">
            <v>573.0407104492188</v>
          </cell>
          <cell r="BC1036">
            <v>194.33230590820312</v>
          </cell>
          <cell r="BD1036">
            <v>0</v>
          </cell>
          <cell r="BE1036">
            <v>2137.655517578125</v>
          </cell>
          <cell r="BF1036">
            <v>779.9996948242188</v>
          </cell>
          <cell r="BG1036">
            <v>0.3348066210746765</v>
          </cell>
          <cell r="BH1036">
            <v>2.740585017799971</v>
          </cell>
          <cell r="BI1036">
            <v>20.682310104370117</v>
          </cell>
          <cell r="BJ1036">
            <v>0</v>
          </cell>
          <cell r="BK1036">
            <v>0</v>
          </cell>
          <cell r="BL1036">
            <v>0</v>
          </cell>
          <cell r="BM1036">
            <v>41.6561279296875</v>
          </cell>
          <cell r="BN1036">
            <v>1370.282470703125</v>
          </cell>
          <cell r="BO1036">
            <v>0</v>
          </cell>
          <cell r="BP1036">
            <v>573.0407104492188</v>
          </cell>
          <cell r="BQ1036">
            <v>136.10623168945312</v>
          </cell>
          <cell r="BR1036">
            <v>48.95351791381836</v>
          </cell>
          <cell r="BS1036">
            <v>0</v>
          </cell>
          <cell r="BT1036">
            <v>0</v>
          </cell>
          <cell r="BU1036">
            <v>0</v>
          </cell>
          <cell r="BV1036">
            <v>0</v>
          </cell>
          <cell r="BW1036">
            <v>194.33230590820312</v>
          </cell>
          <cell r="BX1036">
            <v>649.9996948242188</v>
          </cell>
          <cell r="BY1036">
            <v>130</v>
          </cell>
          <cell r="BZ1036">
            <v>0</v>
          </cell>
          <cell r="CA1036">
            <v>0</v>
          </cell>
          <cell r="CB1036">
            <v>2322.71533203125</v>
          </cell>
          <cell r="CC1036">
            <v>779.9996948242188</v>
          </cell>
          <cell r="CD1036">
            <v>2.9778411998616536</v>
          </cell>
          <cell r="CE1036">
            <v>-4.57219934463501</v>
          </cell>
          <cell r="CF1036">
            <v>24.94455641374741</v>
          </cell>
          <cell r="CG1036">
            <v>0</v>
          </cell>
          <cell r="CH1036">
            <v>24.94455641374741</v>
          </cell>
          <cell r="CI1036">
            <v>1.3482252573530578</v>
          </cell>
          <cell r="CJ1036">
            <v>0</v>
          </cell>
          <cell r="CK1036">
            <v>1.3482252573530578</v>
          </cell>
          <cell r="CM1036">
            <v>0</v>
          </cell>
          <cell r="CQ1036">
            <v>0</v>
          </cell>
          <cell r="CR1036">
            <v>136.10623168945312</v>
          </cell>
          <cell r="CS1036">
            <v>0</v>
          </cell>
          <cell r="CT1036">
            <v>136.10623168945312</v>
          </cell>
          <cell r="CU1036">
            <v>0</v>
          </cell>
          <cell r="CV1036">
            <v>9999</v>
          </cell>
          <cell r="CW1036">
            <v>9999</v>
          </cell>
        </row>
        <row r="1037">
          <cell r="A1037" t="str">
            <v>Manufactured Home NonSGC Heat Pump - PTCS Duct Sealing and System Commissioning Heat Zone 2 - Cool Zone 2</v>
          </cell>
          <cell r="C1037">
            <v>20</v>
          </cell>
          <cell r="D1037">
            <v>2306.19482421875</v>
          </cell>
          <cell r="E1037">
            <v>0</v>
          </cell>
          <cell r="F1037">
            <v>600</v>
          </cell>
          <cell r="G1037">
            <v>0</v>
          </cell>
          <cell r="H1037">
            <v>0</v>
          </cell>
          <cell r="L1037">
            <v>2482.042236328125</v>
          </cell>
          <cell r="M1037">
            <v>0.6119276881217957</v>
          </cell>
          <cell r="N1037">
            <v>1.7883708477020264</v>
          </cell>
          <cell r="O1037">
            <v>0</v>
          </cell>
          <cell r="P1037">
            <v>0.6119276881217957</v>
          </cell>
          <cell r="Q1037">
            <v>1.7883708477020264</v>
          </cell>
          <cell r="R1037">
            <v>599.9996948242188</v>
          </cell>
          <cell r="S1037">
            <v>0</v>
          </cell>
          <cell r="T1037">
            <v>0</v>
          </cell>
          <cell r="U1037">
            <v>0</v>
          </cell>
          <cell r="V1037">
            <v>120</v>
          </cell>
          <cell r="W1037">
            <v>0</v>
          </cell>
          <cell r="X1037">
            <v>0</v>
          </cell>
          <cell r="Y1037">
            <v>0</v>
          </cell>
          <cell r="Z1037">
            <v>0</v>
          </cell>
          <cell r="AA1037">
            <v>0</v>
          </cell>
          <cell r="AB1037">
            <v>0</v>
          </cell>
          <cell r="AC1037">
            <v>0</v>
          </cell>
          <cell r="AD1037">
            <v>0</v>
          </cell>
          <cell r="AE1037">
            <v>0</v>
          </cell>
          <cell r="AF1037">
            <v>0</v>
          </cell>
          <cell r="AG1037">
            <v>0</v>
          </cell>
          <cell r="AH1037">
            <v>719.9996948242188</v>
          </cell>
          <cell r="AI1037">
            <v>0</v>
          </cell>
          <cell r="AJ1037">
            <v>0</v>
          </cell>
          <cell r="AK1037">
            <v>0</v>
          </cell>
          <cell r="AL1037">
            <v>719.9996948242188</v>
          </cell>
          <cell r="AM1037">
            <v>1223.66064453125</v>
          </cell>
          <cell r="AN1037">
            <v>24.948898315429688</v>
          </cell>
          <cell r="AO1037">
            <v>124.86095428466797</v>
          </cell>
          <cell r="AP1037">
            <v>0</v>
          </cell>
          <cell r="AQ1037">
            <v>1373.470458984375</v>
          </cell>
          <cell r="AR1037">
            <v>719.9996948242188</v>
          </cell>
          <cell r="AS1037">
            <v>1.9075987212281635</v>
          </cell>
          <cell r="AT1037">
            <v>1223.66064453125</v>
          </cell>
          <cell r="AU1037">
            <v>486.0910339355469</v>
          </cell>
          <cell r="AV1037">
            <v>170.9751739501953</v>
          </cell>
          <cell r="AW1037">
            <v>0</v>
          </cell>
          <cell r="AX1037">
            <v>1880.726806640625</v>
          </cell>
          <cell r="AY1037">
            <v>0</v>
          </cell>
          <cell r="AZ1037">
            <v>9999</v>
          </cell>
          <cell r="BA1037">
            <v>1223.66064453125</v>
          </cell>
          <cell r="BB1037">
            <v>511.0399475097656</v>
          </cell>
          <cell r="BC1037">
            <v>173.47006225585938</v>
          </cell>
          <cell r="BD1037">
            <v>0</v>
          </cell>
          <cell r="BE1037">
            <v>1908.170654296875</v>
          </cell>
          <cell r="BF1037">
            <v>719.9996948242188</v>
          </cell>
          <cell r="BG1037">
            <v>1.0521150827407837</v>
          </cell>
          <cell r="BH1037">
            <v>2.6502381219813547</v>
          </cell>
          <cell r="BI1037">
            <v>21.34485626220703</v>
          </cell>
          <cell r="BJ1037">
            <v>0</v>
          </cell>
          <cell r="BK1037">
            <v>0</v>
          </cell>
          <cell r="BL1037">
            <v>0</v>
          </cell>
          <cell r="BM1037">
            <v>43.550811767578125</v>
          </cell>
          <cell r="BN1037">
            <v>1223.66064453125</v>
          </cell>
          <cell r="BO1037">
            <v>0</v>
          </cell>
          <cell r="BP1037">
            <v>511.0399475097656</v>
          </cell>
          <cell r="BQ1037">
            <v>121.52275848388672</v>
          </cell>
          <cell r="BR1037">
            <v>43.88783645629883</v>
          </cell>
          <cell r="BS1037">
            <v>0</v>
          </cell>
          <cell r="BT1037">
            <v>0</v>
          </cell>
          <cell r="BU1037">
            <v>0</v>
          </cell>
          <cell r="BV1037">
            <v>0</v>
          </cell>
          <cell r="BW1037">
            <v>173.47006225585938</v>
          </cell>
          <cell r="BX1037">
            <v>599.9996948242188</v>
          </cell>
          <cell r="BY1037">
            <v>120</v>
          </cell>
          <cell r="BZ1037">
            <v>0</v>
          </cell>
          <cell r="CA1037">
            <v>0</v>
          </cell>
          <cell r="CB1037">
            <v>2073.581298828125</v>
          </cell>
          <cell r="CC1037">
            <v>719.9996948242188</v>
          </cell>
          <cell r="CD1037">
            <v>2.879975156773528</v>
          </cell>
          <cell r="CE1037">
            <v>-3.8515889644622803</v>
          </cell>
          <cell r="CF1037">
            <v>22.3530780766841</v>
          </cell>
          <cell r="CG1037">
            <v>0</v>
          </cell>
          <cell r="CH1037">
            <v>22.3530780766841</v>
          </cell>
          <cell r="CI1037">
            <v>1.205704593437268</v>
          </cell>
          <cell r="CJ1037">
            <v>0</v>
          </cell>
          <cell r="CK1037">
            <v>1.205704593437268</v>
          </cell>
          <cell r="CM1037">
            <v>0</v>
          </cell>
          <cell r="CQ1037">
            <v>0</v>
          </cell>
          <cell r="CR1037">
            <v>121.52275848388672</v>
          </cell>
          <cell r="CS1037">
            <v>0</v>
          </cell>
          <cell r="CT1037">
            <v>121.52275848388672</v>
          </cell>
          <cell r="CU1037">
            <v>0</v>
          </cell>
          <cell r="CV1037">
            <v>9999</v>
          </cell>
          <cell r="CW1037">
            <v>9999</v>
          </cell>
        </row>
        <row r="1038">
          <cell r="A1038" t="str">
            <v>Manufactured Home SGC Heat Pump - PTCS Duct Sealing and System Commissioning Heat Zone 2 - Cool Zone 3</v>
          </cell>
          <cell r="C1038">
            <v>20.000001907348633</v>
          </cell>
          <cell r="D1038">
            <v>2267.151123046875</v>
          </cell>
          <cell r="E1038">
            <v>0</v>
          </cell>
          <cell r="F1038">
            <v>600</v>
          </cell>
          <cell r="G1038">
            <v>0</v>
          </cell>
          <cell r="H1038">
            <v>0</v>
          </cell>
          <cell r="L1038">
            <v>2440.021484375</v>
          </cell>
          <cell r="M1038">
            <v>0.5822467803955078</v>
          </cell>
          <cell r="N1038">
            <v>1.7542519569396973</v>
          </cell>
          <cell r="O1038">
            <v>0</v>
          </cell>
          <cell r="P1038">
            <v>0.5822467803955078</v>
          </cell>
          <cell r="Q1038">
            <v>1.7542519569396973</v>
          </cell>
          <cell r="R1038">
            <v>599.9996948242188</v>
          </cell>
          <cell r="S1038">
            <v>0</v>
          </cell>
          <cell r="T1038">
            <v>0</v>
          </cell>
          <cell r="U1038">
            <v>0</v>
          </cell>
          <cell r="V1038">
            <v>120</v>
          </cell>
          <cell r="W1038">
            <v>0</v>
          </cell>
          <cell r="X1038">
            <v>0</v>
          </cell>
          <cell r="Y1038">
            <v>0</v>
          </cell>
          <cell r="Z1038">
            <v>0</v>
          </cell>
          <cell r="AA1038">
            <v>0</v>
          </cell>
          <cell r="AB1038">
            <v>0</v>
          </cell>
          <cell r="AC1038">
            <v>0</v>
          </cell>
          <cell r="AD1038">
            <v>0</v>
          </cell>
          <cell r="AE1038">
            <v>0</v>
          </cell>
          <cell r="AF1038">
            <v>0</v>
          </cell>
          <cell r="AG1038">
            <v>0</v>
          </cell>
          <cell r="AH1038">
            <v>719.9996948242188</v>
          </cell>
          <cell r="AI1038">
            <v>0</v>
          </cell>
          <cell r="AJ1038">
            <v>0</v>
          </cell>
          <cell r="AK1038">
            <v>0</v>
          </cell>
          <cell r="AL1038">
            <v>719.9996948242188</v>
          </cell>
          <cell r="AM1038">
            <v>1203.344970703125</v>
          </cell>
          <cell r="AN1038">
            <v>23.73877716064453</v>
          </cell>
          <cell r="AO1038">
            <v>122.7083740234375</v>
          </cell>
          <cell r="AP1038">
            <v>0</v>
          </cell>
          <cell r="AQ1038">
            <v>1349.7921142578125</v>
          </cell>
          <cell r="AR1038">
            <v>719.9996948242188</v>
          </cell>
          <cell r="AS1038">
            <v>1.8747120750054571</v>
          </cell>
          <cell r="AT1038">
            <v>1203.344970703125</v>
          </cell>
          <cell r="AU1038">
            <v>476.8172607421875</v>
          </cell>
          <cell r="AV1038">
            <v>168.01622009277344</v>
          </cell>
          <cell r="AW1038">
            <v>0</v>
          </cell>
          <cell r="AX1038">
            <v>1848.178466796875</v>
          </cell>
          <cell r="AY1038">
            <v>0</v>
          </cell>
          <cell r="AZ1038">
            <v>9999</v>
          </cell>
          <cell r="BA1038">
            <v>1203.344970703125</v>
          </cell>
          <cell r="BB1038">
            <v>500.5560302734375</v>
          </cell>
          <cell r="BC1038">
            <v>170.39010620117188</v>
          </cell>
          <cell r="BD1038">
            <v>0</v>
          </cell>
          <cell r="BE1038">
            <v>1874.2911376953125</v>
          </cell>
          <cell r="BF1038">
            <v>719.9996948242188</v>
          </cell>
          <cell r="BG1038">
            <v>1.479268193244934</v>
          </cell>
          <cell r="BH1038">
            <v>2.603183207271664</v>
          </cell>
          <cell r="BI1038">
            <v>21.712448120117188</v>
          </cell>
          <cell r="BJ1038">
            <v>0</v>
          </cell>
          <cell r="BK1038">
            <v>0</v>
          </cell>
          <cell r="BL1038">
            <v>0</v>
          </cell>
          <cell r="BM1038">
            <v>45.050384521484375</v>
          </cell>
          <cell r="BN1038">
            <v>1203.344970703125</v>
          </cell>
          <cell r="BO1038">
            <v>0</v>
          </cell>
          <cell r="BP1038">
            <v>500.5560302734375</v>
          </cell>
          <cell r="BQ1038">
            <v>119.20431518554688</v>
          </cell>
          <cell r="BR1038">
            <v>43.18680191040039</v>
          </cell>
          <cell r="BS1038">
            <v>0</v>
          </cell>
          <cell r="BT1038">
            <v>0</v>
          </cell>
          <cell r="BU1038">
            <v>0</v>
          </cell>
          <cell r="BV1038">
            <v>0</v>
          </cell>
          <cell r="BW1038">
            <v>170.39010620117188</v>
          </cell>
          <cell r="BX1038">
            <v>599.9996948242188</v>
          </cell>
          <cell r="BY1038">
            <v>120</v>
          </cell>
          <cell r="BZ1038">
            <v>0</v>
          </cell>
          <cell r="CA1038">
            <v>0</v>
          </cell>
          <cell r="CB1038">
            <v>2036.6822509765625</v>
          </cell>
          <cell r="CC1038">
            <v>719.9996948242188</v>
          </cell>
          <cell r="CD1038">
            <v>2.8287265210581976</v>
          </cell>
          <cell r="CE1038">
            <v>-3.4178292751312256</v>
          </cell>
          <cell r="CF1038">
            <v>21.97320121567387</v>
          </cell>
          <cell r="CG1038">
            <v>0</v>
          </cell>
          <cell r="CH1038">
            <v>21.97320121567387</v>
          </cell>
          <cell r="CI1038">
            <v>1.1812496084263684</v>
          </cell>
          <cell r="CJ1038">
            <v>0</v>
          </cell>
          <cell r="CK1038">
            <v>1.1812496084263684</v>
          </cell>
          <cell r="CM1038">
            <v>0</v>
          </cell>
          <cell r="CQ1038">
            <v>0</v>
          </cell>
          <cell r="CR1038">
            <v>119.20431518554688</v>
          </cell>
          <cell r="CS1038">
            <v>0</v>
          </cell>
          <cell r="CT1038">
            <v>119.20431518554688</v>
          </cell>
          <cell r="CU1038">
            <v>0</v>
          </cell>
          <cell r="CV1038">
            <v>9999</v>
          </cell>
          <cell r="CW1038">
            <v>9999</v>
          </cell>
        </row>
        <row r="1039">
          <cell r="A1039" t="str">
            <v>Manufactured Home NonSGC Heat Pump - PTCS Duct Sealing and System Commissioning Heat Zone 2 - Cool Zone 1</v>
          </cell>
          <cell r="C1039">
            <v>19.999998092651367</v>
          </cell>
          <cell r="D1039">
            <v>2257.902099609375</v>
          </cell>
          <cell r="E1039">
            <v>0</v>
          </cell>
          <cell r="F1039">
            <v>600</v>
          </cell>
          <cell r="G1039">
            <v>0</v>
          </cell>
          <cell r="H1039">
            <v>0</v>
          </cell>
          <cell r="L1039">
            <v>2430.06689453125</v>
          </cell>
          <cell r="M1039">
            <v>0.6119276881217957</v>
          </cell>
          <cell r="N1039">
            <v>1.7534693479537964</v>
          </cell>
          <cell r="O1039">
            <v>0</v>
          </cell>
          <cell r="P1039">
            <v>0.6119276881217957</v>
          </cell>
          <cell r="Q1039">
            <v>1.7534693479537964</v>
          </cell>
          <cell r="R1039">
            <v>599.9996948242188</v>
          </cell>
          <cell r="S1039">
            <v>0</v>
          </cell>
          <cell r="T1039">
            <v>0</v>
          </cell>
          <cell r="U1039">
            <v>0</v>
          </cell>
          <cell r="V1039">
            <v>120</v>
          </cell>
          <cell r="W1039">
            <v>0</v>
          </cell>
          <cell r="X1039">
            <v>0</v>
          </cell>
          <cell r="Y1039">
            <v>0</v>
          </cell>
          <cell r="Z1039">
            <v>0</v>
          </cell>
          <cell r="AA1039">
            <v>0</v>
          </cell>
          <cell r="AB1039">
            <v>0</v>
          </cell>
          <cell r="AC1039">
            <v>0</v>
          </cell>
          <cell r="AD1039">
            <v>0</v>
          </cell>
          <cell r="AE1039">
            <v>0</v>
          </cell>
          <cell r="AF1039">
            <v>0</v>
          </cell>
          <cell r="AG1039">
            <v>0</v>
          </cell>
          <cell r="AH1039">
            <v>719.9996948242188</v>
          </cell>
          <cell r="AI1039">
            <v>0</v>
          </cell>
          <cell r="AJ1039">
            <v>0</v>
          </cell>
          <cell r="AK1039">
            <v>0</v>
          </cell>
          <cell r="AL1039">
            <v>719.9996948242188</v>
          </cell>
          <cell r="AM1039">
            <v>1199.5853271484375</v>
          </cell>
          <cell r="AN1039">
            <v>24.948898315429688</v>
          </cell>
          <cell r="AO1039">
            <v>122.45342254638672</v>
          </cell>
          <cell r="AP1039">
            <v>0</v>
          </cell>
          <cell r="AQ1039">
            <v>1346.9876708984375</v>
          </cell>
          <cell r="AR1039">
            <v>719.9996948242188</v>
          </cell>
          <cell r="AS1039">
            <v>1.8708169707476174</v>
          </cell>
          <cell r="AT1039">
            <v>1199.5853271484375</v>
          </cell>
          <cell r="AU1039">
            <v>476.6045837402344</v>
          </cell>
          <cell r="AV1039">
            <v>167.61898803710938</v>
          </cell>
          <cell r="AW1039">
            <v>0</v>
          </cell>
          <cell r="AX1039">
            <v>1843.808837890625</v>
          </cell>
          <cell r="AY1039">
            <v>0</v>
          </cell>
          <cell r="AZ1039">
            <v>9999</v>
          </cell>
          <cell r="BA1039">
            <v>1199.5853271484375</v>
          </cell>
          <cell r="BB1039">
            <v>501.5534973144531</v>
          </cell>
          <cell r="BC1039">
            <v>170.1138916015625</v>
          </cell>
          <cell r="BD1039">
            <v>0</v>
          </cell>
          <cell r="BE1039">
            <v>1871.252685546875</v>
          </cell>
          <cell r="BF1039">
            <v>719.9996948242188</v>
          </cell>
          <cell r="BG1039">
            <v>1.463489294052124</v>
          </cell>
          <cell r="BH1039">
            <v>2.5989631860365066</v>
          </cell>
          <cell r="BI1039">
            <v>21.801389694213867</v>
          </cell>
          <cell r="BJ1039">
            <v>0</v>
          </cell>
          <cell r="BK1039">
            <v>0</v>
          </cell>
          <cell r="BL1039">
            <v>0</v>
          </cell>
          <cell r="BM1039">
            <v>44.007347106933594</v>
          </cell>
          <cell r="BN1039">
            <v>1199.5853271484375</v>
          </cell>
          <cell r="BO1039">
            <v>0</v>
          </cell>
          <cell r="BP1039">
            <v>501.5534973144531</v>
          </cell>
          <cell r="BQ1039">
            <v>119.1511459350586</v>
          </cell>
          <cell r="BR1039">
            <v>42.879066467285156</v>
          </cell>
          <cell r="BS1039">
            <v>0</v>
          </cell>
          <cell r="BT1039">
            <v>0</v>
          </cell>
          <cell r="BU1039">
            <v>0</v>
          </cell>
          <cell r="BV1039">
            <v>0</v>
          </cell>
          <cell r="BW1039">
            <v>170.1138916015625</v>
          </cell>
          <cell r="BX1039">
            <v>599.9996948242188</v>
          </cell>
          <cell r="BY1039">
            <v>120</v>
          </cell>
          <cell r="BZ1039">
            <v>0</v>
          </cell>
          <cell r="CA1039">
            <v>0</v>
          </cell>
          <cell r="CB1039">
            <v>2033.282958984375</v>
          </cell>
          <cell r="CC1039">
            <v>719.9996948242188</v>
          </cell>
          <cell r="CD1039">
            <v>2.8240052430916864</v>
          </cell>
          <cell r="CE1039">
            <v>-3.4427404403686523</v>
          </cell>
          <cell r="CF1039">
            <v>21.846665865165495</v>
          </cell>
          <cell r="CG1039">
            <v>0</v>
          </cell>
          <cell r="CH1039">
            <v>21.846665865165495</v>
          </cell>
          <cell r="CI1039">
            <v>1.1803250515772865</v>
          </cell>
          <cell r="CJ1039">
            <v>0</v>
          </cell>
          <cell r="CK1039">
            <v>1.1803250515772865</v>
          </cell>
          <cell r="CM1039">
            <v>0</v>
          </cell>
          <cell r="CQ1039">
            <v>0</v>
          </cell>
          <cell r="CR1039">
            <v>119.1511459350586</v>
          </cell>
          <cell r="CS1039">
            <v>0</v>
          </cell>
          <cell r="CT1039">
            <v>119.1511459350586</v>
          </cell>
          <cell r="CU1039">
            <v>0</v>
          </cell>
          <cell r="CV1039">
            <v>9999</v>
          </cell>
          <cell r="CW1039">
            <v>9999</v>
          </cell>
        </row>
        <row r="1040">
          <cell r="A1040" t="str">
            <v>Single Family Forced Air Furnace w/CAC - PTCS Duct Sealing Heat Zone 1 - Cool Zone 3</v>
          </cell>
          <cell r="C1040">
            <v>20</v>
          </cell>
          <cell r="D1040">
            <v>1659.112060546875</v>
          </cell>
          <cell r="E1040">
            <v>0</v>
          </cell>
          <cell r="F1040">
            <v>425</v>
          </cell>
          <cell r="G1040">
            <v>0</v>
          </cell>
          <cell r="H1040">
            <v>0</v>
          </cell>
          <cell r="L1040">
            <v>1785.6192626953125</v>
          </cell>
          <cell r="M1040">
            <v>0.3663724958896637</v>
          </cell>
          <cell r="N1040">
            <v>1.0607486963272095</v>
          </cell>
          <cell r="O1040">
            <v>0</v>
          </cell>
          <cell r="P1040">
            <v>0.3663724958896637</v>
          </cell>
          <cell r="Q1040">
            <v>1.0607486963272095</v>
          </cell>
          <cell r="R1040">
            <v>424.9997863769531</v>
          </cell>
          <cell r="S1040">
            <v>0</v>
          </cell>
          <cell r="T1040">
            <v>0</v>
          </cell>
          <cell r="U1040">
            <v>0</v>
          </cell>
          <cell r="V1040">
            <v>85</v>
          </cell>
          <cell r="W1040">
            <v>0</v>
          </cell>
          <cell r="X1040">
            <v>0</v>
          </cell>
          <cell r="Y1040">
            <v>0</v>
          </cell>
          <cell r="Z1040">
            <v>0</v>
          </cell>
          <cell r="AA1040">
            <v>0</v>
          </cell>
          <cell r="AB1040">
            <v>0</v>
          </cell>
          <cell r="AC1040">
            <v>0</v>
          </cell>
          <cell r="AD1040">
            <v>0</v>
          </cell>
          <cell r="AE1040">
            <v>0</v>
          </cell>
          <cell r="AF1040">
            <v>0</v>
          </cell>
          <cell r="AG1040">
            <v>0</v>
          </cell>
          <cell r="AH1040">
            <v>509.9997863769531</v>
          </cell>
          <cell r="AI1040">
            <v>0</v>
          </cell>
          <cell r="AJ1040">
            <v>0</v>
          </cell>
          <cell r="AK1040">
            <v>0</v>
          </cell>
          <cell r="AL1040">
            <v>509.9997863769531</v>
          </cell>
          <cell r="AM1040">
            <v>892.3857421875</v>
          </cell>
          <cell r="AN1040">
            <v>14.937371253967285</v>
          </cell>
          <cell r="AO1040">
            <v>90.73230743408203</v>
          </cell>
          <cell r="AP1040">
            <v>0</v>
          </cell>
          <cell r="AQ1040">
            <v>998.055419921875</v>
          </cell>
          <cell r="AR1040">
            <v>509.9997863769531</v>
          </cell>
          <cell r="AS1040">
            <v>1.9569722331959225</v>
          </cell>
          <cell r="AT1040">
            <v>892.3857421875</v>
          </cell>
          <cell r="AU1040">
            <v>288.31854248046875</v>
          </cell>
          <cell r="AV1040">
            <v>118.07042694091797</v>
          </cell>
          <cell r="AW1040">
            <v>0</v>
          </cell>
          <cell r="AX1040">
            <v>1298.774658203125</v>
          </cell>
          <cell r="AY1040">
            <v>0</v>
          </cell>
          <cell r="AZ1040">
            <v>9999</v>
          </cell>
          <cell r="BA1040">
            <v>892.3857421875</v>
          </cell>
          <cell r="BB1040">
            <v>303.25592041015625</v>
          </cell>
          <cell r="BC1040">
            <v>119.56416320800781</v>
          </cell>
          <cell r="BD1040">
            <v>0</v>
          </cell>
          <cell r="BE1040">
            <v>1315.205810546875</v>
          </cell>
          <cell r="BF1040">
            <v>509.9997863769531</v>
          </cell>
          <cell r="BG1040">
            <v>3.592499017715454</v>
          </cell>
          <cell r="BH1040">
            <v>2.578836019664219</v>
          </cell>
          <cell r="BI1040">
            <v>21.01605796813965</v>
          </cell>
          <cell r="BJ1040">
            <v>0</v>
          </cell>
          <cell r="BK1040">
            <v>0</v>
          </cell>
          <cell r="BL1040">
            <v>0</v>
          </cell>
          <cell r="BM1040">
            <v>43.55756759643555</v>
          </cell>
          <cell r="BN1040">
            <v>892.3857421875</v>
          </cell>
          <cell r="BO1040">
            <v>0</v>
          </cell>
          <cell r="BP1040">
            <v>303.25592041015625</v>
          </cell>
          <cell r="BQ1040">
            <v>72.07963562011719</v>
          </cell>
          <cell r="BR1040">
            <v>30.68281364440918</v>
          </cell>
          <cell r="BS1040">
            <v>0</v>
          </cell>
          <cell r="BT1040">
            <v>0</v>
          </cell>
          <cell r="BU1040">
            <v>0</v>
          </cell>
          <cell r="BV1040">
            <v>0</v>
          </cell>
          <cell r="BW1040">
            <v>119.56416320800781</v>
          </cell>
          <cell r="BX1040">
            <v>424.9997863769531</v>
          </cell>
          <cell r="BY1040">
            <v>85</v>
          </cell>
          <cell r="BZ1040">
            <v>0</v>
          </cell>
          <cell r="CA1040">
            <v>0</v>
          </cell>
          <cell r="CB1040">
            <v>1417.96826171875</v>
          </cell>
          <cell r="CC1040">
            <v>509.9997863769531</v>
          </cell>
          <cell r="CD1040">
            <v>2.7803311026221014</v>
          </cell>
          <cell r="CE1040">
            <v>-0.6421331167221069</v>
          </cell>
          <cell r="CF1040">
            <v>15.55942524194647</v>
          </cell>
          <cell r="CG1040">
            <v>0</v>
          </cell>
          <cell r="CH1040">
            <v>15.55942524194647</v>
          </cell>
          <cell r="CI1040">
            <v>0.8359360588443012</v>
          </cell>
          <cell r="CJ1040">
            <v>0</v>
          </cell>
          <cell r="CK1040">
            <v>0.8359360588443012</v>
          </cell>
          <cell r="CM1040">
            <v>0</v>
          </cell>
          <cell r="CQ1040">
            <v>0</v>
          </cell>
          <cell r="CR1040">
            <v>72.07963562011719</v>
          </cell>
          <cell r="CS1040">
            <v>0</v>
          </cell>
          <cell r="CT1040">
            <v>72.07963562011719</v>
          </cell>
          <cell r="CU1040">
            <v>0</v>
          </cell>
          <cell r="CV1040">
            <v>9999</v>
          </cell>
          <cell r="CW1040">
            <v>9999</v>
          </cell>
        </row>
        <row r="1041">
          <cell r="A1041" t="str">
            <v>Manufactured Home SGC Heat Pump - PTCS Duct Sealing and System Commissioning Heat Zone 2 - Cool Zone 2</v>
          </cell>
          <cell r="C1041">
            <v>20</v>
          </cell>
          <cell r="D1041">
            <v>2175.298583984375</v>
          </cell>
          <cell r="E1041">
            <v>0</v>
          </cell>
          <cell r="F1041">
            <v>600</v>
          </cell>
          <cell r="G1041">
            <v>0</v>
          </cell>
          <cell r="H1041">
            <v>0</v>
          </cell>
          <cell r="L1041">
            <v>2341.1650390625</v>
          </cell>
          <cell r="M1041">
            <v>0.5822467803955078</v>
          </cell>
          <cell r="N1041">
            <v>1.6878697872161865</v>
          </cell>
          <cell r="O1041">
            <v>0</v>
          </cell>
          <cell r="P1041">
            <v>0.5822467803955078</v>
          </cell>
          <cell r="Q1041">
            <v>1.6878697872161865</v>
          </cell>
          <cell r="R1041">
            <v>599.9996948242188</v>
          </cell>
          <cell r="S1041">
            <v>0</v>
          </cell>
          <cell r="T1041">
            <v>0</v>
          </cell>
          <cell r="U1041">
            <v>0</v>
          </cell>
          <cell r="V1041">
            <v>120</v>
          </cell>
          <cell r="W1041">
            <v>0</v>
          </cell>
          <cell r="X1041">
            <v>0</v>
          </cell>
          <cell r="Y1041">
            <v>0</v>
          </cell>
          <cell r="Z1041">
            <v>0</v>
          </cell>
          <cell r="AA1041">
            <v>0</v>
          </cell>
          <cell r="AB1041">
            <v>0</v>
          </cell>
          <cell r="AC1041">
            <v>0</v>
          </cell>
          <cell r="AD1041">
            <v>0</v>
          </cell>
          <cell r="AE1041">
            <v>0</v>
          </cell>
          <cell r="AF1041">
            <v>0</v>
          </cell>
          <cell r="AG1041">
            <v>0</v>
          </cell>
          <cell r="AH1041">
            <v>719.9996948242188</v>
          </cell>
          <cell r="AI1041">
            <v>0</v>
          </cell>
          <cell r="AJ1041">
            <v>0</v>
          </cell>
          <cell r="AK1041">
            <v>0</v>
          </cell>
          <cell r="AL1041">
            <v>719.9996948242188</v>
          </cell>
          <cell r="AM1041">
            <v>1154.8516845703125</v>
          </cell>
          <cell r="AN1041">
            <v>23.73877716064453</v>
          </cell>
          <cell r="AO1041">
            <v>117.85904693603516</v>
          </cell>
          <cell r="AP1041">
            <v>0</v>
          </cell>
          <cell r="AQ1041">
            <v>1296.449462890625</v>
          </cell>
          <cell r="AR1041">
            <v>719.9996948242188</v>
          </cell>
          <cell r="AS1041">
            <v>1.8006250807974415</v>
          </cell>
          <cell r="AT1041">
            <v>1154.8516845703125</v>
          </cell>
          <cell r="AU1041">
            <v>458.7741394042969</v>
          </cell>
          <cell r="AV1041">
            <v>161.36257934570312</v>
          </cell>
          <cell r="AW1041">
            <v>0</v>
          </cell>
          <cell r="AX1041">
            <v>1774.9884033203125</v>
          </cell>
          <cell r="AY1041">
            <v>0</v>
          </cell>
          <cell r="AZ1041">
            <v>9999</v>
          </cell>
          <cell r="BA1041">
            <v>1154.8516845703125</v>
          </cell>
          <cell r="BB1041">
            <v>482.5129089355469</v>
          </cell>
          <cell r="BC1041">
            <v>163.73646545410156</v>
          </cell>
          <cell r="BD1041">
            <v>0</v>
          </cell>
          <cell r="BE1041">
            <v>1801.10107421875</v>
          </cell>
          <cell r="BF1041">
            <v>719.9996948242188</v>
          </cell>
          <cell r="BG1041">
            <v>2.317938804626465</v>
          </cell>
          <cell r="BH1041">
            <v>2.501530319438646</v>
          </cell>
          <cell r="BI1041">
            <v>22.629261016845703</v>
          </cell>
          <cell r="BJ1041">
            <v>0</v>
          </cell>
          <cell r="BK1041">
            <v>0</v>
          </cell>
          <cell r="BL1041">
            <v>0</v>
          </cell>
          <cell r="BM1041">
            <v>45.96719741821289</v>
          </cell>
          <cell r="BN1041">
            <v>1154.8516845703125</v>
          </cell>
          <cell r="BO1041">
            <v>0</v>
          </cell>
          <cell r="BP1041">
            <v>482.5129089355469</v>
          </cell>
          <cell r="BQ1041">
            <v>114.69353485107422</v>
          </cell>
          <cell r="BR1041">
            <v>41.36861801147461</v>
          </cell>
          <cell r="BS1041">
            <v>0</v>
          </cell>
          <cell r="BT1041">
            <v>0</v>
          </cell>
          <cell r="BU1041">
            <v>0</v>
          </cell>
          <cell r="BV1041">
            <v>0</v>
          </cell>
          <cell r="BW1041">
            <v>163.73646545410156</v>
          </cell>
          <cell r="BX1041">
            <v>599.9996948242188</v>
          </cell>
          <cell r="BY1041">
            <v>120</v>
          </cell>
          <cell r="BZ1041">
            <v>0</v>
          </cell>
          <cell r="CA1041">
            <v>0</v>
          </cell>
          <cell r="CB1041">
            <v>1957.1632080078125</v>
          </cell>
          <cell r="CC1041">
            <v>719.9996948242188</v>
          </cell>
          <cell r="CD1041">
            <v>2.7182834013974513</v>
          </cell>
          <cell r="CE1041">
            <v>-2.5870234966278076</v>
          </cell>
          <cell r="CF1041">
            <v>21.073827951654483</v>
          </cell>
          <cell r="CG1041">
            <v>0</v>
          </cell>
          <cell r="CH1041">
            <v>21.073827951654483</v>
          </cell>
          <cell r="CI1041">
            <v>1.1375151247637325</v>
          </cell>
          <cell r="CJ1041">
            <v>0</v>
          </cell>
          <cell r="CK1041">
            <v>1.1375151247637325</v>
          </cell>
          <cell r="CM1041">
            <v>0</v>
          </cell>
          <cell r="CQ1041">
            <v>0</v>
          </cell>
          <cell r="CR1041">
            <v>114.69353485107422</v>
          </cell>
          <cell r="CS1041">
            <v>0</v>
          </cell>
          <cell r="CT1041">
            <v>114.69353485107422</v>
          </cell>
          <cell r="CU1041">
            <v>0</v>
          </cell>
          <cell r="CV1041">
            <v>9999</v>
          </cell>
          <cell r="CW1041">
            <v>9999</v>
          </cell>
        </row>
        <row r="1042">
          <cell r="A1042" t="str">
            <v>Single Family Forced Air Furnace w/CAC - PTCS Duct Sealing Heat Zone 1 - Cool Zone 2</v>
          </cell>
          <cell r="C1042">
            <v>20</v>
          </cell>
          <cell r="D1042">
            <v>1600.2567138671875</v>
          </cell>
          <cell r="E1042">
            <v>0</v>
          </cell>
          <cell r="F1042">
            <v>425</v>
          </cell>
          <cell r="G1042">
            <v>0</v>
          </cell>
          <cell r="H1042">
            <v>0</v>
          </cell>
          <cell r="L1042">
            <v>1722.2762451171875</v>
          </cell>
          <cell r="M1042">
            <v>0.3663724958896637</v>
          </cell>
          <cell r="N1042">
            <v>1.0182137489318848</v>
          </cell>
          <cell r="O1042">
            <v>0</v>
          </cell>
          <cell r="P1042">
            <v>0.3663724958896637</v>
          </cell>
          <cell r="Q1042">
            <v>1.0182137489318848</v>
          </cell>
          <cell r="R1042">
            <v>424.9997863769531</v>
          </cell>
          <cell r="S1042">
            <v>0</v>
          </cell>
          <cell r="T1042">
            <v>0</v>
          </cell>
          <cell r="U1042">
            <v>0</v>
          </cell>
          <cell r="V1042">
            <v>85</v>
          </cell>
          <cell r="W1042">
            <v>0</v>
          </cell>
          <cell r="X1042">
            <v>0</v>
          </cell>
          <cell r="Y1042">
            <v>0</v>
          </cell>
          <cell r="Z1042">
            <v>0</v>
          </cell>
          <cell r="AA1042">
            <v>0</v>
          </cell>
          <cell r="AB1042">
            <v>0</v>
          </cell>
          <cell r="AC1042">
            <v>0</v>
          </cell>
          <cell r="AD1042">
            <v>0</v>
          </cell>
          <cell r="AE1042">
            <v>0</v>
          </cell>
          <cell r="AF1042">
            <v>0</v>
          </cell>
          <cell r="AG1042">
            <v>0</v>
          </cell>
          <cell r="AH1042">
            <v>509.9997863769531</v>
          </cell>
          <cell r="AI1042">
            <v>0</v>
          </cell>
          <cell r="AJ1042">
            <v>0</v>
          </cell>
          <cell r="AK1042">
            <v>0</v>
          </cell>
          <cell r="AL1042">
            <v>509.9997863769531</v>
          </cell>
          <cell r="AM1042">
            <v>861.1119384765625</v>
          </cell>
          <cell r="AN1042">
            <v>14.937371253967285</v>
          </cell>
          <cell r="AO1042">
            <v>87.60493469238281</v>
          </cell>
          <cell r="AP1042">
            <v>0</v>
          </cell>
          <cell r="AQ1042">
            <v>963.6542358398438</v>
          </cell>
          <cell r="AR1042">
            <v>509.9997863769531</v>
          </cell>
          <cell r="AS1042">
            <v>1.8895189177798057</v>
          </cell>
          <cell r="AT1042">
            <v>861.1119384765625</v>
          </cell>
          <cell r="AU1042">
            <v>276.7572326660156</v>
          </cell>
          <cell r="AV1042">
            <v>113.78691864013672</v>
          </cell>
          <cell r="AW1042">
            <v>0</v>
          </cell>
          <cell r="AX1042">
            <v>1251.6561279296875</v>
          </cell>
          <cell r="AY1042">
            <v>0</v>
          </cell>
          <cell r="AZ1042">
            <v>9999</v>
          </cell>
          <cell r="BA1042">
            <v>861.1119384765625</v>
          </cell>
          <cell r="BB1042">
            <v>291.6946105957031</v>
          </cell>
          <cell r="BC1042">
            <v>115.28065490722656</v>
          </cell>
          <cell r="BD1042">
            <v>0</v>
          </cell>
          <cell r="BE1042">
            <v>1268.087158203125</v>
          </cell>
          <cell r="BF1042">
            <v>509.9997863769531</v>
          </cell>
          <cell r="BG1042">
            <v>4.401573181152344</v>
          </cell>
          <cell r="BH1042">
            <v>2.486446526404029</v>
          </cell>
          <cell r="BI1042">
            <v>21.788999557495117</v>
          </cell>
          <cell r="BJ1042">
            <v>0</v>
          </cell>
          <cell r="BK1042">
            <v>0</v>
          </cell>
          <cell r="BL1042">
            <v>0</v>
          </cell>
          <cell r="BM1042">
            <v>44.330509185791016</v>
          </cell>
          <cell r="BN1042">
            <v>861.1119384765625</v>
          </cell>
          <cell r="BO1042">
            <v>0</v>
          </cell>
          <cell r="BP1042">
            <v>291.6946105957031</v>
          </cell>
          <cell r="BQ1042">
            <v>69.1893081665039</v>
          </cell>
          <cell r="BR1042">
            <v>29.522428512573242</v>
          </cell>
          <cell r="BS1042">
            <v>0</v>
          </cell>
          <cell r="BT1042">
            <v>0</v>
          </cell>
          <cell r="BU1042">
            <v>0</v>
          </cell>
          <cell r="BV1042">
            <v>0</v>
          </cell>
          <cell r="BW1042">
            <v>115.28065490722656</v>
          </cell>
          <cell r="BX1042">
            <v>424.9997863769531</v>
          </cell>
          <cell r="BY1042">
            <v>85</v>
          </cell>
          <cell r="BZ1042">
            <v>0</v>
          </cell>
          <cell r="CA1042">
            <v>0</v>
          </cell>
          <cell r="CB1042">
            <v>1366.7989501953125</v>
          </cell>
          <cell r="CC1042">
            <v>509.9997863769531</v>
          </cell>
          <cell r="CD1042">
            <v>2.679999032338055</v>
          </cell>
          <cell r="CE1042">
            <v>0.18425771594047546</v>
          </cell>
          <cell r="CF1042">
            <v>14.986074218897363</v>
          </cell>
          <cell r="CG1042">
            <v>0</v>
          </cell>
          <cell r="CH1042">
            <v>14.986074218897363</v>
          </cell>
          <cell r="CI1042">
            <v>0.8081311825138868</v>
          </cell>
          <cell r="CJ1042">
            <v>0</v>
          </cell>
          <cell r="CK1042">
            <v>0.8081311825138868</v>
          </cell>
          <cell r="CM1042">
            <v>0</v>
          </cell>
          <cell r="CQ1042">
            <v>0</v>
          </cell>
          <cell r="CR1042">
            <v>69.1893081665039</v>
          </cell>
          <cell r="CS1042">
            <v>0</v>
          </cell>
          <cell r="CT1042">
            <v>69.1893081665039</v>
          </cell>
          <cell r="CU1042">
            <v>0</v>
          </cell>
          <cell r="CV1042">
            <v>9999</v>
          </cell>
          <cell r="CW1042">
            <v>9999</v>
          </cell>
        </row>
        <row r="1043">
          <cell r="A1043" t="str">
            <v>Manufactured Home SGC Heat Pump - PTCS Duct Sealing and System Commissioning Heat Zone 2 - Cool Zone 1</v>
          </cell>
          <cell r="C1043">
            <v>20.000001907348633</v>
          </cell>
          <cell r="D1043">
            <v>2137.724853515625</v>
          </cell>
          <cell r="E1043">
            <v>0</v>
          </cell>
          <cell r="F1043">
            <v>600</v>
          </cell>
          <cell r="G1043">
            <v>0</v>
          </cell>
          <cell r="H1043">
            <v>0</v>
          </cell>
          <cell r="L1043">
            <v>2300.726318359375</v>
          </cell>
          <cell r="M1043">
            <v>0.5822467803955078</v>
          </cell>
          <cell r="N1043">
            <v>1.660715103149414</v>
          </cell>
          <cell r="O1043">
            <v>0</v>
          </cell>
          <cell r="P1043">
            <v>0.5822467803955078</v>
          </cell>
          <cell r="Q1043">
            <v>1.660715103149414</v>
          </cell>
          <cell r="R1043">
            <v>599.9996948242188</v>
          </cell>
          <cell r="S1043">
            <v>0</v>
          </cell>
          <cell r="T1043">
            <v>0</v>
          </cell>
          <cell r="U1043">
            <v>0</v>
          </cell>
          <cell r="V1043">
            <v>120</v>
          </cell>
          <cell r="W1043">
            <v>0</v>
          </cell>
          <cell r="X1043">
            <v>0</v>
          </cell>
          <cell r="Y1043">
            <v>0</v>
          </cell>
          <cell r="Z1043">
            <v>0</v>
          </cell>
          <cell r="AA1043">
            <v>0</v>
          </cell>
          <cell r="AB1043">
            <v>0</v>
          </cell>
          <cell r="AC1043">
            <v>0</v>
          </cell>
          <cell r="AD1043">
            <v>0</v>
          </cell>
          <cell r="AE1043">
            <v>0</v>
          </cell>
          <cell r="AF1043">
            <v>0</v>
          </cell>
          <cell r="AG1043">
            <v>0</v>
          </cell>
          <cell r="AH1043">
            <v>719.9996948242188</v>
          </cell>
          <cell r="AI1043">
            <v>0</v>
          </cell>
          <cell r="AJ1043">
            <v>0</v>
          </cell>
          <cell r="AK1043">
            <v>0</v>
          </cell>
          <cell r="AL1043">
            <v>719.9996948242188</v>
          </cell>
          <cell r="AM1043">
            <v>1136.1275634765625</v>
          </cell>
          <cell r="AN1043">
            <v>23.73877716064453</v>
          </cell>
          <cell r="AO1043">
            <v>115.98663330078125</v>
          </cell>
          <cell r="AP1043">
            <v>0</v>
          </cell>
          <cell r="AQ1043">
            <v>1275.85302734375</v>
          </cell>
          <cell r="AR1043">
            <v>719.9996948242188</v>
          </cell>
          <cell r="AS1043">
            <v>1.772018770437779</v>
          </cell>
          <cell r="AT1043">
            <v>1136.1275634765625</v>
          </cell>
          <cell r="AU1043">
            <v>451.3933410644531</v>
          </cell>
          <cell r="AV1043">
            <v>158.75209045410156</v>
          </cell>
          <cell r="AW1043">
            <v>0</v>
          </cell>
          <cell r="AX1043">
            <v>1746.27294921875</v>
          </cell>
          <cell r="AY1043">
            <v>0</v>
          </cell>
          <cell r="AZ1043">
            <v>9999</v>
          </cell>
          <cell r="BA1043">
            <v>1136.1275634765625</v>
          </cell>
          <cell r="BB1043">
            <v>475.1321105957031</v>
          </cell>
          <cell r="BC1043">
            <v>161.1259765625</v>
          </cell>
          <cell r="BD1043">
            <v>0</v>
          </cell>
          <cell r="BE1043">
            <v>1772.3856201171875</v>
          </cell>
          <cell r="BF1043">
            <v>719.9996948242188</v>
          </cell>
          <cell r="BG1043">
            <v>2.6782209873199463</v>
          </cell>
          <cell r="BH1043">
            <v>2.4616477909714556</v>
          </cell>
          <cell r="BI1043">
            <v>23.027006149291992</v>
          </cell>
          <cell r="BJ1043">
            <v>0</v>
          </cell>
          <cell r="BK1043">
            <v>0</v>
          </cell>
          <cell r="BL1043">
            <v>0</v>
          </cell>
          <cell r="BM1043">
            <v>46.36494445800781</v>
          </cell>
          <cell r="BN1043">
            <v>1136.1275634765625</v>
          </cell>
          <cell r="BO1043">
            <v>0</v>
          </cell>
          <cell r="BP1043">
            <v>475.1321105957031</v>
          </cell>
          <cell r="BQ1043">
            <v>112.84833526611328</v>
          </cell>
          <cell r="BR1043">
            <v>40.5853157043457</v>
          </cell>
          <cell r="BS1043">
            <v>0</v>
          </cell>
          <cell r="BT1043">
            <v>0</v>
          </cell>
          <cell r="BU1043">
            <v>0</v>
          </cell>
          <cell r="BV1043">
            <v>0</v>
          </cell>
          <cell r="BW1043">
            <v>161.1259765625</v>
          </cell>
          <cell r="BX1043">
            <v>599.9996948242188</v>
          </cell>
          <cell r="BY1043">
            <v>120</v>
          </cell>
          <cell r="BZ1043">
            <v>0</v>
          </cell>
          <cell r="CA1043">
            <v>0</v>
          </cell>
          <cell r="CB1043">
            <v>1925.8193359375</v>
          </cell>
          <cell r="CC1043">
            <v>719.9996948242188</v>
          </cell>
          <cell r="CD1043">
            <v>2.674750174310546</v>
          </cell>
          <cell r="CE1043">
            <v>-2.228888750076294</v>
          </cell>
          <cell r="CF1043">
            <v>20.680818137833427</v>
          </cell>
          <cell r="CG1043">
            <v>0</v>
          </cell>
          <cell r="CH1043">
            <v>20.680818137833427</v>
          </cell>
          <cell r="CI1043">
            <v>1.117833361964345</v>
          </cell>
          <cell r="CJ1043">
            <v>0</v>
          </cell>
          <cell r="CK1043">
            <v>1.117833361964345</v>
          </cell>
          <cell r="CM1043">
            <v>0</v>
          </cell>
          <cell r="CQ1043">
            <v>0</v>
          </cell>
          <cell r="CR1043">
            <v>112.84833526611328</v>
          </cell>
          <cell r="CS1043">
            <v>0</v>
          </cell>
          <cell r="CT1043">
            <v>112.84833526611328</v>
          </cell>
          <cell r="CU1043">
            <v>0</v>
          </cell>
          <cell r="CV1043">
            <v>9999</v>
          </cell>
          <cell r="CW1043">
            <v>9999</v>
          </cell>
        </row>
        <row r="1044">
          <cell r="A1044" t="str">
            <v>Single Family Forced Air Furnace w/CAC - PTCS Duct Sealing and System Commissioning Heat Zone 2 - Cool Zone 3</v>
          </cell>
          <cell r="C1044">
            <v>20</v>
          </cell>
          <cell r="D1044">
            <v>2413.253173828125</v>
          </cell>
          <cell r="E1044">
            <v>0</v>
          </cell>
          <cell r="F1044">
            <v>650</v>
          </cell>
          <cell r="G1044">
            <v>0</v>
          </cell>
          <cell r="H1044">
            <v>0</v>
          </cell>
          <cell r="L1044">
            <v>2597.263916015625</v>
          </cell>
          <cell r="M1044">
            <v>0.5317445993423462</v>
          </cell>
          <cell r="N1044">
            <v>1.5433449745178223</v>
          </cell>
          <cell r="O1044">
            <v>0</v>
          </cell>
          <cell r="P1044">
            <v>0.5317445993423462</v>
          </cell>
          <cell r="Q1044">
            <v>1.5433449745178223</v>
          </cell>
          <cell r="R1044">
            <v>649.9996948242188</v>
          </cell>
          <cell r="S1044">
            <v>0</v>
          </cell>
          <cell r="T1044">
            <v>0</v>
          </cell>
          <cell r="U1044">
            <v>0</v>
          </cell>
          <cell r="V1044">
            <v>130</v>
          </cell>
          <cell r="W1044">
            <v>0</v>
          </cell>
          <cell r="X1044">
            <v>0</v>
          </cell>
          <cell r="Y1044">
            <v>0</v>
          </cell>
          <cell r="Z1044">
            <v>0</v>
          </cell>
          <cell r="AA1044">
            <v>0</v>
          </cell>
          <cell r="AB1044">
            <v>0</v>
          </cell>
          <cell r="AC1044">
            <v>0</v>
          </cell>
          <cell r="AD1044">
            <v>0</v>
          </cell>
          <cell r="AE1044">
            <v>0</v>
          </cell>
          <cell r="AF1044">
            <v>0</v>
          </cell>
          <cell r="AG1044">
            <v>0</v>
          </cell>
          <cell r="AH1044">
            <v>779.9996948242188</v>
          </cell>
          <cell r="AI1044">
            <v>0</v>
          </cell>
          <cell r="AJ1044">
            <v>0</v>
          </cell>
          <cell r="AK1044">
            <v>0</v>
          </cell>
          <cell r="AL1044">
            <v>779.9996948242188</v>
          </cell>
          <cell r="AM1044">
            <v>1315.58154296875</v>
          </cell>
          <cell r="AN1044">
            <v>21.67975425720215</v>
          </cell>
          <cell r="AO1044">
            <v>133.72613525390625</v>
          </cell>
          <cell r="AP1044">
            <v>0</v>
          </cell>
          <cell r="AQ1044">
            <v>1470.9874267578125</v>
          </cell>
          <cell r="AR1044">
            <v>779.9996948242188</v>
          </cell>
          <cell r="AS1044">
            <v>1.8858820615453717</v>
          </cell>
          <cell r="AT1044">
            <v>1315.58154296875</v>
          </cell>
          <cell r="AU1044">
            <v>419.4914245605469</v>
          </cell>
          <cell r="AV1044">
            <v>173.50730895996094</v>
          </cell>
          <cell r="AW1044">
            <v>0</v>
          </cell>
          <cell r="AX1044">
            <v>1908.580322265625</v>
          </cell>
          <cell r="AY1044">
            <v>0</v>
          </cell>
          <cell r="AZ1044">
            <v>9999</v>
          </cell>
          <cell r="BA1044">
            <v>1315.58154296875</v>
          </cell>
          <cell r="BB1044">
            <v>441.1711730957031</v>
          </cell>
          <cell r="BC1044">
            <v>175.67529296875</v>
          </cell>
          <cell r="BD1044">
            <v>0</v>
          </cell>
          <cell r="BE1044">
            <v>1932.427978515625</v>
          </cell>
          <cell r="BF1044">
            <v>779.9996948242188</v>
          </cell>
          <cell r="BG1044">
            <v>4.6222100257873535</v>
          </cell>
          <cell r="BH1044">
            <v>2.4774727831024888</v>
          </cell>
          <cell r="BI1044">
            <v>22.09777069091797</v>
          </cell>
          <cell r="BJ1044">
            <v>0</v>
          </cell>
          <cell r="BK1044">
            <v>0</v>
          </cell>
          <cell r="BL1044">
            <v>0</v>
          </cell>
          <cell r="BM1044">
            <v>45.85124969482422</v>
          </cell>
          <cell r="BN1044">
            <v>1315.58154296875</v>
          </cell>
          <cell r="BO1044">
            <v>0</v>
          </cell>
          <cell r="BP1044">
            <v>441.1711730957031</v>
          </cell>
          <cell r="BQ1044">
            <v>104.87285614013672</v>
          </cell>
          <cell r="BR1044">
            <v>43.871437072753906</v>
          </cell>
          <cell r="BS1044">
            <v>0</v>
          </cell>
          <cell r="BT1044">
            <v>0</v>
          </cell>
          <cell r="BU1044">
            <v>0</v>
          </cell>
          <cell r="BV1044">
            <v>0</v>
          </cell>
          <cell r="BW1044">
            <v>175.67529296875</v>
          </cell>
          <cell r="BX1044">
            <v>649.9996948242188</v>
          </cell>
          <cell r="BY1044">
            <v>130</v>
          </cell>
          <cell r="BZ1044">
            <v>0</v>
          </cell>
          <cell r="CA1044">
            <v>0</v>
          </cell>
          <cell r="CB1044">
            <v>2081.17236328125</v>
          </cell>
          <cell r="CC1044">
            <v>779.9996948242188</v>
          </cell>
          <cell r="CD1044">
            <v>2.668170669524626</v>
          </cell>
          <cell r="CE1044">
            <v>0.40821200609207153</v>
          </cell>
          <cell r="CF1044">
            <v>22.037483139225994</v>
          </cell>
          <cell r="CG1044">
            <v>0</v>
          </cell>
          <cell r="CH1044">
            <v>22.037483139225994</v>
          </cell>
          <cell r="CI1044">
            <v>1.1664750689948884</v>
          </cell>
          <cell r="CJ1044">
            <v>0</v>
          </cell>
          <cell r="CK1044">
            <v>1.1664750689948884</v>
          </cell>
          <cell r="CM1044">
            <v>0</v>
          </cell>
          <cell r="CQ1044">
            <v>0</v>
          </cell>
          <cell r="CR1044">
            <v>104.87285614013672</v>
          </cell>
          <cell r="CS1044">
            <v>0</v>
          </cell>
          <cell r="CT1044">
            <v>104.87285614013672</v>
          </cell>
          <cell r="CU1044">
            <v>0</v>
          </cell>
          <cell r="CV1044">
            <v>9999</v>
          </cell>
          <cell r="CW1044">
            <v>9999</v>
          </cell>
        </row>
        <row r="1045">
          <cell r="A1045" t="str">
            <v>Single Family Forced Air Furnace w/CAC - PTCS Duct Sealing Heat Zone 1 - Cool Zone 1</v>
          </cell>
          <cell r="C1045">
            <v>20</v>
          </cell>
          <cell r="D1045">
            <v>1570.719482421875</v>
          </cell>
          <cell r="E1045">
            <v>0</v>
          </cell>
          <cell r="F1045">
            <v>425</v>
          </cell>
          <cell r="G1045">
            <v>0</v>
          </cell>
          <cell r="H1045">
            <v>0</v>
          </cell>
          <cell r="L1045">
            <v>1690.4866943359375</v>
          </cell>
          <cell r="M1045">
            <v>0.3663724958896637</v>
          </cell>
          <cell r="N1045">
            <v>0.9968670606613159</v>
          </cell>
          <cell r="O1045">
            <v>0</v>
          </cell>
          <cell r="P1045">
            <v>0.3663724958896637</v>
          </cell>
          <cell r="Q1045">
            <v>0.9968670606613159</v>
          </cell>
          <cell r="R1045">
            <v>424.9997863769531</v>
          </cell>
          <cell r="S1045">
            <v>0</v>
          </cell>
          <cell r="T1045">
            <v>0</v>
          </cell>
          <cell r="U1045">
            <v>0</v>
          </cell>
          <cell r="V1045">
            <v>85</v>
          </cell>
          <cell r="W1045">
            <v>0</v>
          </cell>
          <cell r="X1045">
            <v>0</v>
          </cell>
          <cell r="Y1045">
            <v>0</v>
          </cell>
          <cell r="Z1045">
            <v>0</v>
          </cell>
          <cell r="AA1045">
            <v>0</v>
          </cell>
          <cell r="AB1045">
            <v>0</v>
          </cell>
          <cell r="AC1045">
            <v>0</v>
          </cell>
          <cell r="AD1045">
            <v>0</v>
          </cell>
          <cell r="AE1045">
            <v>0</v>
          </cell>
          <cell r="AF1045">
            <v>0</v>
          </cell>
          <cell r="AG1045">
            <v>0</v>
          </cell>
          <cell r="AH1045">
            <v>509.9997863769531</v>
          </cell>
          <cell r="AI1045">
            <v>0</v>
          </cell>
          <cell r="AJ1045">
            <v>0</v>
          </cell>
          <cell r="AK1045">
            <v>0</v>
          </cell>
          <cell r="AL1045">
            <v>509.9997863769531</v>
          </cell>
          <cell r="AM1045">
            <v>846.3894653320312</v>
          </cell>
          <cell r="AN1045">
            <v>14.937371253967285</v>
          </cell>
          <cell r="AO1045">
            <v>86.13268280029297</v>
          </cell>
          <cell r="AP1045">
            <v>0</v>
          </cell>
          <cell r="AQ1045">
            <v>947.4595336914062</v>
          </cell>
          <cell r="AR1045">
            <v>509.9997863769531</v>
          </cell>
          <cell r="AS1045">
            <v>1.8577645416619868</v>
          </cell>
          <cell r="AT1045">
            <v>846.3894653320312</v>
          </cell>
          <cell r="AU1045">
            <v>270.955078125</v>
          </cell>
          <cell r="AV1045">
            <v>111.73445129394531</v>
          </cell>
          <cell r="AW1045">
            <v>0</v>
          </cell>
          <cell r="AX1045">
            <v>1229.0789794921875</v>
          </cell>
          <cell r="AY1045">
            <v>0</v>
          </cell>
          <cell r="AZ1045">
            <v>9999</v>
          </cell>
          <cell r="BA1045">
            <v>846.3894653320312</v>
          </cell>
          <cell r="BB1045">
            <v>285.8924560546875</v>
          </cell>
          <cell r="BC1045">
            <v>113.22818756103516</v>
          </cell>
          <cell r="BD1045">
            <v>0</v>
          </cell>
          <cell r="BE1045">
            <v>1245.5101318359375</v>
          </cell>
          <cell r="BF1045">
            <v>509.9997863769531</v>
          </cell>
          <cell r="BG1045">
            <v>4.826232433319092</v>
          </cell>
          <cell r="BH1045">
            <v>2.442177694073478</v>
          </cell>
          <cell r="BI1045">
            <v>22.198741912841797</v>
          </cell>
          <cell r="BJ1045">
            <v>0</v>
          </cell>
          <cell r="BK1045">
            <v>0</v>
          </cell>
          <cell r="BL1045">
            <v>0</v>
          </cell>
          <cell r="BM1045">
            <v>44.74024963378906</v>
          </cell>
          <cell r="BN1045">
            <v>846.3894653320312</v>
          </cell>
          <cell r="BO1045">
            <v>0</v>
          </cell>
          <cell r="BP1045">
            <v>285.8924560546875</v>
          </cell>
          <cell r="BQ1045">
            <v>67.73876953125</v>
          </cell>
          <cell r="BR1045">
            <v>28.906002044677734</v>
          </cell>
          <cell r="BS1045">
            <v>0</v>
          </cell>
          <cell r="BT1045">
            <v>0</v>
          </cell>
          <cell r="BU1045">
            <v>0</v>
          </cell>
          <cell r="BV1045">
            <v>0</v>
          </cell>
          <cell r="BW1045">
            <v>113.22818756103516</v>
          </cell>
          <cell r="BX1045">
            <v>424.9997863769531</v>
          </cell>
          <cell r="BY1045">
            <v>85</v>
          </cell>
          <cell r="BZ1045">
            <v>0</v>
          </cell>
          <cell r="CA1045">
            <v>0</v>
          </cell>
          <cell r="CB1045">
            <v>1342.1549072265625</v>
          </cell>
          <cell r="CC1045">
            <v>509.9997863769531</v>
          </cell>
          <cell r="CD1045">
            <v>2.631677325558608</v>
          </cell>
          <cell r="CE1045">
            <v>0.6195792555809021</v>
          </cell>
          <cell r="CF1045">
            <v>14.676699274197563</v>
          </cell>
          <cell r="CG1045">
            <v>0</v>
          </cell>
          <cell r="CH1045">
            <v>14.676699274197563</v>
          </cell>
          <cell r="CI1045">
            <v>0.7926316668391443</v>
          </cell>
          <cell r="CJ1045">
            <v>0</v>
          </cell>
          <cell r="CK1045">
            <v>0.7926316668391443</v>
          </cell>
          <cell r="CM1045">
            <v>0</v>
          </cell>
          <cell r="CQ1045">
            <v>0</v>
          </cell>
          <cell r="CR1045">
            <v>67.73876953125</v>
          </cell>
          <cell r="CS1045">
            <v>0</v>
          </cell>
          <cell r="CT1045">
            <v>67.73876953125</v>
          </cell>
          <cell r="CU1045">
            <v>0</v>
          </cell>
          <cell r="CV1045">
            <v>9999</v>
          </cell>
          <cell r="CW1045">
            <v>9999</v>
          </cell>
        </row>
        <row r="1046">
          <cell r="A1046" t="str">
            <v>Single Family Forced Air Furnace w/o CAC - PTCS Duct Sealing Heat Zone 1</v>
          </cell>
          <cell r="C1046">
            <v>20</v>
          </cell>
          <cell r="D1046">
            <v>1546.8348388671875</v>
          </cell>
          <cell r="E1046">
            <v>0</v>
          </cell>
          <cell r="F1046">
            <v>425</v>
          </cell>
          <cell r="G1046">
            <v>0</v>
          </cell>
          <cell r="H1046">
            <v>0</v>
          </cell>
          <cell r="L1046">
            <v>1664.7808837890625</v>
          </cell>
          <cell r="M1046">
            <v>0.3663724958896637</v>
          </cell>
          <cell r="N1046">
            <v>0.9796055555343628</v>
          </cell>
          <cell r="O1046">
            <v>0</v>
          </cell>
          <cell r="P1046">
            <v>0.3663724958896637</v>
          </cell>
          <cell r="Q1046">
            <v>0.9796055555343628</v>
          </cell>
          <cell r="R1046">
            <v>424.9997863769531</v>
          </cell>
          <cell r="S1046">
            <v>0</v>
          </cell>
          <cell r="T1046">
            <v>0</v>
          </cell>
          <cell r="U1046">
            <v>0</v>
          </cell>
          <cell r="V1046">
            <v>85</v>
          </cell>
          <cell r="W1046">
            <v>0</v>
          </cell>
          <cell r="X1046">
            <v>0</v>
          </cell>
          <cell r="Y1046">
            <v>0</v>
          </cell>
          <cell r="Z1046">
            <v>0</v>
          </cell>
          <cell r="AA1046">
            <v>0</v>
          </cell>
          <cell r="AB1046">
            <v>0</v>
          </cell>
          <cell r="AC1046">
            <v>0</v>
          </cell>
          <cell r="AD1046">
            <v>0</v>
          </cell>
          <cell r="AE1046">
            <v>0</v>
          </cell>
          <cell r="AF1046">
            <v>0</v>
          </cell>
          <cell r="AG1046">
            <v>0</v>
          </cell>
          <cell r="AH1046">
            <v>509.9997863769531</v>
          </cell>
          <cell r="AI1046">
            <v>0</v>
          </cell>
          <cell r="AJ1046">
            <v>0</v>
          </cell>
          <cell r="AK1046">
            <v>0</v>
          </cell>
          <cell r="AL1046">
            <v>509.9997863769531</v>
          </cell>
          <cell r="AM1046">
            <v>834.5745849609375</v>
          </cell>
          <cell r="AN1046">
            <v>14.937371253967285</v>
          </cell>
          <cell r="AO1046">
            <v>84.9511947631836</v>
          </cell>
          <cell r="AP1046">
            <v>0</v>
          </cell>
          <cell r="AQ1046">
            <v>934.463134765625</v>
          </cell>
          <cell r="AR1046">
            <v>509.9997863769531</v>
          </cell>
          <cell r="AS1046">
            <v>1.832281455677717</v>
          </cell>
          <cell r="AT1046">
            <v>834.5745849609375</v>
          </cell>
          <cell r="AU1046">
            <v>266.2632751464844</v>
          </cell>
          <cell r="AV1046">
            <v>110.08378601074219</v>
          </cell>
          <cell r="AW1046">
            <v>0</v>
          </cell>
          <cell r="AX1046">
            <v>1210.921630859375</v>
          </cell>
          <cell r="AY1046">
            <v>0</v>
          </cell>
          <cell r="AZ1046">
            <v>9999</v>
          </cell>
          <cell r="BA1046">
            <v>834.5745849609375</v>
          </cell>
          <cell r="BB1046">
            <v>281.2006530761719</v>
          </cell>
          <cell r="BC1046">
            <v>111.57752227783203</v>
          </cell>
          <cell r="BD1046">
            <v>0</v>
          </cell>
          <cell r="BE1046">
            <v>1227.352783203125</v>
          </cell>
          <cell r="BF1046">
            <v>509.9997863769531</v>
          </cell>
          <cell r="BG1046">
            <v>5.181085109710693</v>
          </cell>
          <cell r="BH1046">
            <v>2.406575034782574</v>
          </cell>
          <cell r="BI1046">
            <v>22.5415096282959</v>
          </cell>
          <cell r="BJ1046">
            <v>0</v>
          </cell>
          <cell r="BK1046">
            <v>0</v>
          </cell>
          <cell r="BL1046">
            <v>0</v>
          </cell>
          <cell r="BM1046">
            <v>22.5415096282959</v>
          </cell>
          <cell r="BN1046">
            <v>834.5745849609375</v>
          </cell>
          <cell r="BO1046">
            <v>0</v>
          </cell>
          <cell r="BP1046">
            <v>281.2006530761719</v>
          </cell>
          <cell r="BQ1046">
            <v>66.5658187866211</v>
          </cell>
          <cell r="BR1046">
            <v>28.42662811279297</v>
          </cell>
          <cell r="BS1046">
            <v>0</v>
          </cell>
          <cell r="BT1046">
            <v>0</v>
          </cell>
          <cell r="BU1046">
            <v>0</v>
          </cell>
          <cell r="BV1046">
            <v>0</v>
          </cell>
          <cell r="BW1046">
            <v>111.57752227783203</v>
          </cell>
          <cell r="BX1046">
            <v>424.9997863769531</v>
          </cell>
          <cell r="BY1046">
            <v>85</v>
          </cell>
          <cell r="BZ1046">
            <v>0</v>
          </cell>
          <cell r="CA1046">
            <v>0</v>
          </cell>
          <cell r="CB1046">
            <v>1322.34521484375</v>
          </cell>
          <cell r="CC1046">
            <v>509.9997863769531</v>
          </cell>
          <cell r="CD1046">
            <v>2.592834812603741</v>
          </cell>
          <cell r="CE1046">
            <v>0.9825084209442139</v>
          </cell>
          <cell r="CF1046">
            <v>14.438751084459135</v>
          </cell>
          <cell r="CG1046">
            <v>0</v>
          </cell>
          <cell r="CH1046">
            <v>14.438751084459135</v>
          </cell>
          <cell r="CI1046">
            <v>0.7808880667530872</v>
          </cell>
          <cell r="CJ1046">
            <v>0</v>
          </cell>
          <cell r="CK1046">
            <v>0.7808880667530872</v>
          </cell>
          <cell r="CM1046">
            <v>0</v>
          </cell>
          <cell r="CQ1046">
            <v>0</v>
          </cell>
          <cell r="CR1046">
            <v>66.5658187866211</v>
          </cell>
          <cell r="CS1046">
            <v>0</v>
          </cell>
          <cell r="CT1046">
            <v>66.5658187866211</v>
          </cell>
          <cell r="CU1046">
            <v>0</v>
          </cell>
          <cell r="CV1046">
            <v>9999</v>
          </cell>
          <cell r="CW1046">
            <v>9999</v>
          </cell>
        </row>
        <row r="1047">
          <cell r="A1047" t="str">
            <v>Single Family Forced Air Furnace w/CAC - PTCS Duct Sealing and System Commissioning Heat Zone 2 - Cool Zone 2</v>
          </cell>
          <cell r="C1047">
            <v>19.999998092651367</v>
          </cell>
          <cell r="D1047">
            <v>2325.636962890625</v>
          </cell>
          <cell r="E1047">
            <v>0</v>
          </cell>
          <cell r="F1047">
            <v>650</v>
          </cell>
          <cell r="G1047">
            <v>0</v>
          </cell>
          <cell r="H1047">
            <v>0</v>
          </cell>
          <cell r="L1047">
            <v>2502.966796875</v>
          </cell>
          <cell r="M1047">
            <v>0.5317445993423462</v>
          </cell>
          <cell r="N1047">
            <v>1.4800243377685547</v>
          </cell>
          <cell r="O1047">
            <v>0</v>
          </cell>
          <cell r="P1047">
            <v>0.5317445993423462</v>
          </cell>
          <cell r="Q1047">
            <v>1.4800243377685547</v>
          </cell>
          <cell r="R1047">
            <v>649.9996948242188</v>
          </cell>
          <cell r="S1047">
            <v>0</v>
          </cell>
          <cell r="T1047">
            <v>0</v>
          </cell>
          <cell r="U1047">
            <v>0</v>
          </cell>
          <cell r="V1047">
            <v>130</v>
          </cell>
          <cell r="W1047">
            <v>0</v>
          </cell>
          <cell r="X1047">
            <v>0</v>
          </cell>
          <cell r="Y1047">
            <v>0</v>
          </cell>
          <cell r="Z1047">
            <v>0</v>
          </cell>
          <cell r="AA1047">
            <v>0</v>
          </cell>
          <cell r="AB1047">
            <v>0</v>
          </cell>
          <cell r="AC1047">
            <v>0</v>
          </cell>
          <cell r="AD1047">
            <v>0</v>
          </cell>
          <cell r="AE1047">
            <v>0</v>
          </cell>
          <cell r="AF1047">
            <v>0</v>
          </cell>
          <cell r="AG1047">
            <v>0</v>
          </cell>
          <cell r="AH1047">
            <v>779.9996948242188</v>
          </cell>
          <cell r="AI1047">
            <v>0</v>
          </cell>
          <cell r="AJ1047">
            <v>0</v>
          </cell>
          <cell r="AK1047">
            <v>0</v>
          </cell>
          <cell r="AL1047">
            <v>779.9996948242188</v>
          </cell>
          <cell r="AM1047">
            <v>1269.0057373046875</v>
          </cell>
          <cell r="AN1047">
            <v>21.67975425720215</v>
          </cell>
          <cell r="AO1047">
            <v>129.06854248046875</v>
          </cell>
          <cell r="AP1047">
            <v>0</v>
          </cell>
          <cell r="AQ1047">
            <v>1419.7540283203125</v>
          </cell>
          <cell r="AR1047">
            <v>779.9996948242188</v>
          </cell>
          <cell r="AS1047">
            <v>1.8201981916958507</v>
          </cell>
          <cell r="AT1047">
            <v>1269.0057373046875</v>
          </cell>
          <cell r="AU1047">
            <v>402.28045654296875</v>
          </cell>
          <cell r="AV1047">
            <v>167.1286163330078</v>
          </cell>
          <cell r="AW1047">
            <v>0</v>
          </cell>
          <cell r="AX1047">
            <v>1838.414794921875</v>
          </cell>
          <cell r="AY1047">
            <v>0</v>
          </cell>
          <cell r="AZ1047">
            <v>9999</v>
          </cell>
          <cell r="BA1047">
            <v>1269.0057373046875</v>
          </cell>
          <cell r="BB1047">
            <v>423.960205078125</v>
          </cell>
          <cell r="BC1047">
            <v>169.29660034179688</v>
          </cell>
          <cell r="BD1047">
            <v>0</v>
          </cell>
          <cell r="BE1047">
            <v>1862.2625732421875</v>
          </cell>
          <cell r="BF1047">
            <v>779.9996948242188</v>
          </cell>
          <cell r="BG1047">
            <v>5.489832401275635</v>
          </cell>
          <cell r="BH1047">
            <v>2.3875170218705484</v>
          </cell>
          <cell r="BI1047">
            <v>22.93028450012207</v>
          </cell>
          <cell r="BJ1047">
            <v>0</v>
          </cell>
          <cell r="BK1047">
            <v>0</v>
          </cell>
          <cell r="BL1047">
            <v>0</v>
          </cell>
          <cell r="BM1047">
            <v>46.68376159667969</v>
          </cell>
          <cell r="BN1047">
            <v>1269.0057373046875</v>
          </cell>
          <cell r="BO1047">
            <v>0</v>
          </cell>
          <cell r="BP1047">
            <v>423.960205078125</v>
          </cell>
          <cell r="BQ1047">
            <v>100.57011413574219</v>
          </cell>
          <cell r="BR1047">
            <v>42.144447326660156</v>
          </cell>
          <cell r="BS1047">
            <v>0</v>
          </cell>
          <cell r="BT1047">
            <v>0</v>
          </cell>
          <cell r="BU1047">
            <v>0</v>
          </cell>
          <cell r="BV1047">
            <v>0</v>
          </cell>
          <cell r="BW1047">
            <v>169.29660034179688</v>
          </cell>
          <cell r="BX1047">
            <v>649.9996948242188</v>
          </cell>
          <cell r="BY1047">
            <v>130</v>
          </cell>
          <cell r="BZ1047">
            <v>0</v>
          </cell>
          <cell r="CA1047">
            <v>0</v>
          </cell>
          <cell r="CB1047">
            <v>2004.97705078125</v>
          </cell>
          <cell r="CC1047">
            <v>779.9996948242188</v>
          </cell>
          <cell r="CD1047">
            <v>2.570484479947009</v>
          </cell>
          <cell r="CE1047">
            <v>1.2943363189697266</v>
          </cell>
          <cell r="CF1047">
            <v>21.184232582331266</v>
          </cell>
          <cell r="CG1047">
            <v>0</v>
          </cell>
          <cell r="CH1047">
            <v>21.184232582331266</v>
          </cell>
          <cell r="CI1047">
            <v>1.1251037039965057</v>
          </cell>
          <cell r="CJ1047">
            <v>0</v>
          </cell>
          <cell r="CK1047">
            <v>1.1251037039965057</v>
          </cell>
          <cell r="CM1047">
            <v>0</v>
          </cell>
          <cell r="CQ1047">
            <v>0</v>
          </cell>
          <cell r="CR1047">
            <v>100.57011413574219</v>
          </cell>
          <cell r="CS1047">
            <v>0</v>
          </cell>
          <cell r="CT1047">
            <v>100.57011413574219</v>
          </cell>
          <cell r="CU1047">
            <v>0</v>
          </cell>
          <cell r="CV1047">
            <v>9999</v>
          </cell>
          <cell r="CW1047">
            <v>9999</v>
          </cell>
        </row>
        <row r="1048">
          <cell r="A1048" t="str">
            <v>Single Family Forced Air Furnace w/CAC - PTCS Duct Sealing and System Commissioning Heat Zone 2 - Cool Zone 1</v>
          </cell>
          <cell r="C1048">
            <v>20</v>
          </cell>
          <cell r="D1048">
            <v>2280.876708984375</v>
          </cell>
          <cell r="E1048">
            <v>0</v>
          </cell>
          <cell r="F1048">
            <v>650</v>
          </cell>
          <cell r="G1048">
            <v>0</v>
          </cell>
          <cell r="H1048">
            <v>0</v>
          </cell>
          <cell r="L1048">
            <v>2454.793701171875</v>
          </cell>
          <cell r="M1048">
            <v>0.5317445993423462</v>
          </cell>
          <cell r="N1048">
            <v>1.4476760625839233</v>
          </cell>
          <cell r="O1048">
            <v>0</v>
          </cell>
          <cell r="P1048">
            <v>0.5317445993423462</v>
          </cell>
          <cell r="Q1048">
            <v>1.4476760625839233</v>
          </cell>
          <cell r="R1048">
            <v>649.9996948242188</v>
          </cell>
          <cell r="S1048">
            <v>0</v>
          </cell>
          <cell r="T1048">
            <v>0</v>
          </cell>
          <cell r="U1048">
            <v>0</v>
          </cell>
          <cell r="V1048">
            <v>130</v>
          </cell>
          <cell r="W1048">
            <v>0</v>
          </cell>
          <cell r="X1048">
            <v>0</v>
          </cell>
          <cell r="Y1048">
            <v>0</v>
          </cell>
          <cell r="Z1048">
            <v>0</v>
          </cell>
          <cell r="AA1048">
            <v>0</v>
          </cell>
          <cell r="AB1048">
            <v>0</v>
          </cell>
          <cell r="AC1048">
            <v>0</v>
          </cell>
          <cell r="AD1048">
            <v>0</v>
          </cell>
          <cell r="AE1048">
            <v>0</v>
          </cell>
          <cell r="AF1048">
            <v>0</v>
          </cell>
          <cell r="AG1048">
            <v>0</v>
          </cell>
          <cell r="AH1048">
            <v>779.9996948242188</v>
          </cell>
          <cell r="AI1048">
            <v>0</v>
          </cell>
          <cell r="AJ1048">
            <v>0</v>
          </cell>
          <cell r="AK1048">
            <v>0</v>
          </cell>
          <cell r="AL1048">
            <v>779.9996948242188</v>
          </cell>
          <cell r="AM1048">
            <v>1246.6964111328125</v>
          </cell>
          <cell r="AN1048">
            <v>21.67975425720215</v>
          </cell>
          <cell r="AO1048">
            <v>126.83761596679688</v>
          </cell>
          <cell r="AP1048">
            <v>0</v>
          </cell>
          <cell r="AQ1048">
            <v>1395.2137451171875</v>
          </cell>
          <cell r="AR1048">
            <v>779.9996948242188</v>
          </cell>
          <cell r="AS1048">
            <v>1.788736316968993</v>
          </cell>
          <cell r="AT1048">
            <v>1246.6964111328125</v>
          </cell>
          <cell r="AU1048">
            <v>393.48797607421875</v>
          </cell>
          <cell r="AV1048">
            <v>164.0184326171875</v>
          </cell>
          <cell r="AW1048">
            <v>0</v>
          </cell>
          <cell r="AX1048">
            <v>1804.202880859375</v>
          </cell>
          <cell r="AY1048">
            <v>0</v>
          </cell>
          <cell r="AZ1048">
            <v>9999</v>
          </cell>
          <cell r="BA1048">
            <v>1246.6964111328125</v>
          </cell>
          <cell r="BB1048">
            <v>415.167724609375</v>
          </cell>
          <cell r="BC1048">
            <v>166.18641662597656</v>
          </cell>
          <cell r="BD1048">
            <v>0</v>
          </cell>
          <cell r="BE1048">
            <v>1828.050537109375</v>
          </cell>
          <cell r="BF1048">
            <v>779.9996948242188</v>
          </cell>
          <cell r="BG1048">
            <v>5.954344272613525</v>
          </cell>
          <cell r="BH1048">
            <v>2.3436554786116686</v>
          </cell>
          <cell r="BI1048">
            <v>23.38027000427246</v>
          </cell>
          <cell r="BJ1048">
            <v>0</v>
          </cell>
          <cell r="BK1048">
            <v>0</v>
          </cell>
          <cell r="BL1048">
            <v>0</v>
          </cell>
          <cell r="BM1048">
            <v>47.133750915527344</v>
          </cell>
          <cell r="BN1048">
            <v>1246.6964111328125</v>
          </cell>
          <cell r="BO1048">
            <v>0</v>
          </cell>
          <cell r="BP1048">
            <v>415.167724609375</v>
          </cell>
          <cell r="BQ1048">
            <v>98.37199401855469</v>
          </cell>
          <cell r="BR1048">
            <v>41.21048355102539</v>
          </cell>
          <cell r="BS1048">
            <v>0</v>
          </cell>
          <cell r="BT1048">
            <v>0</v>
          </cell>
          <cell r="BU1048">
            <v>0</v>
          </cell>
          <cell r="BV1048">
            <v>0</v>
          </cell>
          <cell r="BW1048">
            <v>166.18641662597656</v>
          </cell>
          <cell r="BX1048">
            <v>649.9996948242188</v>
          </cell>
          <cell r="BY1048">
            <v>130</v>
          </cell>
          <cell r="BZ1048">
            <v>0</v>
          </cell>
          <cell r="CA1048">
            <v>0</v>
          </cell>
          <cell r="CB1048">
            <v>1967.633056640625</v>
          </cell>
          <cell r="CC1048">
            <v>779.9996948242188</v>
          </cell>
          <cell r="CD1048">
            <v>2.5226074429467786</v>
          </cell>
          <cell r="CE1048">
            <v>1.7703988552093506</v>
          </cell>
          <cell r="CF1048">
            <v>20.715514509879156</v>
          </cell>
          <cell r="CG1048">
            <v>0</v>
          </cell>
          <cell r="CH1048">
            <v>20.715514509879156</v>
          </cell>
          <cell r="CI1048">
            <v>1.1016226542741663</v>
          </cell>
          <cell r="CJ1048">
            <v>0</v>
          </cell>
          <cell r="CK1048">
            <v>1.1016226542741663</v>
          </cell>
          <cell r="CM1048">
            <v>0</v>
          </cell>
          <cell r="CQ1048">
            <v>0</v>
          </cell>
          <cell r="CR1048">
            <v>98.37199401855469</v>
          </cell>
          <cell r="CS1048">
            <v>0</v>
          </cell>
          <cell r="CT1048">
            <v>98.37199401855469</v>
          </cell>
          <cell r="CU1048">
            <v>0</v>
          </cell>
          <cell r="CV1048">
            <v>9999</v>
          </cell>
          <cell r="CW1048">
            <v>9999</v>
          </cell>
        </row>
        <row r="1049">
          <cell r="A1049" t="str">
            <v>Manufactured Home NonSGC Forced Air Furnace w/CAC - PTCS Duct Sealing Heat Zone 3 - Cool Zone 3</v>
          </cell>
          <cell r="C1049">
            <v>19.999998092651367</v>
          </cell>
          <cell r="D1049">
            <v>1218.4110107421875</v>
          </cell>
          <cell r="E1049">
            <v>0</v>
          </cell>
          <cell r="F1049">
            <v>375</v>
          </cell>
          <cell r="G1049">
            <v>0</v>
          </cell>
          <cell r="H1049">
            <v>0</v>
          </cell>
          <cell r="L1049">
            <v>1311.3148193359375</v>
          </cell>
          <cell r="M1049">
            <v>0.2550755739212036</v>
          </cell>
          <cell r="N1049">
            <v>0.7842645645141602</v>
          </cell>
          <cell r="O1049">
            <v>0</v>
          </cell>
          <cell r="P1049">
            <v>0.2550755739212036</v>
          </cell>
          <cell r="Q1049">
            <v>0.7842645645141602</v>
          </cell>
          <cell r="R1049">
            <v>374.99981689453125</v>
          </cell>
          <cell r="S1049">
            <v>0</v>
          </cell>
          <cell r="T1049">
            <v>0</v>
          </cell>
          <cell r="U1049">
            <v>0</v>
          </cell>
          <cell r="V1049">
            <v>75</v>
          </cell>
          <cell r="W1049">
            <v>0</v>
          </cell>
          <cell r="X1049">
            <v>0</v>
          </cell>
          <cell r="Y1049">
            <v>0</v>
          </cell>
          <cell r="Z1049">
            <v>0</v>
          </cell>
          <cell r="AA1049">
            <v>0</v>
          </cell>
          <cell r="AB1049">
            <v>0</v>
          </cell>
          <cell r="AC1049">
            <v>0</v>
          </cell>
          <cell r="AD1049">
            <v>0</v>
          </cell>
          <cell r="AE1049">
            <v>0</v>
          </cell>
          <cell r="AF1049">
            <v>0</v>
          </cell>
          <cell r="AG1049">
            <v>0</v>
          </cell>
          <cell r="AH1049">
            <v>449.99981689453125</v>
          </cell>
          <cell r="AI1049">
            <v>0</v>
          </cell>
          <cell r="AJ1049">
            <v>0</v>
          </cell>
          <cell r="AK1049">
            <v>0</v>
          </cell>
          <cell r="AL1049">
            <v>449.99981689453125</v>
          </cell>
          <cell r="AM1049">
            <v>667.3599243164062</v>
          </cell>
          <cell r="AN1049">
            <v>10.399685859680176</v>
          </cell>
          <cell r="AO1049">
            <v>67.77596282958984</v>
          </cell>
          <cell r="AP1049">
            <v>0</v>
          </cell>
          <cell r="AQ1049">
            <v>745.5355834960938</v>
          </cell>
          <cell r="AR1049">
            <v>449.99981689453125</v>
          </cell>
          <cell r="AS1049">
            <v>1.6567463919222243</v>
          </cell>
          <cell r="AT1049">
            <v>667.3599243164062</v>
          </cell>
          <cell r="AU1049">
            <v>213.16831970214844</v>
          </cell>
          <cell r="AV1049">
            <v>88.05281829833984</v>
          </cell>
          <cell r="AW1049">
            <v>0</v>
          </cell>
          <cell r="AX1049">
            <v>968.5810546875</v>
          </cell>
          <cell r="AY1049">
            <v>0</v>
          </cell>
          <cell r="AZ1049">
            <v>9999</v>
          </cell>
          <cell r="BA1049">
            <v>667.3599243164062</v>
          </cell>
          <cell r="BB1049">
            <v>223.56800842285156</v>
          </cell>
          <cell r="BC1049">
            <v>89.09278869628906</v>
          </cell>
          <cell r="BD1049">
            <v>0</v>
          </cell>
          <cell r="BE1049">
            <v>980.0206909179688</v>
          </cell>
          <cell r="BF1049">
            <v>449.99981689453125</v>
          </cell>
          <cell r="BG1049">
            <v>7.706499099731445</v>
          </cell>
          <cell r="BH1049">
            <v>2.177824705213639</v>
          </cell>
          <cell r="BI1049">
            <v>25.25082015991211</v>
          </cell>
          <cell r="BJ1049">
            <v>0</v>
          </cell>
          <cell r="BK1049">
            <v>0</v>
          </cell>
          <cell r="BL1049">
            <v>0</v>
          </cell>
          <cell r="BM1049">
            <v>53.81878662109375</v>
          </cell>
          <cell r="BN1049">
            <v>667.3599243164062</v>
          </cell>
          <cell r="BO1049">
            <v>0</v>
          </cell>
          <cell r="BP1049">
            <v>223.56800842285156</v>
          </cell>
          <cell r="BQ1049">
            <v>53.29207992553711</v>
          </cell>
          <cell r="BR1049">
            <v>22.11490821838379</v>
          </cell>
          <cell r="BS1049">
            <v>0</v>
          </cell>
          <cell r="BT1049">
            <v>0</v>
          </cell>
          <cell r="BU1049">
            <v>0</v>
          </cell>
          <cell r="BV1049">
            <v>0</v>
          </cell>
          <cell r="BW1049">
            <v>89.09278869628906</v>
          </cell>
          <cell r="BX1049">
            <v>374.99981689453125</v>
          </cell>
          <cell r="BY1049">
            <v>75</v>
          </cell>
          <cell r="BZ1049">
            <v>0</v>
          </cell>
          <cell r="CA1049">
            <v>0</v>
          </cell>
          <cell r="CB1049">
            <v>1055.427734375</v>
          </cell>
          <cell r="CC1049">
            <v>449.99981689453125</v>
          </cell>
          <cell r="CD1049">
            <v>2.3453958581627843</v>
          </cell>
          <cell r="CE1049">
            <v>3.475189685821533</v>
          </cell>
          <cell r="CF1049">
            <v>10.980254414918376</v>
          </cell>
          <cell r="CG1049">
            <v>0</v>
          </cell>
          <cell r="CH1049">
            <v>10.980254414918376</v>
          </cell>
          <cell r="CI1049">
            <v>0.5709380659395692</v>
          </cell>
          <cell r="CJ1049">
            <v>0</v>
          </cell>
          <cell r="CK1049">
            <v>0.5709380659395692</v>
          </cell>
          <cell r="CM1049">
            <v>0</v>
          </cell>
          <cell r="CQ1049">
            <v>0</v>
          </cell>
          <cell r="CR1049">
            <v>53.29207992553711</v>
          </cell>
          <cell r="CS1049">
            <v>0</v>
          </cell>
          <cell r="CT1049">
            <v>53.29207992553711</v>
          </cell>
          <cell r="CU1049">
            <v>0</v>
          </cell>
          <cell r="CV1049">
            <v>9999</v>
          </cell>
          <cell r="CW1049">
            <v>9999</v>
          </cell>
        </row>
        <row r="1050">
          <cell r="A1050" t="str">
            <v>Single Family Heat Pump - PTCS Duct Sealing Heat Zone 1 - Cool Zone 3</v>
          </cell>
          <cell r="C1050">
            <v>20</v>
          </cell>
          <cell r="D1050">
            <v>1304.623291015625</v>
          </cell>
          <cell r="E1050">
            <v>0</v>
          </cell>
          <cell r="F1050">
            <v>425</v>
          </cell>
          <cell r="G1050">
            <v>0</v>
          </cell>
          <cell r="H1050">
            <v>0</v>
          </cell>
          <cell r="L1050">
            <v>1404.100830078125</v>
          </cell>
          <cell r="M1050">
            <v>0.3291414678096771</v>
          </cell>
          <cell r="N1050">
            <v>1.0083023309707642</v>
          </cell>
          <cell r="O1050">
            <v>0</v>
          </cell>
          <cell r="P1050">
            <v>0.3291414678096771</v>
          </cell>
          <cell r="Q1050">
            <v>1.0083023309707642</v>
          </cell>
          <cell r="R1050">
            <v>424.9997863769531</v>
          </cell>
          <cell r="S1050">
            <v>0</v>
          </cell>
          <cell r="T1050">
            <v>0</v>
          </cell>
          <cell r="U1050">
            <v>0</v>
          </cell>
          <cell r="V1050">
            <v>85</v>
          </cell>
          <cell r="W1050">
            <v>0</v>
          </cell>
          <cell r="X1050">
            <v>0</v>
          </cell>
          <cell r="Y1050">
            <v>0</v>
          </cell>
          <cell r="Z1050">
            <v>0</v>
          </cell>
          <cell r="AA1050">
            <v>0</v>
          </cell>
          <cell r="AB1050">
            <v>0</v>
          </cell>
          <cell r="AC1050">
            <v>0</v>
          </cell>
          <cell r="AD1050">
            <v>0</v>
          </cell>
          <cell r="AE1050">
            <v>0</v>
          </cell>
          <cell r="AF1050">
            <v>0</v>
          </cell>
          <cell r="AG1050">
            <v>0</v>
          </cell>
          <cell r="AH1050">
            <v>509.9997863769531</v>
          </cell>
          <cell r="AI1050">
            <v>0</v>
          </cell>
          <cell r="AJ1050">
            <v>0</v>
          </cell>
          <cell r="AK1050">
            <v>0</v>
          </cell>
          <cell r="AL1050">
            <v>509.9997863769531</v>
          </cell>
          <cell r="AM1050">
            <v>699.1401977539062</v>
          </cell>
          <cell r="AN1050">
            <v>13.419425010681152</v>
          </cell>
          <cell r="AO1050">
            <v>71.2559585571289</v>
          </cell>
          <cell r="AP1050">
            <v>0</v>
          </cell>
          <cell r="AQ1050">
            <v>783.8155517578125</v>
          </cell>
          <cell r="AR1050">
            <v>509.9997863769531</v>
          </cell>
          <cell r="AS1050">
            <v>1.5368939404660442</v>
          </cell>
          <cell r="AT1050">
            <v>699.1401977539062</v>
          </cell>
          <cell r="AU1050">
            <v>274.063232421875</v>
          </cell>
          <cell r="AV1050">
            <v>97.32035064697266</v>
          </cell>
          <cell r="AW1050">
            <v>0</v>
          </cell>
          <cell r="AX1050">
            <v>1070.5238037109375</v>
          </cell>
          <cell r="AY1050">
            <v>0</v>
          </cell>
          <cell r="AZ1050">
            <v>9999</v>
          </cell>
          <cell r="BA1050">
            <v>699.1401977539062</v>
          </cell>
          <cell r="BB1050">
            <v>287.482666015625</v>
          </cell>
          <cell r="BC1050">
            <v>98.66229248046875</v>
          </cell>
          <cell r="BD1050">
            <v>0</v>
          </cell>
          <cell r="BE1050">
            <v>1085.28515625</v>
          </cell>
          <cell r="BF1050">
            <v>509.9997863769531</v>
          </cell>
          <cell r="BG1050">
            <v>6.490599632263184</v>
          </cell>
          <cell r="BH1050">
            <v>2.128010984821807</v>
          </cell>
          <cell r="BI1050">
            <v>26.726484298706055</v>
          </cell>
          <cell r="BJ1050">
            <v>0</v>
          </cell>
          <cell r="BK1050">
            <v>0</v>
          </cell>
          <cell r="BL1050">
            <v>0</v>
          </cell>
          <cell r="BM1050">
            <v>55.96966552734375</v>
          </cell>
          <cell r="BN1050">
            <v>699.1401977539062</v>
          </cell>
          <cell r="BO1050">
            <v>0</v>
          </cell>
          <cell r="BP1050">
            <v>287.482666015625</v>
          </cell>
          <cell r="BQ1050">
            <v>68.51580810546875</v>
          </cell>
          <cell r="BR1050">
            <v>24.61505699157715</v>
          </cell>
          <cell r="BS1050">
            <v>0</v>
          </cell>
          <cell r="BT1050">
            <v>0</v>
          </cell>
          <cell r="BU1050">
            <v>0</v>
          </cell>
          <cell r="BV1050">
            <v>0</v>
          </cell>
          <cell r="BW1050">
            <v>98.66229248046875</v>
          </cell>
          <cell r="BX1050">
            <v>424.9997863769531</v>
          </cell>
          <cell r="BY1050">
            <v>85</v>
          </cell>
          <cell r="BZ1050">
            <v>0</v>
          </cell>
          <cell r="CA1050">
            <v>0</v>
          </cell>
          <cell r="CB1050">
            <v>1178.416015625</v>
          </cell>
          <cell r="CC1050">
            <v>509.9997863769531</v>
          </cell>
          <cell r="CD1050">
            <v>2.310620600717235</v>
          </cell>
          <cell r="CE1050">
            <v>1.610086441040039</v>
          </cell>
          <cell r="CF1050">
            <v>12.383067818357652</v>
          </cell>
          <cell r="CG1050">
            <v>0</v>
          </cell>
          <cell r="CH1050">
            <v>12.383067818357652</v>
          </cell>
          <cell r="CI1050">
            <v>0.6597632709871275</v>
          </cell>
          <cell r="CJ1050">
            <v>0</v>
          </cell>
          <cell r="CK1050">
            <v>0.6597632709871275</v>
          </cell>
          <cell r="CM1050">
            <v>0</v>
          </cell>
          <cell r="CQ1050">
            <v>0</v>
          </cell>
          <cell r="CR1050">
            <v>68.51580810546875</v>
          </cell>
          <cell r="CS1050">
            <v>0</v>
          </cell>
          <cell r="CT1050">
            <v>68.51580810546875</v>
          </cell>
          <cell r="CU1050">
            <v>0</v>
          </cell>
          <cell r="CV1050">
            <v>9999</v>
          </cell>
          <cell r="CW1050">
            <v>9999</v>
          </cell>
        </row>
        <row r="1051">
          <cell r="A1051" t="str">
            <v>Single Family Heat Pump - PTCS Duct Sealing, System Commissioning and Controls Heat Zone 1 - Cool Zone 3</v>
          </cell>
          <cell r="C1051">
            <v>19.999998092651367</v>
          </cell>
          <cell r="D1051">
            <v>2284.507568359375</v>
          </cell>
          <cell r="E1051">
            <v>0</v>
          </cell>
          <cell r="F1051">
            <v>750</v>
          </cell>
          <cell r="G1051">
            <v>0</v>
          </cell>
          <cell r="H1051">
            <v>0</v>
          </cell>
          <cell r="L1051">
            <v>2458.701416015625</v>
          </cell>
          <cell r="M1051">
            <v>0.5841931104660034</v>
          </cell>
          <cell r="N1051">
            <v>1.767182469367981</v>
          </cell>
          <cell r="O1051">
            <v>0</v>
          </cell>
          <cell r="P1051">
            <v>0.5841931104660034</v>
          </cell>
          <cell r="Q1051">
            <v>1.767182469367981</v>
          </cell>
          <cell r="R1051">
            <v>749.9996337890625</v>
          </cell>
          <cell r="S1051">
            <v>0</v>
          </cell>
          <cell r="T1051">
            <v>0</v>
          </cell>
          <cell r="U1051">
            <v>0</v>
          </cell>
          <cell r="V1051">
            <v>150</v>
          </cell>
          <cell r="W1051">
            <v>0</v>
          </cell>
          <cell r="X1051">
            <v>0</v>
          </cell>
          <cell r="Y1051">
            <v>0</v>
          </cell>
          <cell r="Z1051">
            <v>0</v>
          </cell>
          <cell r="AA1051">
            <v>0</v>
          </cell>
          <cell r="AB1051">
            <v>0</v>
          </cell>
          <cell r="AC1051">
            <v>0</v>
          </cell>
          <cell r="AD1051">
            <v>0</v>
          </cell>
          <cell r="AE1051">
            <v>0</v>
          </cell>
          <cell r="AF1051">
            <v>0</v>
          </cell>
          <cell r="AG1051">
            <v>0</v>
          </cell>
          <cell r="AH1051">
            <v>899.9996337890625</v>
          </cell>
          <cell r="AI1051">
            <v>0</v>
          </cell>
          <cell r="AJ1051">
            <v>0</v>
          </cell>
          <cell r="AK1051">
            <v>0</v>
          </cell>
          <cell r="AL1051">
            <v>899.9996337890625</v>
          </cell>
          <cell r="AM1051">
            <v>1224.9068603515625</v>
          </cell>
          <cell r="AN1051">
            <v>23.818134307861328</v>
          </cell>
          <cell r="AO1051">
            <v>124.87251281738281</v>
          </cell>
          <cell r="AP1051">
            <v>0</v>
          </cell>
          <cell r="AQ1051">
            <v>1373.5975341796875</v>
          </cell>
          <cell r="AR1051">
            <v>899.9996337890625</v>
          </cell>
          <cell r="AS1051">
            <v>1.5262200737725453</v>
          </cell>
          <cell r="AT1051">
            <v>1224.9068603515625</v>
          </cell>
          <cell r="AU1051">
            <v>480.33184814453125</v>
          </cell>
          <cell r="AV1051">
            <v>170.52389526367188</v>
          </cell>
          <cell r="AW1051">
            <v>0</v>
          </cell>
          <cell r="AX1051">
            <v>1875.7625732421875</v>
          </cell>
          <cell r="AY1051">
            <v>0</v>
          </cell>
          <cell r="AZ1051">
            <v>9999</v>
          </cell>
          <cell r="BA1051">
            <v>1224.9068603515625</v>
          </cell>
          <cell r="BB1051">
            <v>504.1499938964844</v>
          </cell>
          <cell r="BC1051">
            <v>172.90570068359375</v>
          </cell>
          <cell r="BD1051">
            <v>0</v>
          </cell>
          <cell r="BE1051">
            <v>1901.9625244140625</v>
          </cell>
          <cell r="BF1051">
            <v>899.9996337890625</v>
          </cell>
          <cell r="BG1051">
            <v>6.672060966491699</v>
          </cell>
          <cell r="BH1051">
            <v>2.1132925748871156</v>
          </cell>
          <cell r="BI1051">
            <v>26.934358596801758</v>
          </cell>
          <cell r="BJ1051">
            <v>0</v>
          </cell>
          <cell r="BK1051">
            <v>0</v>
          </cell>
          <cell r="BL1051">
            <v>0</v>
          </cell>
          <cell r="BM1051">
            <v>56.009586334228516</v>
          </cell>
          <cell r="BN1051">
            <v>1224.9068603515625</v>
          </cell>
          <cell r="BO1051">
            <v>0</v>
          </cell>
          <cell r="BP1051">
            <v>504.1499938964844</v>
          </cell>
          <cell r="BQ1051">
            <v>120.08296203613281</v>
          </cell>
          <cell r="BR1051">
            <v>43.06495666503906</v>
          </cell>
          <cell r="BS1051">
            <v>0</v>
          </cell>
          <cell r="BT1051">
            <v>0</v>
          </cell>
          <cell r="BU1051">
            <v>0</v>
          </cell>
          <cell r="BV1051">
            <v>0</v>
          </cell>
          <cell r="BW1051">
            <v>172.90570068359375</v>
          </cell>
          <cell r="BX1051">
            <v>749.9996337890625</v>
          </cell>
          <cell r="BY1051">
            <v>150</v>
          </cell>
          <cell r="BZ1051">
            <v>0</v>
          </cell>
          <cell r="CA1051">
            <v>0</v>
          </cell>
          <cell r="CB1051">
            <v>2065.1103515625</v>
          </cell>
          <cell r="CC1051">
            <v>899.9996337890625</v>
          </cell>
          <cell r="CD1051">
            <v>2.2945681138718452</v>
          </cell>
          <cell r="CE1051">
            <v>1.789520502090454</v>
          </cell>
          <cell r="CF1051">
            <v>21.668604185087478</v>
          </cell>
          <cell r="CG1051">
            <v>0</v>
          </cell>
          <cell r="CH1051">
            <v>21.668604185087478</v>
          </cell>
          <cell r="CI1051">
            <v>1.1557814243937126</v>
          </cell>
          <cell r="CJ1051">
            <v>0</v>
          </cell>
          <cell r="CK1051">
            <v>1.1557814243937126</v>
          </cell>
          <cell r="CM1051">
            <v>0</v>
          </cell>
          <cell r="CQ1051">
            <v>0</v>
          </cell>
          <cell r="CR1051">
            <v>120.08296203613281</v>
          </cell>
          <cell r="CS1051">
            <v>0</v>
          </cell>
          <cell r="CT1051">
            <v>120.08296203613281</v>
          </cell>
          <cell r="CU1051">
            <v>0</v>
          </cell>
          <cell r="CV1051">
            <v>9999</v>
          </cell>
          <cell r="CW1051">
            <v>9999</v>
          </cell>
        </row>
        <row r="1052">
          <cell r="A1052" t="str">
            <v>Single Family Heat Pump - PTCS Duct Sealing Heat Zone 1 - Cool Zone 2</v>
          </cell>
          <cell r="C1052">
            <v>20.000001907348633</v>
          </cell>
          <cell r="D1052">
            <v>1245.7679443359375</v>
          </cell>
          <cell r="E1052">
            <v>0</v>
          </cell>
          <cell r="F1052">
            <v>425</v>
          </cell>
          <cell r="G1052">
            <v>0</v>
          </cell>
          <cell r="H1052">
            <v>0</v>
          </cell>
          <cell r="L1052">
            <v>1340.7578125</v>
          </cell>
          <cell r="M1052">
            <v>0.3291414678096771</v>
          </cell>
          <cell r="N1052">
            <v>0.9657673239707947</v>
          </cell>
          <cell r="O1052">
            <v>0</v>
          </cell>
          <cell r="P1052">
            <v>0.3291414678096771</v>
          </cell>
          <cell r="Q1052">
            <v>0.9657673239707947</v>
          </cell>
          <cell r="R1052">
            <v>424.9997863769531</v>
          </cell>
          <cell r="S1052">
            <v>0</v>
          </cell>
          <cell r="T1052">
            <v>0</v>
          </cell>
          <cell r="U1052">
            <v>0</v>
          </cell>
          <cell r="V1052">
            <v>85</v>
          </cell>
          <cell r="W1052">
            <v>0</v>
          </cell>
          <cell r="X1052">
            <v>0</v>
          </cell>
          <cell r="Y1052">
            <v>0</v>
          </cell>
          <cell r="Z1052">
            <v>0</v>
          </cell>
          <cell r="AA1052">
            <v>0</v>
          </cell>
          <cell r="AB1052">
            <v>0</v>
          </cell>
          <cell r="AC1052">
            <v>0</v>
          </cell>
          <cell r="AD1052">
            <v>0</v>
          </cell>
          <cell r="AE1052">
            <v>0</v>
          </cell>
          <cell r="AF1052">
            <v>0</v>
          </cell>
          <cell r="AG1052">
            <v>0</v>
          </cell>
          <cell r="AH1052">
            <v>509.9997863769531</v>
          </cell>
          <cell r="AI1052">
            <v>0</v>
          </cell>
          <cell r="AJ1052">
            <v>0</v>
          </cell>
          <cell r="AK1052">
            <v>0</v>
          </cell>
          <cell r="AL1052">
            <v>509.9997863769531</v>
          </cell>
          <cell r="AM1052">
            <v>667.8663940429688</v>
          </cell>
          <cell r="AN1052">
            <v>13.419425010681152</v>
          </cell>
          <cell r="AO1052">
            <v>68.12858581542969</v>
          </cell>
          <cell r="AP1052">
            <v>0</v>
          </cell>
          <cell r="AQ1052">
            <v>749.4144287109375</v>
          </cell>
          <cell r="AR1052">
            <v>509.9997863769531</v>
          </cell>
          <cell r="AS1052">
            <v>1.4694406250499277</v>
          </cell>
          <cell r="AT1052">
            <v>667.8663940429688</v>
          </cell>
          <cell r="AU1052">
            <v>262.501953125</v>
          </cell>
          <cell r="AV1052">
            <v>93.0368423461914</v>
          </cell>
          <cell r="AW1052">
            <v>0</v>
          </cell>
          <cell r="AX1052">
            <v>1023.4052124023438</v>
          </cell>
          <cell r="AY1052">
            <v>0</v>
          </cell>
          <cell r="AZ1052">
            <v>9999</v>
          </cell>
          <cell r="BA1052">
            <v>667.8663940429688</v>
          </cell>
          <cell r="BB1052">
            <v>275.92138671875</v>
          </cell>
          <cell r="BC1052">
            <v>94.3787841796875</v>
          </cell>
          <cell r="BD1052">
            <v>0</v>
          </cell>
          <cell r="BE1052">
            <v>1038.16650390625</v>
          </cell>
          <cell r="BF1052">
            <v>509.9997863769531</v>
          </cell>
          <cell r="BG1052">
            <v>7.666815757751465</v>
          </cell>
          <cell r="BH1052">
            <v>2.0356215514000304</v>
          </cell>
          <cell r="BI1052">
            <v>27.989154815673828</v>
          </cell>
          <cell r="BJ1052">
            <v>0</v>
          </cell>
          <cell r="BK1052">
            <v>0</v>
          </cell>
          <cell r="BL1052">
            <v>0</v>
          </cell>
          <cell r="BM1052">
            <v>57.232337951660156</v>
          </cell>
          <cell r="BN1052">
            <v>667.8663940429688</v>
          </cell>
          <cell r="BO1052">
            <v>0</v>
          </cell>
          <cell r="BP1052">
            <v>275.92138671875</v>
          </cell>
          <cell r="BQ1052">
            <v>65.62548828125</v>
          </cell>
          <cell r="BR1052">
            <v>23.45467185974121</v>
          </cell>
          <cell r="BS1052">
            <v>0</v>
          </cell>
          <cell r="BT1052">
            <v>0</v>
          </cell>
          <cell r="BU1052">
            <v>0</v>
          </cell>
          <cell r="BV1052">
            <v>0</v>
          </cell>
          <cell r="BW1052">
            <v>94.3787841796875</v>
          </cell>
          <cell r="BX1052">
            <v>424.9997863769531</v>
          </cell>
          <cell r="BY1052">
            <v>85</v>
          </cell>
          <cell r="BZ1052">
            <v>0</v>
          </cell>
          <cell r="CA1052">
            <v>0</v>
          </cell>
          <cell r="CB1052">
            <v>1127.2467041015625</v>
          </cell>
          <cell r="CC1052">
            <v>509.9997863769531</v>
          </cell>
          <cell r="CD1052">
            <v>2.210288605231206</v>
          </cell>
          <cell r="CE1052">
            <v>2.7780325412750244</v>
          </cell>
          <cell r="CF1052">
            <v>11.809716795308546</v>
          </cell>
          <cell r="CG1052">
            <v>0</v>
          </cell>
          <cell r="CH1052">
            <v>11.809716795308546</v>
          </cell>
          <cell r="CI1052">
            <v>0.6319583946567131</v>
          </cell>
          <cell r="CJ1052">
            <v>0</v>
          </cell>
          <cell r="CK1052">
            <v>0.6319583946567131</v>
          </cell>
          <cell r="CM1052">
            <v>0</v>
          </cell>
          <cell r="CQ1052">
            <v>0</v>
          </cell>
          <cell r="CR1052">
            <v>65.62548828125</v>
          </cell>
          <cell r="CS1052">
            <v>0</v>
          </cell>
          <cell r="CT1052">
            <v>65.62548828125</v>
          </cell>
          <cell r="CU1052">
            <v>0</v>
          </cell>
          <cell r="CV1052">
            <v>9999</v>
          </cell>
          <cell r="CW1052">
            <v>9999</v>
          </cell>
        </row>
        <row r="1053">
          <cell r="A1053" t="str">
            <v>Single Family Heat Pump - PTCS Duct Sealing, System Commissioning and Controls Heat Zone 1 - Cool Zone 2</v>
          </cell>
          <cell r="C1053">
            <v>19.999996185302734</v>
          </cell>
          <cell r="D1053">
            <v>2196.891357421875</v>
          </cell>
          <cell r="E1053">
            <v>0</v>
          </cell>
          <cell r="F1053">
            <v>750</v>
          </cell>
          <cell r="G1053">
            <v>0</v>
          </cell>
          <cell r="H1053">
            <v>0</v>
          </cell>
          <cell r="L1053">
            <v>2364.404296875</v>
          </cell>
          <cell r="M1053">
            <v>0.5841931104660034</v>
          </cell>
          <cell r="N1053">
            <v>1.7038618326187134</v>
          </cell>
          <cell r="O1053">
            <v>0</v>
          </cell>
          <cell r="P1053">
            <v>0.5841931104660034</v>
          </cell>
          <cell r="Q1053">
            <v>1.7038618326187134</v>
          </cell>
          <cell r="R1053">
            <v>749.9996337890625</v>
          </cell>
          <cell r="S1053">
            <v>0</v>
          </cell>
          <cell r="T1053">
            <v>0</v>
          </cell>
          <cell r="U1053">
            <v>0</v>
          </cell>
          <cell r="V1053">
            <v>150</v>
          </cell>
          <cell r="W1053">
            <v>0</v>
          </cell>
          <cell r="X1053">
            <v>0</v>
          </cell>
          <cell r="Y1053">
            <v>0</v>
          </cell>
          <cell r="Z1053">
            <v>0</v>
          </cell>
          <cell r="AA1053">
            <v>0</v>
          </cell>
          <cell r="AB1053">
            <v>0</v>
          </cell>
          <cell r="AC1053">
            <v>0</v>
          </cell>
          <cell r="AD1053">
            <v>0</v>
          </cell>
          <cell r="AE1053">
            <v>0</v>
          </cell>
          <cell r="AF1053">
            <v>0</v>
          </cell>
          <cell r="AG1053">
            <v>0</v>
          </cell>
          <cell r="AH1053">
            <v>899.9996337890625</v>
          </cell>
          <cell r="AI1053">
            <v>0</v>
          </cell>
          <cell r="AJ1053">
            <v>0</v>
          </cell>
          <cell r="AK1053">
            <v>0</v>
          </cell>
          <cell r="AL1053">
            <v>899.9996337890625</v>
          </cell>
          <cell r="AM1053">
            <v>1178.3310546875</v>
          </cell>
          <cell r="AN1053">
            <v>23.818134307861328</v>
          </cell>
          <cell r="AO1053">
            <v>120.21492767333984</v>
          </cell>
          <cell r="AP1053">
            <v>0</v>
          </cell>
          <cell r="AQ1053">
            <v>1322.3641357421875</v>
          </cell>
          <cell r="AR1053">
            <v>899.9996337890625</v>
          </cell>
          <cell r="AS1053">
            <v>1.4692940608225074</v>
          </cell>
          <cell r="AT1053">
            <v>1178.3310546875</v>
          </cell>
          <cell r="AU1053">
            <v>463.1208801269531</v>
          </cell>
          <cell r="AV1053">
            <v>164.14520263671875</v>
          </cell>
          <cell r="AW1053">
            <v>0</v>
          </cell>
          <cell r="AX1053">
            <v>1805.59716796875</v>
          </cell>
          <cell r="AY1053">
            <v>0</v>
          </cell>
          <cell r="AZ1053">
            <v>9999</v>
          </cell>
          <cell r="BA1053">
            <v>1178.3310546875</v>
          </cell>
          <cell r="BB1053">
            <v>486.93902587890625</v>
          </cell>
          <cell r="BC1053">
            <v>166.52700805664062</v>
          </cell>
          <cell r="BD1053">
            <v>0</v>
          </cell>
          <cell r="BE1053">
            <v>1831.797119140625</v>
          </cell>
          <cell r="BF1053">
            <v>899.9996337890625</v>
          </cell>
          <cell r="BG1053">
            <v>7.672281265258789</v>
          </cell>
          <cell r="BH1053">
            <v>2.0353309139326634</v>
          </cell>
          <cell r="BI1053">
            <v>28.008556365966797</v>
          </cell>
          <cell r="BJ1053">
            <v>0</v>
          </cell>
          <cell r="BK1053">
            <v>0</v>
          </cell>
          <cell r="BL1053">
            <v>0</v>
          </cell>
          <cell r="BM1053">
            <v>57.08378601074219</v>
          </cell>
          <cell r="BN1053">
            <v>1178.3310546875</v>
          </cell>
          <cell r="BO1053">
            <v>0</v>
          </cell>
          <cell r="BP1053">
            <v>486.93902587890625</v>
          </cell>
          <cell r="BQ1053">
            <v>115.78022003173828</v>
          </cell>
          <cell r="BR1053">
            <v>41.33796691894531</v>
          </cell>
          <cell r="BS1053">
            <v>0</v>
          </cell>
          <cell r="BT1053">
            <v>0</v>
          </cell>
          <cell r="BU1053">
            <v>0</v>
          </cell>
          <cell r="BV1053">
            <v>0</v>
          </cell>
          <cell r="BW1053">
            <v>166.52700805664062</v>
          </cell>
          <cell r="BX1053">
            <v>749.9996337890625</v>
          </cell>
          <cell r="BY1053">
            <v>150</v>
          </cell>
          <cell r="BZ1053">
            <v>0</v>
          </cell>
          <cell r="CA1053">
            <v>0</v>
          </cell>
          <cell r="CB1053">
            <v>1988.915283203125</v>
          </cell>
          <cell r="CC1053">
            <v>899.9996337890625</v>
          </cell>
          <cell r="CD1053">
            <v>2.2099067482462895</v>
          </cell>
          <cell r="CE1053">
            <v>2.7826642990112305</v>
          </cell>
          <cell r="CF1053">
            <v>20.81535362819275</v>
          </cell>
          <cell r="CG1053">
            <v>0</v>
          </cell>
          <cell r="CH1053">
            <v>20.81535362819275</v>
          </cell>
          <cell r="CI1053">
            <v>1.1144100593953299</v>
          </cell>
          <cell r="CJ1053">
            <v>0</v>
          </cell>
          <cell r="CK1053">
            <v>1.1144100593953299</v>
          </cell>
          <cell r="CM1053">
            <v>0</v>
          </cell>
          <cell r="CQ1053">
            <v>0</v>
          </cell>
          <cell r="CR1053">
            <v>115.78022003173828</v>
          </cell>
          <cell r="CS1053">
            <v>0</v>
          </cell>
          <cell r="CT1053">
            <v>115.78022003173828</v>
          </cell>
          <cell r="CU1053">
            <v>0</v>
          </cell>
          <cell r="CV1053">
            <v>9999</v>
          </cell>
          <cell r="CW1053">
            <v>9999</v>
          </cell>
        </row>
        <row r="1054">
          <cell r="A1054" t="str">
            <v>Manufactured Home NonSGC Forced Air Furnace w/CAC - PTCS Duct Sealing Heat Zone 3 - Cool Zone 2</v>
          </cell>
          <cell r="C1054">
            <v>20</v>
          </cell>
          <cell r="D1054">
            <v>1134.57177734375</v>
          </cell>
          <cell r="E1054">
            <v>0</v>
          </cell>
          <cell r="F1054">
            <v>375</v>
          </cell>
          <cell r="G1054">
            <v>0</v>
          </cell>
          <cell r="H1054">
            <v>0</v>
          </cell>
          <cell r="L1054">
            <v>1221.0828857421875</v>
          </cell>
          <cell r="M1054">
            <v>0.2550755739212036</v>
          </cell>
          <cell r="N1054">
            <v>0.7236737608909607</v>
          </cell>
          <cell r="O1054">
            <v>0</v>
          </cell>
          <cell r="P1054">
            <v>0.2550755739212036</v>
          </cell>
          <cell r="Q1054">
            <v>0.7236737608909607</v>
          </cell>
          <cell r="R1054">
            <v>374.99981689453125</v>
          </cell>
          <cell r="S1054">
            <v>0</v>
          </cell>
          <cell r="T1054">
            <v>0</v>
          </cell>
          <cell r="U1054">
            <v>0</v>
          </cell>
          <cell r="V1054">
            <v>75</v>
          </cell>
          <cell r="W1054">
            <v>0</v>
          </cell>
          <cell r="X1054">
            <v>0</v>
          </cell>
          <cell r="Y1054">
            <v>0</v>
          </cell>
          <cell r="Z1054">
            <v>0</v>
          </cell>
          <cell r="AA1054">
            <v>0</v>
          </cell>
          <cell r="AB1054">
            <v>0</v>
          </cell>
          <cell r="AC1054">
            <v>0</v>
          </cell>
          <cell r="AD1054">
            <v>0</v>
          </cell>
          <cell r="AE1054">
            <v>0</v>
          </cell>
          <cell r="AF1054">
            <v>0</v>
          </cell>
          <cell r="AG1054">
            <v>0</v>
          </cell>
          <cell r="AH1054">
            <v>449.99981689453125</v>
          </cell>
          <cell r="AI1054">
            <v>0</v>
          </cell>
          <cell r="AJ1054">
            <v>0</v>
          </cell>
          <cell r="AK1054">
            <v>0</v>
          </cell>
          <cell r="AL1054">
            <v>449.99981689453125</v>
          </cell>
          <cell r="AM1054">
            <v>623.1456298828125</v>
          </cell>
          <cell r="AN1054">
            <v>10.399685859680176</v>
          </cell>
          <cell r="AO1054">
            <v>63.354530334472656</v>
          </cell>
          <cell r="AP1054">
            <v>0</v>
          </cell>
          <cell r="AQ1054">
            <v>696.8998413085938</v>
          </cell>
          <cell r="AR1054">
            <v>449.99981689453125</v>
          </cell>
          <cell r="AS1054">
            <v>1.5486669547696756</v>
          </cell>
          <cell r="AT1054">
            <v>623.1456298828125</v>
          </cell>
          <cell r="AU1054">
            <v>196.69932556152344</v>
          </cell>
          <cell r="AV1054">
            <v>81.98448944091797</v>
          </cell>
          <cell r="AW1054">
            <v>0</v>
          </cell>
          <cell r="AX1054">
            <v>901.8294677734375</v>
          </cell>
          <cell r="AY1054">
            <v>0</v>
          </cell>
          <cell r="AZ1054">
            <v>9999</v>
          </cell>
          <cell r="BA1054">
            <v>623.1456298828125</v>
          </cell>
          <cell r="BB1054">
            <v>207.09901428222656</v>
          </cell>
          <cell r="BC1054">
            <v>83.02445983886719</v>
          </cell>
          <cell r="BD1054">
            <v>0</v>
          </cell>
          <cell r="BE1054">
            <v>913.2691040039062</v>
          </cell>
          <cell r="BF1054">
            <v>449.99981689453125</v>
          </cell>
          <cell r="BG1054">
            <v>9.63405704498291</v>
          </cell>
          <cell r="BH1054">
            <v>2.0294877172292956</v>
          </cell>
          <cell r="BI1054">
            <v>27.116729736328125</v>
          </cell>
          <cell r="BJ1054">
            <v>0</v>
          </cell>
          <cell r="BK1054">
            <v>0</v>
          </cell>
          <cell r="BL1054">
            <v>0</v>
          </cell>
          <cell r="BM1054">
            <v>55.68470001220703</v>
          </cell>
          <cell r="BN1054">
            <v>623.1456298828125</v>
          </cell>
          <cell r="BO1054">
            <v>0</v>
          </cell>
          <cell r="BP1054">
            <v>207.09901428222656</v>
          </cell>
          <cell r="BQ1054">
            <v>49.17483139038086</v>
          </cell>
          <cell r="BR1054">
            <v>20.45423698425293</v>
          </cell>
          <cell r="BS1054">
            <v>0</v>
          </cell>
          <cell r="BT1054">
            <v>0</v>
          </cell>
          <cell r="BU1054">
            <v>0</v>
          </cell>
          <cell r="BV1054">
            <v>0</v>
          </cell>
          <cell r="BW1054">
            <v>83.02445983886719</v>
          </cell>
          <cell r="BX1054">
            <v>374.99981689453125</v>
          </cell>
          <cell r="BY1054">
            <v>75</v>
          </cell>
          <cell r="BZ1054">
            <v>0</v>
          </cell>
          <cell r="CA1054">
            <v>0</v>
          </cell>
          <cell r="CB1054">
            <v>982.898193359375</v>
          </cell>
          <cell r="CC1054">
            <v>449.99981689453125</v>
          </cell>
          <cell r="CD1054">
            <v>2.1842190432443753</v>
          </cell>
          <cell r="CE1054">
            <v>5.438249111175537</v>
          </cell>
          <cell r="CF1054">
            <v>10.158644478398593</v>
          </cell>
          <cell r="CG1054">
            <v>0</v>
          </cell>
          <cell r="CH1054">
            <v>10.158644478398593</v>
          </cell>
          <cell r="CI1054">
            <v>0.5309668731269493</v>
          </cell>
          <cell r="CJ1054">
            <v>0</v>
          </cell>
          <cell r="CK1054">
            <v>0.5309668731269493</v>
          </cell>
          <cell r="CM1054">
            <v>0</v>
          </cell>
          <cell r="CQ1054">
            <v>0</v>
          </cell>
          <cell r="CR1054">
            <v>49.17483139038086</v>
          </cell>
          <cell r="CS1054">
            <v>0</v>
          </cell>
          <cell r="CT1054">
            <v>49.17483139038086</v>
          </cell>
          <cell r="CU1054">
            <v>0</v>
          </cell>
          <cell r="CV1054">
            <v>9999</v>
          </cell>
          <cell r="CW1054">
            <v>9999</v>
          </cell>
        </row>
        <row r="1055">
          <cell r="A1055" t="str">
            <v>Single Family Heat Pump - PTCS Duct Sealing, System Commissioning and Controls Heat Zone 1 - Cool Zone 1</v>
          </cell>
          <cell r="C1055">
            <v>20</v>
          </cell>
          <cell r="D1055">
            <v>2152.131103515625</v>
          </cell>
          <cell r="E1055">
            <v>0</v>
          </cell>
          <cell r="F1055">
            <v>750</v>
          </cell>
          <cell r="G1055">
            <v>0</v>
          </cell>
          <cell r="H1055">
            <v>0</v>
          </cell>
          <cell r="L1055">
            <v>2316.231201171875</v>
          </cell>
          <cell r="M1055">
            <v>0.5841931104660034</v>
          </cell>
          <cell r="N1055">
            <v>1.671513557434082</v>
          </cell>
          <cell r="O1055">
            <v>0</v>
          </cell>
          <cell r="P1055">
            <v>0.5841931104660034</v>
          </cell>
          <cell r="Q1055">
            <v>1.671513557434082</v>
          </cell>
          <cell r="R1055">
            <v>749.9996337890625</v>
          </cell>
          <cell r="S1055">
            <v>0</v>
          </cell>
          <cell r="T1055">
            <v>0</v>
          </cell>
          <cell r="U1055">
            <v>0</v>
          </cell>
          <cell r="V1055">
            <v>150</v>
          </cell>
          <cell r="W1055">
            <v>0</v>
          </cell>
          <cell r="X1055">
            <v>0</v>
          </cell>
          <cell r="Y1055">
            <v>0</v>
          </cell>
          <cell r="Z1055">
            <v>0</v>
          </cell>
          <cell r="AA1055">
            <v>0</v>
          </cell>
          <cell r="AB1055">
            <v>0</v>
          </cell>
          <cell r="AC1055">
            <v>0</v>
          </cell>
          <cell r="AD1055">
            <v>0</v>
          </cell>
          <cell r="AE1055">
            <v>0</v>
          </cell>
          <cell r="AF1055">
            <v>0</v>
          </cell>
          <cell r="AG1055">
            <v>0</v>
          </cell>
          <cell r="AH1055">
            <v>899.9996337890625</v>
          </cell>
          <cell r="AI1055">
            <v>0</v>
          </cell>
          <cell r="AJ1055">
            <v>0</v>
          </cell>
          <cell r="AK1055">
            <v>0</v>
          </cell>
          <cell r="AL1055">
            <v>899.9996337890625</v>
          </cell>
          <cell r="AM1055">
            <v>1156.021728515625</v>
          </cell>
          <cell r="AN1055">
            <v>23.818134307861328</v>
          </cell>
          <cell r="AO1055">
            <v>117.98399353027344</v>
          </cell>
          <cell r="AP1055">
            <v>0</v>
          </cell>
          <cell r="AQ1055">
            <v>1297.8238525390625</v>
          </cell>
          <cell r="AR1055">
            <v>899.9996337890625</v>
          </cell>
          <cell r="AS1055">
            <v>1.4420270938220596</v>
          </cell>
          <cell r="AT1055">
            <v>1156.021728515625</v>
          </cell>
          <cell r="AU1055">
            <v>454.3283996582031</v>
          </cell>
          <cell r="AV1055">
            <v>161.03501892089844</v>
          </cell>
          <cell r="AW1055">
            <v>0</v>
          </cell>
          <cell r="AX1055">
            <v>1771.3851318359375</v>
          </cell>
          <cell r="AY1055">
            <v>0</v>
          </cell>
          <cell r="AZ1055">
            <v>9999</v>
          </cell>
          <cell r="BA1055">
            <v>1156.021728515625</v>
          </cell>
          <cell r="BB1055">
            <v>478.14654541015625</v>
          </cell>
          <cell r="BC1055">
            <v>163.4168243408203</v>
          </cell>
          <cell r="BD1055">
            <v>0</v>
          </cell>
          <cell r="BE1055">
            <v>1797.5850830078125</v>
          </cell>
          <cell r="BF1055">
            <v>899.9996337890625</v>
          </cell>
          <cell r="BG1055">
            <v>8.209972381591797</v>
          </cell>
          <cell r="BH1055">
            <v>1.997317575846724</v>
          </cell>
          <cell r="BI1055">
            <v>28.59107780456543</v>
          </cell>
          <cell r="BJ1055">
            <v>0</v>
          </cell>
          <cell r="BK1055">
            <v>0</v>
          </cell>
          <cell r="BL1055">
            <v>0</v>
          </cell>
          <cell r="BM1055">
            <v>57.66630554199219</v>
          </cell>
          <cell r="BN1055">
            <v>1156.021728515625</v>
          </cell>
          <cell r="BO1055">
            <v>0</v>
          </cell>
          <cell r="BP1055">
            <v>478.14654541015625</v>
          </cell>
          <cell r="BQ1055">
            <v>113.58209991455078</v>
          </cell>
          <cell r="BR1055">
            <v>40.40400314331055</v>
          </cell>
          <cell r="BS1055">
            <v>0</v>
          </cell>
          <cell r="BT1055">
            <v>0</v>
          </cell>
          <cell r="BU1055">
            <v>0</v>
          </cell>
          <cell r="BV1055">
            <v>0</v>
          </cell>
          <cell r="BW1055">
            <v>163.4168243408203</v>
          </cell>
          <cell r="BX1055">
            <v>749.9996337890625</v>
          </cell>
          <cell r="BY1055">
            <v>150</v>
          </cell>
          <cell r="BZ1055">
            <v>0</v>
          </cell>
          <cell r="CA1055">
            <v>0</v>
          </cell>
          <cell r="CB1055">
            <v>1951.5711669921875</v>
          </cell>
          <cell r="CC1055">
            <v>899.9996337890625</v>
          </cell>
          <cell r="CD1055">
            <v>2.1684133155300493</v>
          </cell>
          <cell r="CE1055">
            <v>3.31816029548645</v>
          </cell>
          <cell r="CF1055">
            <v>20.34663555574064</v>
          </cell>
          <cell r="CG1055">
            <v>0</v>
          </cell>
          <cell r="CH1055">
            <v>20.34663555574064</v>
          </cell>
          <cell r="CI1055">
            <v>1.0909290096729904</v>
          </cell>
          <cell r="CJ1055">
            <v>0</v>
          </cell>
          <cell r="CK1055">
            <v>1.0909290096729904</v>
          </cell>
          <cell r="CM1055">
            <v>0</v>
          </cell>
          <cell r="CQ1055">
            <v>0</v>
          </cell>
          <cell r="CR1055">
            <v>113.58209991455078</v>
          </cell>
          <cell r="CS1055">
            <v>0</v>
          </cell>
          <cell r="CT1055">
            <v>113.58209991455078</v>
          </cell>
          <cell r="CU1055">
            <v>0</v>
          </cell>
          <cell r="CV1055">
            <v>9999</v>
          </cell>
          <cell r="CW1055">
            <v>9999</v>
          </cell>
        </row>
        <row r="1056">
          <cell r="A1056" t="str">
            <v>Single Family Heat Pump - PTCS Duct Sealing Heat Zone 1 - Cool Zone 1</v>
          </cell>
          <cell r="C1056">
            <v>20</v>
          </cell>
          <cell r="D1056">
            <v>1216.230712890625</v>
          </cell>
          <cell r="E1056">
            <v>0</v>
          </cell>
          <cell r="F1056">
            <v>425</v>
          </cell>
          <cell r="G1056">
            <v>0</v>
          </cell>
          <cell r="H1056">
            <v>0</v>
          </cell>
          <cell r="L1056">
            <v>1308.96826171875</v>
          </cell>
          <cell r="M1056">
            <v>0.3291414678096771</v>
          </cell>
          <cell r="N1056">
            <v>0.9444206357002258</v>
          </cell>
          <cell r="O1056">
            <v>0</v>
          </cell>
          <cell r="P1056">
            <v>0.3291414678096771</v>
          </cell>
          <cell r="Q1056">
            <v>0.9444206357002258</v>
          </cell>
          <cell r="R1056">
            <v>424.9997863769531</v>
          </cell>
          <cell r="S1056">
            <v>0</v>
          </cell>
          <cell r="T1056">
            <v>0</v>
          </cell>
          <cell r="U1056">
            <v>0</v>
          </cell>
          <cell r="V1056">
            <v>85</v>
          </cell>
          <cell r="W1056">
            <v>0</v>
          </cell>
          <cell r="X1056">
            <v>0</v>
          </cell>
          <cell r="Y1056">
            <v>0</v>
          </cell>
          <cell r="Z1056">
            <v>0</v>
          </cell>
          <cell r="AA1056">
            <v>0</v>
          </cell>
          <cell r="AB1056">
            <v>0</v>
          </cell>
          <cell r="AC1056">
            <v>0</v>
          </cell>
          <cell r="AD1056">
            <v>0</v>
          </cell>
          <cell r="AE1056">
            <v>0</v>
          </cell>
          <cell r="AF1056">
            <v>0</v>
          </cell>
          <cell r="AG1056">
            <v>0</v>
          </cell>
          <cell r="AH1056">
            <v>509.9997863769531</v>
          </cell>
          <cell r="AI1056">
            <v>0</v>
          </cell>
          <cell r="AJ1056">
            <v>0</v>
          </cell>
          <cell r="AK1056">
            <v>0</v>
          </cell>
          <cell r="AL1056">
            <v>509.9997863769531</v>
          </cell>
          <cell r="AM1056">
            <v>653.1439208984375</v>
          </cell>
          <cell r="AN1056">
            <v>13.419425010681152</v>
          </cell>
          <cell r="AO1056">
            <v>66.65633392333984</v>
          </cell>
          <cell r="AP1056">
            <v>0</v>
          </cell>
          <cell r="AQ1056">
            <v>733.2196655273438</v>
          </cell>
          <cell r="AR1056">
            <v>509.9997863769531</v>
          </cell>
          <cell r="AS1056">
            <v>1.4376862489321087</v>
          </cell>
          <cell r="AT1056">
            <v>653.1439208984375</v>
          </cell>
          <cell r="AU1056">
            <v>256.6997985839844</v>
          </cell>
          <cell r="AV1056">
            <v>90.984375</v>
          </cell>
          <cell r="AW1056">
            <v>0</v>
          </cell>
          <cell r="AX1056">
            <v>1000.828125</v>
          </cell>
          <cell r="AY1056">
            <v>0</v>
          </cell>
          <cell r="AZ1056">
            <v>9999</v>
          </cell>
          <cell r="BA1056">
            <v>653.1439208984375</v>
          </cell>
          <cell r="BB1056">
            <v>270.1192321777344</v>
          </cell>
          <cell r="BC1056">
            <v>92.3263168334961</v>
          </cell>
          <cell r="BD1056">
            <v>0</v>
          </cell>
          <cell r="BE1056">
            <v>1015.5894775390625</v>
          </cell>
          <cell r="BF1056">
            <v>509.9997863769531</v>
          </cell>
          <cell r="BG1056">
            <v>8.294547080993652</v>
          </cell>
          <cell r="BH1056">
            <v>1.991352719069479</v>
          </cell>
          <cell r="BI1056">
            <v>28.668895721435547</v>
          </cell>
          <cell r="BJ1056">
            <v>0</v>
          </cell>
          <cell r="BK1056">
            <v>0</v>
          </cell>
          <cell r="BL1056">
            <v>0</v>
          </cell>
          <cell r="BM1056">
            <v>57.912078857421875</v>
          </cell>
          <cell r="BN1056">
            <v>653.1439208984375</v>
          </cell>
          <cell r="BO1056">
            <v>0</v>
          </cell>
          <cell r="BP1056">
            <v>270.1192321777344</v>
          </cell>
          <cell r="BQ1056">
            <v>64.1749496459961</v>
          </cell>
          <cell r="BR1056">
            <v>22.838245391845703</v>
          </cell>
          <cell r="BS1056">
            <v>0</v>
          </cell>
          <cell r="BT1056">
            <v>0</v>
          </cell>
          <cell r="BU1056">
            <v>0</v>
          </cell>
          <cell r="BV1056">
            <v>0</v>
          </cell>
          <cell r="BW1056">
            <v>92.3263168334961</v>
          </cell>
          <cell r="BX1056">
            <v>424.9997863769531</v>
          </cell>
          <cell r="BY1056">
            <v>85</v>
          </cell>
          <cell r="BZ1056">
            <v>0</v>
          </cell>
          <cell r="CA1056">
            <v>0</v>
          </cell>
          <cell r="CB1056">
            <v>1102.6026611328125</v>
          </cell>
          <cell r="CC1056">
            <v>509.9997863769531</v>
          </cell>
          <cell r="CD1056">
            <v>2.161966898451759</v>
          </cell>
          <cell r="CE1056">
            <v>3.4032270908355713</v>
          </cell>
          <cell r="CF1056">
            <v>11.500341850608747</v>
          </cell>
          <cell r="CG1056">
            <v>0</v>
          </cell>
          <cell r="CH1056">
            <v>11.500341850608747</v>
          </cell>
          <cell r="CI1056">
            <v>0.6164588789819706</v>
          </cell>
          <cell r="CJ1056">
            <v>0</v>
          </cell>
          <cell r="CK1056">
            <v>0.6164588789819706</v>
          </cell>
          <cell r="CM1056">
            <v>0</v>
          </cell>
          <cell r="CQ1056">
            <v>0</v>
          </cell>
          <cell r="CR1056">
            <v>64.1749496459961</v>
          </cell>
          <cell r="CS1056">
            <v>0</v>
          </cell>
          <cell r="CT1056">
            <v>64.1749496459961</v>
          </cell>
          <cell r="CU1056">
            <v>0</v>
          </cell>
          <cell r="CV1056">
            <v>9999</v>
          </cell>
          <cell r="CW1056">
            <v>9999</v>
          </cell>
        </row>
        <row r="1057">
          <cell r="A1057" t="str">
            <v>Manufactured Home NonSGC Forced Air Furnace w/CAC - PTCS Duct Sealing Heat Zone 3 - Cool Zone 1</v>
          </cell>
          <cell r="C1057">
            <v>20</v>
          </cell>
          <cell r="D1057">
            <v>1102.5692138671875</v>
          </cell>
          <cell r="E1057">
            <v>0</v>
          </cell>
          <cell r="F1057">
            <v>375</v>
          </cell>
          <cell r="G1057">
            <v>0</v>
          </cell>
          <cell r="H1057">
            <v>0</v>
          </cell>
          <cell r="L1057">
            <v>1186.6400146484375</v>
          </cell>
          <cell r="M1057">
            <v>0.2550755739212036</v>
          </cell>
          <cell r="N1057">
            <v>0.7005453705787659</v>
          </cell>
          <cell r="O1057">
            <v>0</v>
          </cell>
          <cell r="P1057">
            <v>0.2550755739212036</v>
          </cell>
          <cell r="Q1057">
            <v>0.7005453705787659</v>
          </cell>
          <cell r="R1057">
            <v>374.99981689453125</v>
          </cell>
          <cell r="S1057">
            <v>0</v>
          </cell>
          <cell r="T1057">
            <v>0</v>
          </cell>
          <cell r="U1057">
            <v>0</v>
          </cell>
          <cell r="V1057">
            <v>75</v>
          </cell>
          <cell r="W1057">
            <v>0</v>
          </cell>
          <cell r="X1057">
            <v>0</v>
          </cell>
          <cell r="Y1057">
            <v>0</v>
          </cell>
          <cell r="Z1057">
            <v>0</v>
          </cell>
          <cell r="AA1057">
            <v>0</v>
          </cell>
          <cell r="AB1057">
            <v>0</v>
          </cell>
          <cell r="AC1057">
            <v>0</v>
          </cell>
          <cell r="AD1057">
            <v>0</v>
          </cell>
          <cell r="AE1057">
            <v>0</v>
          </cell>
          <cell r="AF1057">
            <v>0</v>
          </cell>
          <cell r="AG1057">
            <v>0</v>
          </cell>
          <cell r="AH1057">
            <v>449.99981689453125</v>
          </cell>
          <cell r="AI1057">
            <v>0</v>
          </cell>
          <cell r="AJ1057">
            <v>0</v>
          </cell>
          <cell r="AK1057">
            <v>0</v>
          </cell>
          <cell r="AL1057">
            <v>449.99981689453125</v>
          </cell>
          <cell r="AM1057">
            <v>607.19482421875</v>
          </cell>
          <cell r="AN1057">
            <v>10.399685859680176</v>
          </cell>
          <cell r="AO1057">
            <v>61.75944900512695</v>
          </cell>
          <cell r="AP1057">
            <v>0</v>
          </cell>
          <cell r="AQ1057">
            <v>679.3539428710938</v>
          </cell>
          <cell r="AR1057">
            <v>449.99981689453125</v>
          </cell>
          <cell r="AS1057">
            <v>1.509676078918896</v>
          </cell>
          <cell r="AT1057">
            <v>607.19482421875</v>
          </cell>
          <cell r="AU1057">
            <v>190.41287231445312</v>
          </cell>
          <cell r="AV1057">
            <v>79.7607650756836</v>
          </cell>
          <cell r="AW1057">
            <v>0</v>
          </cell>
          <cell r="AX1057">
            <v>877.3684692382812</v>
          </cell>
          <cell r="AY1057">
            <v>0</v>
          </cell>
          <cell r="AZ1057">
            <v>9999</v>
          </cell>
          <cell r="BA1057">
            <v>607.19482421875</v>
          </cell>
          <cell r="BB1057">
            <v>200.81256103515625</v>
          </cell>
          <cell r="BC1057">
            <v>80.80073547363281</v>
          </cell>
          <cell r="BD1057">
            <v>0</v>
          </cell>
          <cell r="BE1057">
            <v>888.80810546875</v>
          </cell>
          <cell r="BF1057">
            <v>449.99981689453125</v>
          </cell>
          <cell r="BG1057">
            <v>10.44139289855957</v>
          </cell>
          <cell r="BH1057">
            <v>1.975129954496916</v>
          </cell>
          <cell r="BI1057">
            <v>27.903806686401367</v>
          </cell>
          <cell r="BJ1057">
            <v>0</v>
          </cell>
          <cell r="BK1057">
            <v>0</v>
          </cell>
          <cell r="BL1057">
            <v>0</v>
          </cell>
          <cell r="BM1057">
            <v>56.47177505493164</v>
          </cell>
          <cell r="BN1057">
            <v>607.19482421875</v>
          </cell>
          <cell r="BO1057">
            <v>0</v>
          </cell>
          <cell r="BP1057">
            <v>200.81256103515625</v>
          </cell>
          <cell r="BQ1057">
            <v>47.60321807861328</v>
          </cell>
          <cell r="BR1057">
            <v>19.786468505859375</v>
          </cell>
          <cell r="BS1057">
            <v>0</v>
          </cell>
          <cell r="BT1057">
            <v>0</v>
          </cell>
          <cell r="BU1057">
            <v>0</v>
          </cell>
          <cell r="BV1057">
            <v>0</v>
          </cell>
          <cell r="BW1057">
            <v>80.80073547363281</v>
          </cell>
          <cell r="BX1057">
            <v>374.99981689453125</v>
          </cell>
          <cell r="BY1057">
            <v>75</v>
          </cell>
          <cell r="BZ1057">
            <v>0</v>
          </cell>
          <cell r="CA1057">
            <v>0</v>
          </cell>
          <cell r="CB1057">
            <v>956.1978149414062</v>
          </cell>
          <cell r="CC1057">
            <v>449.99981689453125</v>
          </cell>
          <cell r="CD1057">
            <v>2.124884874508955</v>
          </cell>
          <cell r="CE1057">
            <v>6.262660980224609</v>
          </cell>
          <cell r="CF1057">
            <v>9.823516920700753</v>
          </cell>
          <cell r="CG1057">
            <v>0</v>
          </cell>
          <cell r="CH1057">
            <v>9.823516920700753</v>
          </cell>
          <cell r="CI1057">
            <v>0.5141781725771615</v>
          </cell>
          <cell r="CJ1057">
            <v>0</v>
          </cell>
          <cell r="CK1057">
            <v>0.5141781725771615</v>
          </cell>
          <cell r="CM1057">
            <v>0</v>
          </cell>
          <cell r="CQ1057">
            <v>0</v>
          </cell>
          <cell r="CR1057">
            <v>47.60321807861328</v>
          </cell>
          <cell r="CS1057">
            <v>0</v>
          </cell>
          <cell r="CT1057">
            <v>47.60321807861328</v>
          </cell>
          <cell r="CU1057">
            <v>0</v>
          </cell>
          <cell r="CV1057">
            <v>9999</v>
          </cell>
          <cell r="CW1057">
            <v>9999</v>
          </cell>
        </row>
        <row r="1058">
          <cell r="A1058" t="str">
            <v>Manufactured Home NonSGC Forced Air Furnace w/o CAC - PTCS Duct Sealing Heat Zone 3</v>
          </cell>
          <cell r="C1058">
            <v>20</v>
          </cell>
          <cell r="D1058">
            <v>1076.9361572265625</v>
          </cell>
          <cell r="E1058">
            <v>0</v>
          </cell>
          <cell r="F1058">
            <v>375</v>
          </cell>
          <cell r="G1058">
            <v>0</v>
          </cell>
          <cell r="H1058">
            <v>0</v>
          </cell>
          <cell r="L1058">
            <v>1159.052490234375</v>
          </cell>
          <cell r="M1058">
            <v>0.2550755739212036</v>
          </cell>
          <cell r="N1058">
            <v>0.6820202469825745</v>
          </cell>
          <cell r="O1058">
            <v>0</v>
          </cell>
          <cell r="P1058">
            <v>0.2550755739212036</v>
          </cell>
          <cell r="Q1058">
            <v>0.6820202469825745</v>
          </cell>
          <cell r="R1058">
            <v>374.99981689453125</v>
          </cell>
          <cell r="S1058">
            <v>0</v>
          </cell>
          <cell r="T1058">
            <v>0</v>
          </cell>
          <cell r="U1058">
            <v>0</v>
          </cell>
          <cell r="V1058">
            <v>75</v>
          </cell>
          <cell r="W1058">
            <v>0</v>
          </cell>
          <cell r="X1058">
            <v>0</v>
          </cell>
          <cell r="Y1058">
            <v>0</v>
          </cell>
          <cell r="Z1058">
            <v>0</v>
          </cell>
          <cell r="AA1058">
            <v>0</v>
          </cell>
          <cell r="AB1058">
            <v>0</v>
          </cell>
          <cell r="AC1058">
            <v>0</v>
          </cell>
          <cell r="AD1058">
            <v>0</v>
          </cell>
          <cell r="AE1058">
            <v>0</v>
          </cell>
          <cell r="AF1058">
            <v>0</v>
          </cell>
          <cell r="AG1058">
            <v>0</v>
          </cell>
          <cell r="AH1058">
            <v>449.99981689453125</v>
          </cell>
          <cell r="AI1058">
            <v>0</v>
          </cell>
          <cell r="AJ1058">
            <v>0</v>
          </cell>
          <cell r="AK1058">
            <v>0</v>
          </cell>
          <cell r="AL1058">
            <v>449.99981689453125</v>
          </cell>
          <cell r="AM1058">
            <v>594.5150756835938</v>
          </cell>
          <cell r="AN1058">
            <v>10.399685859680176</v>
          </cell>
          <cell r="AO1058">
            <v>60.49147415161133</v>
          </cell>
          <cell r="AP1058">
            <v>0</v>
          </cell>
          <cell r="AQ1058">
            <v>665.40625</v>
          </cell>
          <cell r="AR1058">
            <v>449.99981689453125</v>
          </cell>
          <cell r="AS1058">
            <v>1.4786811254433019</v>
          </cell>
          <cell r="AT1058">
            <v>594.5150756835938</v>
          </cell>
          <cell r="AU1058">
            <v>185.37762451171875</v>
          </cell>
          <cell r="AV1058">
            <v>77.98926544189453</v>
          </cell>
          <cell r="AW1058">
            <v>0</v>
          </cell>
          <cell r="AX1058">
            <v>857.8819580078125</v>
          </cell>
          <cell r="AY1058">
            <v>0</v>
          </cell>
          <cell r="AZ1058">
            <v>9999</v>
          </cell>
          <cell r="BA1058">
            <v>594.5150756835938</v>
          </cell>
          <cell r="BB1058">
            <v>195.77731323242188</v>
          </cell>
          <cell r="BC1058">
            <v>79.02923583984375</v>
          </cell>
          <cell r="BD1058">
            <v>0</v>
          </cell>
          <cell r="BE1058">
            <v>869.3215942382812</v>
          </cell>
          <cell r="BF1058">
            <v>449.99981689453125</v>
          </cell>
          <cell r="BG1058">
            <v>11.122039794921875</v>
          </cell>
          <cell r="BH1058">
            <v>1.9318266124952308</v>
          </cell>
          <cell r="BI1058">
            <v>28.567968368530273</v>
          </cell>
          <cell r="BJ1058">
            <v>0</v>
          </cell>
          <cell r="BK1058">
            <v>0</v>
          </cell>
          <cell r="BL1058">
            <v>0</v>
          </cell>
          <cell r="BM1058">
            <v>28.567968368530273</v>
          </cell>
          <cell r="BN1058">
            <v>594.5150756835938</v>
          </cell>
          <cell r="BO1058">
            <v>0</v>
          </cell>
          <cell r="BP1058">
            <v>195.77731323242188</v>
          </cell>
          <cell r="BQ1058">
            <v>46.34440612792969</v>
          </cell>
          <cell r="BR1058">
            <v>19.272003173828125</v>
          </cell>
          <cell r="BS1058">
            <v>0</v>
          </cell>
          <cell r="BT1058">
            <v>0</v>
          </cell>
          <cell r="BU1058">
            <v>0</v>
          </cell>
          <cell r="BV1058">
            <v>0</v>
          </cell>
          <cell r="BW1058">
            <v>79.02923583984375</v>
          </cell>
          <cell r="BX1058">
            <v>374.99981689453125</v>
          </cell>
          <cell r="BY1058">
            <v>75</v>
          </cell>
          <cell r="BZ1058">
            <v>0</v>
          </cell>
          <cell r="CA1058">
            <v>0</v>
          </cell>
          <cell r="CB1058">
            <v>934.9380493164062</v>
          </cell>
          <cell r="CC1058">
            <v>449.99981689453125</v>
          </cell>
          <cell r="CD1058">
            <v>2.077640914720017</v>
          </cell>
          <cell r="CE1058">
            <v>6.956421375274658</v>
          </cell>
          <cell r="CF1058">
            <v>9.568150206893165</v>
          </cell>
          <cell r="CG1058">
            <v>0</v>
          </cell>
          <cell r="CH1058">
            <v>9.568150206893165</v>
          </cell>
          <cell r="CI1058">
            <v>0.5015749055989862</v>
          </cell>
          <cell r="CJ1058">
            <v>0</v>
          </cell>
          <cell r="CK1058">
            <v>0.5015749055989862</v>
          </cell>
          <cell r="CM1058">
            <v>0</v>
          </cell>
          <cell r="CQ1058">
            <v>0</v>
          </cell>
          <cell r="CR1058">
            <v>46.34440612792969</v>
          </cell>
          <cell r="CS1058">
            <v>0</v>
          </cell>
          <cell r="CT1058">
            <v>46.34440612792969</v>
          </cell>
          <cell r="CU1058">
            <v>0</v>
          </cell>
          <cell r="CV1058">
            <v>9999</v>
          </cell>
          <cell r="CW1058">
            <v>9999</v>
          </cell>
        </row>
        <row r="1059">
          <cell r="A1059" t="str">
            <v>Single Family Heat Pump - PTCS System Commissioning and Controls Heat Zone 3 - Cool Zone 3</v>
          </cell>
          <cell r="C1059">
            <v>14.730196952819824</v>
          </cell>
          <cell r="D1059">
            <v>2073.2021484375</v>
          </cell>
          <cell r="E1059">
            <v>0</v>
          </cell>
          <cell r="F1059">
            <v>325</v>
          </cell>
          <cell r="G1059">
            <v>0</v>
          </cell>
          <cell r="H1059">
            <v>0</v>
          </cell>
          <cell r="L1059">
            <v>2231.283935546875</v>
          </cell>
          <cell r="M1059">
            <v>0.5568568706512451</v>
          </cell>
          <cell r="N1059">
            <v>1.609035849571228</v>
          </cell>
          <cell r="O1059">
            <v>0</v>
          </cell>
          <cell r="P1059">
            <v>0.5568568706512451</v>
          </cell>
          <cell r="Q1059">
            <v>1.609035849571228</v>
          </cell>
          <cell r="R1059">
            <v>324.9998474121094</v>
          </cell>
          <cell r="S1059">
            <v>0</v>
          </cell>
          <cell r="T1059">
            <v>0</v>
          </cell>
          <cell r="U1059">
            <v>518.5567626953125</v>
          </cell>
          <cell r="V1059">
            <v>65</v>
          </cell>
          <cell r="W1059">
            <v>0</v>
          </cell>
          <cell r="X1059">
            <v>0</v>
          </cell>
          <cell r="Y1059">
            <v>0</v>
          </cell>
          <cell r="Z1059">
            <v>0</v>
          </cell>
          <cell r="AA1059">
            <v>0</v>
          </cell>
          <cell r="AB1059">
            <v>0</v>
          </cell>
          <cell r="AC1059">
            <v>0</v>
          </cell>
          <cell r="AD1059">
            <v>0</v>
          </cell>
          <cell r="AE1059">
            <v>0</v>
          </cell>
          <cell r="AF1059">
            <v>0</v>
          </cell>
          <cell r="AG1059">
            <v>0</v>
          </cell>
          <cell r="AH1059">
            <v>389.9998474121094</v>
          </cell>
          <cell r="AI1059">
            <v>0</v>
          </cell>
          <cell r="AJ1059">
            <v>0</v>
          </cell>
          <cell r="AK1059">
            <v>518.5567626953125</v>
          </cell>
          <cell r="AL1059">
            <v>908.556640625</v>
          </cell>
          <cell r="AM1059">
            <v>1114.1732177734375</v>
          </cell>
          <cell r="AN1059">
            <v>22.70360565185547</v>
          </cell>
          <cell r="AO1059">
            <v>113.68768310546875</v>
          </cell>
          <cell r="AP1059">
            <v>0</v>
          </cell>
          <cell r="AQ1059">
            <v>1250.564453125</v>
          </cell>
          <cell r="AR1059">
            <v>389.9998474121094</v>
          </cell>
          <cell r="AS1059">
            <v>3.2065769123476127</v>
          </cell>
          <cell r="AT1059">
            <v>1114.1732177734375</v>
          </cell>
          <cell r="AU1059">
            <v>437.3465881347656</v>
          </cell>
          <cell r="AV1059">
            <v>155.1519775390625</v>
          </cell>
          <cell r="AW1059">
            <v>0</v>
          </cell>
          <cell r="AX1059">
            <v>1706.6717529296875</v>
          </cell>
          <cell r="AY1059">
            <v>0</v>
          </cell>
          <cell r="AZ1059">
            <v>9999</v>
          </cell>
          <cell r="BA1059">
            <v>1114.1732177734375</v>
          </cell>
          <cell r="BB1059">
            <v>460.0502014160156</v>
          </cell>
          <cell r="BC1059">
            <v>157.42233276367188</v>
          </cell>
          <cell r="BD1059">
            <v>0</v>
          </cell>
          <cell r="BE1059">
            <v>1731.645751953125</v>
          </cell>
          <cell r="BF1059">
            <v>389.9998474121094</v>
          </cell>
          <cell r="BG1059">
            <v>-7.501437664031982</v>
          </cell>
          <cell r="BH1059">
            <v>4.4401190303387885</v>
          </cell>
          <cell r="BI1059">
            <v>12.861146926879883</v>
          </cell>
          <cell r="BJ1059">
            <v>0</v>
          </cell>
          <cell r="BK1059">
            <v>0</v>
          </cell>
          <cell r="BL1059">
            <v>17.100608825683594</v>
          </cell>
          <cell r="BM1059">
            <v>34.835899353027344</v>
          </cell>
          <cell r="BN1059">
            <v>1114.1732177734375</v>
          </cell>
          <cell r="BO1059">
            <v>0</v>
          </cell>
          <cell r="BP1059">
            <v>460.0502014160156</v>
          </cell>
          <cell r="BQ1059">
            <v>109.3366470336914</v>
          </cell>
          <cell r="BR1059">
            <v>38.748958587646484</v>
          </cell>
          <cell r="BS1059">
            <v>0</v>
          </cell>
          <cell r="BT1059">
            <v>0</v>
          </cell>
          <cell r="BU1059">
            <v>0</v>
          </cell>
          <cell r="BV1059">
            <v>0</v>
          </cell>
          <cell r="BW1059">
            <v>157.42233276367188</v>
          </cell>
          <cell r="BX1059">
            <v>843.556640625</v>
          </cell>
          <cell r="BY1059">
            <v>65</v>
          </cell>
          <cell r="BZ1059">
            <v>0</v>
          </cell>
          <cell r="CA1059">
            <v>0</v>
          </cell>
          <cell r="CB1059">
            <v>1879.7313232421875</v>
          </cell>
          <cell r="CC1059">
            <v>908.556640625</v>
          </cell>
          <cell r="CD1059">
            <v>2.0689203797486893</v>
          </cell>
          <cell r="CE1059">
            <v>4.715706825256348</v>
          </cell>
          <cell r="CF1059">
            <v>19.613210847290354</v>
          </cell>
          <cell r="CG1059">
            <v>0</v>
          </cell>
          <cell r="CH1059">
            <v>19.613210847290354</v>
          </cell>
          <cell r="CI1059">
            <v>1.0550049890926785</v>
          </cell>
          <cell r="CJ1059">
            <v>0</v>
          </cell>
          <cell r="CK1059">
            <v>1.0550049890926785</v>
          </cell>
          <cell r="CM1059">
            <v>0</v>
          </cell>
          <cell r="CQ1059">
            <v>0</v>
          </cell>
          <cell r="CR1059">
            <v>109.3366470336914</v>
          </cell>
          <cell r="CS1059">
            <v>0</v>
          </cell>
          <cell r="CT1059">
            <v>109.3366470336914</v>
          </cell>
          <cell r="CU1059">
            <v>0</v>
          </cell>
          <cell r="CV1059">
            <v>9999</v>
          </cell>
          <cell r="CW1059">
            <v>9999</v>
          </cell>
        </row>
        <row r="1060">
          <cell r="A1060" t="str">
            <v>Single Family Heat Pump - PTCS System Commissioning and Controls Heat Zone 3 - Cool Zone 2</v>
          </cell>
          <cell r="C1060">
            <v>14.867080688476562</v>
          </cell>
          <cell r="D1060">
            <v>2044.441162109375</v>
          </cell>
          <cell r="E1060">
            <v>0</v>
          </cell>
          <cell r="F1060">
            <v>325</v>
          </cell>
          <cell r="G1060">
            <v>0</v>
          </cell>
          <cell r="H1060">
            <v>0</v>
          </cell>
          <cell r="L1060">
            <v>2200.329833984375</v>
          </cell>
          <cell r="M1060">
            <v>0.5568568706512451</v>
          </cell>
          <cell r="N1060">
            <v>1.5882501602172852</v>
          </cell>
          <cell r="O1060">
            <v>0</v>
          </cell>
          <cell r="P1060">
            <v>0.5568568706512451</v>
          </cell>
          <cell r="Q1060">
            <v>1.5882501602172852</v>
          </cell>
          <cell r="R1060">
            <v>324.9998474121094</v>
          </cell>
          <cell r="S1060">
            <v>0</v>
          </cell>
          <cell r="T1060">
            <v>0</v>
          </cell>
          <cell r="U1060">
            <v>518.5567626953125</v>
          </cell>
          <cell r="V1060">
            <v>65</v>
          </cell>
          <cell r="W1060">
            <v>0</v>
          </cell>
          <cell r="X1060">
            <v>0</v>
          </cell>
          <cell r="Y1060">
            <v>0</v>
          </cell>
          <cell r="Z1060">
            <v>0</v>
          </cell>
          <cell r="AA1060">
            <v>0</v>
          </cell>
          <cell r="AB1060">
            <v>0</v>
          </cell>
          <cell r="AC1060">
            <v>0</v>
          </cell>
          <cell r="AD1060">
            <v>0</v>
          </cell>
          <cell r="AE1060">
            <v>0</v>
          </cell>
          <cell r="AF1060">
            <v>0</v>
          </cell>
          <cell r="AG1060">
            <v>0</v>
          </cell>
          <cell r="AH1060">
            <v>389.9998474121094</v>
          </cell>
          <cell r="AI1060">
            <v>0</v>
          </cell>
          <cell r="AJ1060">
            <v>0</v>
          </cell>
          <cell r="AK1060">
            <v>518.5567626953125</v>
          </cell>
          <cell r="AL1060">
            <v>908.556640625</v>
          </cell>
          <cell r="AM1060">
            <v>1098.87109375</v>
          </cell>
          <cell r="AN1060">
            <v>22.70360565185547</v>
          </cell>
          <cell r="AO1060">
            <v>112.157470703125</v>
          </cell>
          <cell r="AP1060">
            <v>0</v>
          </cell>
          <cell r="AQ1060">
            <v>1233.732177734375</v>
          </cell>
          <cell r="AR1060">
            <v>389.9998474121094</v>
          </cell>
          <cell r="AS1060">
            <v>3.1634170584720938</v>
          </cell>
          <cell r="AT1060">
            <v>1098.87109375</v>
          </cell>
          <cell r="AU1060">
            <v>431.6968994140625</v>
          </cell>
          <cell r="AV1060">
            <v>153.0568084716797</v>
          </cell>
          <cell r="AW1060">
            <v>0</v>
          </cell>
          <cell r="AX1060">
            <v>1683.624755859375</v>
          </cell>
          <cell r="AY1060">
            <v>0</v>
          </cell>
          <cell r="AZ1060">
            <v>9999</v>
          </cell>
          <cell r="BA1060">
            <v>1098.87109375</v>
          </cell>
          <cell r="BB1060">
            <v>454.4005126953125</v>
          </cell>
          <cell r="BC1060">
            <v>155.32716369628906</v>
          </cell>
          <cell r="BD1060">
            <v>0</v>
          </cell>
          <cell r="BE1060">
            <v>1708.5987548828125</v>
          </cell>
          <cell r="BF1060">
            <v>389.9998474121094</v>
          </cell>
          <cell r="BG1060">
            <v>-7.347970008850098</v>
          </cell>
          <cell r="BH1060">
            <v>4.381024182060117</v>
          </cell>
          <cell r="BI1060">
            <v>13.04207706451416</v>
          </cell>
          <cell r="BJ1060">
            <v>0</v>
          </cell>
          <cell r="BK1060">
            <v>0</v>
          </cell>
          <cell r="BL1060">
            <v>17.34117889404297</v>
          </cell>
          <cell r="BM1060">
            <v>35.25740051269531</v>
          </cell>
          <cell r="BN1060">
            <v>1098.87109375</v>
          </cell>
          <cell r="BO1060">
            <v>0</v>
          </cell>
          <cell r="BP1060">
            <v>454.4005126953125</v>
          </cell>
          <cell r="BQ1060">
            <v>107.92422485351562</v>
          </cell>
          <cell r="BR1060">
            <v>38.18235397338867</v>
          </cell>
          <cell r="BS1060">
            <v>0</v>
          </cell>
          <cell r="BT1060">
            <v>0</v>
          </cell>
          <cell r="BU1060">
            <v>0</v>
          </cell>
          <cell r="BV1060">
            <v>0</v>
          </cell>
          <cell r="BW1060">
            <v>155.32716369628906</v>
          </cell>
          <cell r="BX1060">
            <v>843.556640625</v>
          </cell>
          <cell r="BY1060">
            <v>65</v>
          </cell>
          <cell r="BZ1060">
            <v>0</v>
          </cell>
          <cell r="CA1060">
            <v>0</v>
          </cell>
          <cell r="CB1060">
            <v>1854.705322265625</v>
          </cell>
          <cell r="CC1060">
            <v>908.556640625</v>
          </cell>
          <cell r="CD1060">
            <v>2.041375582333812</v>
          </cell>
          <cell r="CE1060">
            <v>5.10722541809082</v>
          </cell>
          <cell r="CF1060">
            <v>19.33331131344473</v>
          </cell>
          <cell r="CG1060">
            <v>0</v>
          </cell>
          <cell r="CH1060">
            <v>19.33331131344473</v>
          </cell>
          <cell r="CI1060">
            <v>1.0414385004247102</v>
          </cell>
          <cell r="CJ1060">
            <v>0</v>
          </cell>
          <cell r="CK1060">
            <v>1.0414385004247102</v>
          </cell>
          <cell r="CM1060">
            <v>0</v>
          </cell>
          <cell r="CQ1060">
            <v>0</v>
          </cell>
          <cell r="CR1060">
            <v>107.92422485351562</v>
          </cell>
          <cell r="CS1060">
            <v>0</v>
          </cell>
          <cell r="CT1060">
            <v>107.92422485351562</v>
          </cell>
          <cell r="CU1060">
            <v>0</v>
          </cell>
          <cell r="CV1060">
            <v>9999</v>
          </cell>
          <cell r="CW1060">
            <v>9999</v>
          </cell>
        </row>
        <row r="1061">
          <cell r="A1061" t="str">
            <v>Single Family Heat Pump - PTCS System Commissioning and Controls Heat Zone 3 - Cool Zone 1</v>
          </cell>
          <cell r="C1061">
            <v>14.94110107421875</v>
          </cell>
          <cell r="D1061">
            <v>2029.2183837890625</v>
          </cell>
          <cell r="E1061">
            <v>0</v>
          </cell>
          <cell r="F1061">
            <v>325</v>
          </cell>
          <cell r="G1061">
            <v>0</v>
          </cell>
          <cell r="H1061">
            <v>0</v>
          </cell>
          <cell r="L1061">
            <v>2183.9462890625</v>
          </cell>
          <cell r="M1061">
            <v>0.5568568706512451</v>
          </cell>
          <cell r="N1061">
            <v>1.5772485733032227</v>
          </cell>
          <cell r="O1061">
            <v>0</v>
          </cell>
          <cell r="P1061">
            <v>0.5568568706512451</v>
          </cell>
          <cell r="Q1061">
            <v>1.5772485733032227</v>
          </cell>
          <cell r="R1061">
            <v>324.9998474121094</v>
          </cell>
          <cell r="S1061">
            <v>0</v>
          </cell>
          <cell r="T1061">
            <v>0</v>
          </cell>
          <cell r="U1061">
            <v>518.5567626953125</v>
          </cell>
          <cell r="V1061">
            <v>65</v>
          </cell>
          <cell r="W1061">
            <v>0</v>
          </cell>
          <cell r="X1061">
            <v>0</v>
          </cell>
          <cell r="Y1061">
            <v>0</v>
          </cell>
          <cell r="Z1061">
            <v>0</v>
          </cell>
          <cell r="AA1061">
            <v>0</v>
          </cell>
          <cell r="AB1061">
            <v>0</v>
          </cell>
          <cell r="AC1061">
            <v>0</v>
          </cell>
          <cell r="AD1061">
            <v>0</v>
          </cell>
          <cell r="AE1061">
            <v>0</v>
          </cell>
          <cell r="AF1061">
            <v>0</v>
          </cell>
          <cell r="AG1061">
            <v>0</v>
          </cell>
          <cell r="AH1061">
            <v>389.9998474121094</v>
          </cell>
          <cell r="AI1061">
            <v>0</v>
          </cell>
          <cell r="AJ1061">
            <v>0</v>
          </cell>
          <cell r="AK1061">
            <v>518.5567626953125</v>
          </cell>
          <cell r="AL1061">
            <v>908.556640625</v>
          </cell>
          <cell r="AM1061">
            <v>1091.2841796875</v>
          </cell>
          <cell r="AN1061">
            <v>22.70360565185547</v>
          </cell>
          <cell r="AO1061">
            <v>111.39878845214844</v>
          </cell>
          <cell r="AP1061">
            <v>0</v>
          </cell>
          <cell r="AQ1061">
            <v>1225.3865966796875</v>
          </cell>
          <cell r="AR1061">
            <v>389.9998474121094</v>
          </cell>
          <cell r="AS1061">
            <v>3.142018085193374</v>
          </cell>
          <cell r="AT1061">
            <v>1091.2841796875</v>
          </cell>
          <cell r="AU1061">
            <v>428.70660400390625</v>
          </cell>
          <cell r="AV1061">
            <v>151.99908447265625</v>
          </cell>
          <cell r="AW1061">
            <v>0</v>
          </cell>
          <cell r="AX1061">
            <v>1671.9898681640625</v>
          </cell>
          <cell r="AY1061">
            <v>0</v>
          </cell>
          <cell r="AZ1061">
            <v>9999</v>
          </cell>
          <cell r="BA1061">
            <v>1091.2841796875</v>
          </cell>
          <cell r="BB1061">
            <v>451.41021728515625</v>
          </cell>
          <cell r="BC1061">
            <v>154.26943969726562</v>
          </cell>
          <cell r="BD1061">
            <v>0</v>
          </cell>
          <cell r="BE1061">
            <v>1696.9638671875</v>
          </cell>
          <cell r="BF1061">
            <v>389.9998474121094</v>
          </cell>
          <cell r="BG1061">
            <v>-7.266706943511963</v>
          </cell>
          <cell r="BH1061">
            <v>4.351191007639962</v>
          </cell>
          <cell r="BI1061">
            <v>13.13991641998291</v>
          </cell>
          <cell r="BJ1061">
            <v>0</v>
          </cell>
          <cell r="BK1061">
            <v>0</v>
          </cell>
          <cell r="BL1061">
            <v>17.471269607543945</v>
          </cell>
          <cell r="BM1061">
            <v>35.485328674316406</v>
          </cell>
          <cell r="BN1061">
            <v>1091.2841796875</v>
          </cell>
          <cell r="BO1061">
            <v>0</v>
          </cell>
          <cell r="BP1061">
            <v>451.41021728515625</v>
          </cell>
          <cell r="BQ1061">
            <v>107.17665100097656</v>
          </cell>
          <cell r="BR1061">
            <v>37.86482238769531</v>
          </cell>
          <cell r="BS1061">
            <v>0</v>
          </cell>
          <cell r="BT1061">
            <v>0</v>
          </cell>
          <cell r="BU1061">
            <v>0</v>
          </cell>
          <cell r="BV1061">
            <v>0</v>
          </cell>
          <cell r="BW1061">
            <v>154.26943969726562</v>
          </cell>
          <cell r="BX1061">
            <v>843.556640625</v>
          </cell>
          <cell r="BY1061">
            <v>65</v>
          </cell>
          <cell r="BZ1061">
            <v>0</v>
          </cell>
          <cell r="CA1061">
            <v>0</v>
          </cell>
          <cell r="CB1061">
            <v>1842.0052490234375</v>
          </cell>
          <cell r="CC1061">
            <v>908.556640625</v>
          </cell>
          <cell r="CD1061">
            <v>2.0273973245763477</v>
          </cell>
          <cell r="CE1061">
            <v>5.317811012268066</v>
          </cell>
          <cell r="CF1061">
            <v>19.173968185692424</v>
          </cell>
          <cell r="CG1061">
            <v>0</v>
          </cell>
          <cell r="CH1061">
            <v>19.173968185692424</v>
          </cell>
          <cell r="CI1061">
            <v>1.0334569663771134</v>
          </cell>
          <cell r="CJ1061">
            <v>0</v>
          </cell>
          <cell r="CK1061">
            <v>1.0334569663771134</v>
          </cell>
          <cell r="CM1061">
            <v>0</v>
          </cell>
          <cell r="CQ1061">
            <v>0</v>
          </cell>
          <cell r="CR1061">
            <v>107.17665100097656</v>
          </cell>
          <cell r="CS1061">
            <v>0</v>
          </cell>
          <cell r="CT1061">
            <v>107.17665100097656</v>
          </cell>
          <cell r="CU1061">
            <v>0</v>
          </cell>
          <cell r="CV1061">
            <v>9999</v>
          </cell>
          <cell r="CW1061">
            <v>9999</v>
          </cell>
        </row>
        <row r="1062">
          <cell r="A1062" t="str">
            <v>Manufactured Home NonSGC Forced Air Furnace w/CAC - PTCS Duct Sealing Heat Zone 2 - Cool Zone 3</v>
          </cell>
          <cell r="C1062">
            <v>20</v>
          </cell>
          <cell r="D1062">
            <v>1033.9228515625</v>
          </cell>
          <cell r="E1062">
            <v>0</v>
          </cell>
          <cell r="F1062">
            <v>375</v>
          </cell>
          <cell r="G1062">
            <v>0</v>
          </cell>
          <cell r="H1062">
            <v>0</v>
          </cell>
          <cell r="L1062">
            <v>1112.759521484375</v>
          </cell>
          <cell r="M1062">
            <v>0.2113790214061737</v>
          </cell>
          <cell r="N1062">
            <v>0.6674288511276245</v>
          </cell>
          <cell r="O1062">
            <v>0</v>
          </cell>
          <cell r="P1062">
            <v>0.2113790214061737</v>
          </cell>
          <cell r="Q1062">
            <v>0.6674288511276245</v>
          </cell>
          <cell r="R1062">
            <v>374.99981689453125</v>
          </cell>
          <cell r="S1062">
            <v>0</v>
          </cell>
          <cell r="T1062">
            <v>0</v>
          </cell>
          <cell r="U1062">
            <v>0</v>
          </cell>
          <cell r="V1062">
            <v>75</v>
          </cell>
          <cell r="W1062">
            <v>0</v>
          </cell>
          <cell r="X1062">
            <v>0</v>
          </cell>
          <cell r="Y1062">
            <v>0</v>
          </cell>
          <cell r="Z1062">
            <v>0</v>
          </cell>
          <cell r="AA1062">
            <v>0</v>
          </cell>
          <cell r="AB1062">
            <v>0</v>
          </cell>
          <cell r="AC1062">
            <v>0</v>
          </cell>
          <cell r="AD1062">
            <v>0</v>
          </cell>
          <cell r="AE1062">
            <v>0</v>
          </cell>
          <cell r="AF1062">
            <v>0</v>
          </cell>
          <cell r="AG1062">
            <v>0</v>
          </cell>
          <cell r="AH1062">
            <v>449.99981689453125</v>
          </cell>
          <cell r="AI1062">
            <v>0</v>
          </cell>
          <cell r="AJ1062">
            <v>0</v>
          </cell>
          <cell r="AK1062">
            <v>0</v>
          </cell>
          <cell r="AL1062">
            <v>449.99981689453125</v>
          </cell>
          <cell r="AM1062">
            <v>561.3845825195312</v>
          </cell>
          <cell r="AN1062">
            <v>8.618132591247559</v>
          </cell>
          <cell r="AO1062">
            <v>57.00027084350586</v>
          </cell>
          <cell r="AP1062">
            <v>0</v>
          </cell>
          <cell r="AQ1062">
            <v>627.0029907226562</v>
          </cell>
          <cell r="AR1062">
            <v>449.99981689453125</v>
          </cell>
          <cell r="AS1062">
            <v>1.3933405357390147</v>
          </cell>
          <cell r="AT1062">
            <v>561.3845825195312</v>
          </cell>
          <cell r="AU1062">
            <v>181.41159057617188</v>
          </cell>
          <cell r="AV1062">
            <v>74.27961730957031</v>
          </cell>
          <cell r="AW1062">
            <v>0</v>
          </cell>
          <cell r="AX1062">
            <v>817.0758056640625</v>
          </cell>
          <cell r="AY1062">
            <v>0</v>
          </cell>
          <cell r="AZ1062">
            <v>9999</v>
          </cell>
          <cell r="BA1062">
            <v>561.3845825195312</v>
          </cell>
          <cell r="BB1062">
            <v>190.02972412109375</v>
          </cell>
          <cell r="BC1062">
            <v>75.14142608642578</v>
          </cell>
          <cell r="BD1062">
            <v>0</v>
          </cell>
          <cell r="BE1062">
            <v>826.5557250976562</v>
          </cell>
          <cell r="BF1062">
            <v>449.99981689453125</v>
          </cell>
          <cell r="BG1062">
            <v>12.221883773803711</v>
          </cell>
          <cell r="BH1062">
            <v>1.8367912624442257</v>
          </cell>
          <cell r="BI1062">
            <v>29.756450653076172</v>
          </cell>
          <cell r="BJ1062">
            <v>0</v>
          </cell>
          <cell r="BK1062">
            <v>0</v>
          </cell>
          <cell r="BL1062">
            <v>0</v>
          </cell>
          <cell r="BM1062">
            <v>64.23002624511719</v>
          </cell>
          <cell r="BN1062">
            <v>561.3845825195312</v>
          </cell>
          <cell r="BO1062">
            <v>0</v>
          </cell>
          <cell r="BP1062">
            <v>190.02972412109375</v>
          </cell>
          <cell r="BQ1062">
            <v>45.35289764404297</v>
          </cell>
          <cell r="BR1062">
            <v>18.938974380493164</v>
          </cell>
          <cell r="BS1062">
            <v>0</v>
          </cell>
          <cell r="BT1062">
            <v>0</v>
          </cell>
          <cell r="BU1062">
            <v>0</v>
          </cell>
          <cell r="BV1062">
            <v>0</v>
          </cell>
          <cell r="BW1062">
            <v>75.14142608642578</v>
          </cell>
          <cell r="BX1062">
            <v>374.99981689453125</v>
          </cell>
          <cell r="BY1062">
            <v>75</v>
          </cell>
          <cell r="BZ1062">
            <v>0</v>
          </cell>
          <cell r="CA1062">
            <v>0</v>
          </cell>
          <cell r="CB1062">
            <v>890.8475952148438</v>
          </cell>
          <cell r="CC1062">
            <v>449.99981689453125</v>
          </cell>
          <cell r="CD1062">
            <v>1.979662147299729</v>
          </cell>
          <cell r="CE1062">
            <v>7.970552921295166</v>
          </cell>
          <cell r="CF1062">
            <v>9.505010932681678</v>
          </cell>
          <cell r="CG1062">
            <v>0</v>
          </cell>
          <cell r="CH1062">
            <v>9.505010932681678</v>
          </cell>
          <cell r="CI1062">
            <v>0.5002756955573705</v>
          </cell>
          <cell r="CJ1062">
            <v>0</v>
          </cell>
          <cell r="CK1062">
            <v>0.5002756955573705</v>
          </cell>
          <cell r="CM1062">
            <v>0</v>
          </cell>
          <cell r="CQ1062">
            <v>0</v>
          </cell>
          <cell r="CR1062">
            <v>45.35289764404297</v>
          </cell>
          <cell r="CS1062">
            <v>0</v>
          </cell>
          <cell r="CT1062">
            <v>45.35289764404297</v>
          </cell>
          <cell r="CU1062">
            <v>0</v>
          </cell>
          <cell r="CV1062">
            <v>9999</v>
          </cell>
          <cell r="CW1062">
            <v>9999</v>
          </cell>
        </row>
        <row r="1063">
          <cell r="A1063" t="str">
            <v>Manufactured Home NonSGC Heat Pump - PTCS Duct Sealing, System Commissioning and Controls Heat Zone 1 - Cool Zone 3</v>
          </cell>
          <cell r="C1063">
            <v>20</v>
          </cell>
          <cell r="D1063">
            <v>1834.0472412109375</v>
          </cell>
          <cell r="E1063">
            <v>0</v>
          </cell>
          <cell r="F1063">
            <v>700</v>
          </cell>
          <cell r="G1063">
            <v>0</v>
          </cell>
          <cell r="H1063">
            <v>0</v>
          </cell>
          <cell r="L1063">
            <v>1973.893310546875</v>
          </cell>
          <cell r="M1063">
            <v>0.44851166009902954</v>
          </cell>
          <cell r="N1063">
            <v>1.4146543741226196</v>
          </cell>
          <cell r="O1063">
            <v>0</v>
          </cell>
          <cell r="P1063">
            <v>0.44851166009902954</v>
          </cell>
          <cell r="Q1063">
            <v>1.4146543741226196</v>
          </cell>
          <cell r="R1063">
            <v>699.9996337890625</v>
          </cell>
          <cell r="S1063">
            <v>0</v>
          </cell>
          <cell r="T1063">
            <v>0</v>
          </cell>
          <cell r="U1063">
            <v>0</v>
          </cell>
          <cell r="V1063">
            <v>140</v>
          </cell>
          <cell r="W1063">
            <v>0</v>
          </cell>
          <cell r="X1063">
            <v>0</v>
          </cell>
          <cell r="Y1063">
            <v>0</v>
          </cell>
          <cell r="Z1063">
            <v>0</v>
          </cell>
          <cell r="AA1063">
            <v>0</v>
          </cell>
          <cell r="AB1063">
            <v>0</v>
          </cell>
          <cell r="AC1063">
            <v>0</v>
          </cell>
          <cell r="AD1063">
            <v>0</v>
          </cell>
          <cell r="AE1063">
            <v>0</v>
          </cell>
          <cell r="AF1063">
            <v>0</v>
          </cell>
          <cell r="AG1063">
            <v>0</v>
          </cell>
          <cell r="AH1063">
            <v>839.9996337890625</v>
          </cell>
          <cell r="AI1063">
            <v>0</v>
          </cell>
          <cell r="AJ1063">
            <v>0</v>
          </cell>
          <cell r="AK1063">
            <v>0</v>
          </cell>
          <cell r="AL1063">
            <v>839.9996337890625</v>
          </cell>
          <cell r="AM1063">
            <v>981.673828125</v>
          </cell>
          <cell r="AN1063">
            <v>18.286266326904297</v>
          </cell>
          <cell r="AO1063">
            <v>99.99601745605469</v>
          </cell>
          <cell r="AP1063">
            <v>0</v>
          </cell>
          <cell r="AQ1063">
            <v>1099.9560546875</v>
          </cell>
          <cell r="AR1063">
            <v>839.9996337890625</v>
          </cell>
          <cell r="AS1063">
            <v>1.3094721326797336</v>
          </cell>
          <cell r="AT1063">
            <v>981.673828125</v>
          </cell>
          <cell r="AU1063">
            <v>384.512451171875</v>
          </cell>
          <cell r="AV1063">
            <v>136.61862182617188</v>
          </cell>
          <cell r="AW1063">
            <v>0</v>
          </cell>
          <cell r="AX1063">
            <v>1502.804931640625</v>
          </cell>
          <cell r="AY1063">
            <v>0</v>
          </cell>
          <cell r="AZ1063">
            <v>9999</v>
          </cell>
          <cell r="BA1063">
            <v>981.673828125</v>
          </cell>
          <cell r="BB1063">
            <v>402.7987060546875</v>
          </cell>
          <cell r="BC1063">
            <v>138.447265625</v>
          </cell>
          <cell r="BD1063">
            <v>0</v>
          </cell>
          <cell r="BE1063">
            <v>1522.9197998046875</v>
          </cell>
          <cell r="BF1063">
            <v>839.9996337890625</v>
          </cell>
          <cell r="BG1063">
            <v>11.136780738830566</v>
          </cell>
          <cell r="BH1063">
            <v>1.8130005657016859</v>
          </cell>
          <cell r="BI1063">
            <v>31.31306266784668</v>
          </cell>
          <cell r="BJ1063">
            <v>0</v>
          </cell>
          <cell r="BK1063">
            <v>0</v>
          </cell>
          <cell r="BL1063">
            <v>0</v>
          </cell>
          <cell r="BM1063">
            <v>66.65924835205078</v>
          </cell>
          <cell r="BN1063">
            <v>981.673828125</v>
          </cell>
          <cell r="BO1063">
            <v>0</v>
          </cell>
          <cell r="BP1063">
            <v>402.7987060546875</v>
          </cell>
          <cell r="BQ1063">
            <v>96.12811279296875</v>
          </cell>
          <cell r="BR1063">
            <v>34.673057556152344</v>
          </cell>
          <cell r="BS1063">
            <v>0</v>
          </cell>
          <cell r="BT1063">
            <v>0</v>
          </cell>
          <cell r="BU1063">
            <v>0</v>
          </cell>
          <cell r="BV1063">
            <v>0</v>
          </cell>
          <cell r="BW1063">
            <v>138.447265625</v>
          </cell>
          <cell r="BX1063">
            <v>699.9996337890625</v>
          </cell>
          <cell r="BY1063">
            <v>140</v>
          </cell>
          <cell r="BZ1063">
            <v>0</v>
          </cell>
          <cell r="CA1063">
            <v>0</v>
          </cell>
          <cell r="CB1063">
            <v>1653.720947265625</v>
          </cell>
          <cell r="CC1063">
            <v>839.9996337890625</v>
          </cell>
          <cell r="CD1063">
            <v>1.968716312575413</v>
          </cell>
          <cell r="CE1063">
            <v>6.260843753814697</v>
          </cell>
          <cell r="CF1063">
            <v>17.435744446469233</v>
          </cell>
          <cell r="CG1063">
            <v>0</v>
          </cell>
          <cell r="CH1063">
            <v>17.435744446469233</v>
          </cell>
          <cell r="CI1063">
            <v>0.92663109072986</v>
          </cell>
          <cell r="CJ1063">
            <v>0</v>
          </cell>
          <cell r="CK1063">
            <v>0.92663109072986</v>
          </cell>
          <cell r="CM1063">
            <v>0</v>
          </cell>
          <cell r="CQ1063">
            <v>0</v>
          </cell>
          <cell r="CR1063">
            <v>96.12811279296875</v>
          </cell>
          <cell r="CS1063">
            <v>0</v>
          </cell>
          <cell r="CT1063">
            <v>96.12811279296875</v>
          </cell>
          <cell r="CU1063">
            <v>0</v>
          </cell>
          <cell r="CV1063">
            <v>9999</v>
          </cell>
          <cell r="CW1063">
            <v>9999</v>
          </cell>
        </row>
        <row r="1064">
          <cell r="A1064" t="str">
            <v>Manufactured Home NonSGC Heat Pump - PTCS System Commissioning and Controls Heat Zone 3 - Cool Zone 3</v>
          </cell>
          <cell r="C1064">
            <v>14.651810646057129</v>
          </cell>
          <cell r="D1064">
            <v>1947.1214599609375</v>
          </cell>
          <cell r="E1064">
            <v>0</v>
          </cell>
          <cell r="F1064">
            <v>325</v>
          </cell>
          <cell r="G1064">
            <v>0</v>
          </cell>
          <cell r="H1064">
            <v>0</v>
          </cell>
          <cell r="L1064">
            <v>2095.589599609375</v>
          </cell>
          <cell r="M1064">
            <v>0.5187787413597107</v>
          </cell>
          <cell r="N1064">
            <v>1.510345458984375</v>
          </cell>
          <cell r="O1064">
            <v>0</v>
          </cell>
          <cell r="P1064">
            <v>0.5187787413597107</v>
          </cell>
          <cell r="Q1064">
            <v>1.510345458984375</v>
          </cell>
          <cell r="R1064">
            <v>324.9998474121094</v>
          </cell>
          <cell r="S1064">
            <v>0</v>
          </cell>
          <cell r="T1064">
            <v>0</v>
          </cell>
          <cell r="U1064">
            <v>518.5567626953125</v>
          </cell>
          <cell r="V1064">
            <v>65</v>
          </cell>
          <cell r="W1064">
            <v>0</v>
          </cell>
          <cell r="X1064">
            <v>0</v>
          </cell>
          <cell r="Y1064">
            <v>0</v>
          </cell>
          <cell r="Z1064">
            <v>0</v>
          </cell>
          <cell r="AA1064">
            <v>0</v>
          </cell>
          <cell r="AB1064">
            <v>0</v>
          </cell>
          <cell r="AC1064">
            <v>0</v>
          </cell>
          <cell r="AD1064">
            <v>0</v>
          </cell>
          <cell r="AE1064">
            <v>0</v>
          </cell>
          <cell r="AF1064">
            <v>0</v>
          </cell>
          <cell r="AG1064">
            <v>0</v>
          </cell>
          <cell r="AH1064">
            <v>389.9998474121094</v>
          </cell>
          <cell r="AI1064">
            <v>0</v>
          </cell>
          <cell r="AJ1064">
            <v>0</v>
          </cell>
          <cell r="AK1064">
            <v>518.5567626953125</v>
          </cell>
          <cell r="AL1064">
            <v>908.556640625</v>
          </cell>
          <cell r="AM1064">
            <v>1046.06201171875</v>
          </cell>
          <cell r="AN1064">
            <v>21.151124954223633</v>
          </cell>
          <cell r="AO1064">
            <v>106.7213134765625</v>
          </cell>
          <cell r="AP1064">
            <v>0</v>
          </cell>
          <cell r="AQ1064">
            <v>1173.9344482421875</v>
          </cell>
          <cell r="AR1064">
            <v>389.9998474121094</v>
          </cell>
          <cell r="AS1064">
            <v>3.0100895114172954</v>
          </cell>
          <cell r="AT1064">
            <v>1046.06201171875</v>
          </cell>
          <cell r="AU1064">
            <v>410.52191162109375</v>
          </cell>
          <cell r="AV1064">
            <v>145.65838623046875</v>
          </cell>
          <cell r="AW1064">
            <v>0</v>
          </cell>
          <cell r="AX1064">
            <v>1602.2423095703125</v>
          </cell>
          <cell r="AY1064">
            <v>0</v>
          </cell>
          <cell r="AZ1064">
            <v>9999</v>
          </cell>
          <cell r="BA1064">
            <v>1046.06201171875</v>
          </cell>
          <cell r="BB1064">
            <v>431.67303466796875</v>
          </cell>
          <cell r="BC1064">
            <v>147.77349853515625</v>
          </cell>
          <cell r="BD1064">
            <v>0</v>
          </cell>
          <cell r="BE1064">
            <v>1625.508544921875</v>
          </cell>
          <cell r="BF1064">
            <v>389.9998474121094</v>
          </cell>
          <cell r="BG1064">
            <v>-6.651979446411133</v>
          </cell>
          <cell r="BH1064">
            <v>4.167972263618768</v>
          </cell>
          <cell r="BI1064">
            <v>13.693936347961426</v>
          </cell>
          <cell r="BJ1064">
            <v>0</v>
          </cell>
          <cell r="BK1064">
            <v>0</v>
          </cell>
          <cell r="BL1064">
            <v>18.20791244506836</v>
          </cell>
          <cell r="BM1064">
            <v>37.133750915527344</v>
          </cell>
          <cell r="BN1064">
            <v>1046.06201171875</v>
          </cell>
          <cell r="BO1064">
            <v>0</v>
          </cell>
          <cell r="BP1064">
            <v>431.67303466796875</v>
          </cell>
          <cell r="BQ1064">
            <v>102.63047790527344</v>
          </cell>
          <cell r="BR1064">
            <v>36.41448974609375</v>
          </cell>
          <cell r="BS1064">
            <v>0</v>
          </cell>
          <cell r="BT1064">
            <v>0</v>
          </cell>
          <cell r="BU1064">
            <v>0</v>
          </cell>
          <cell r="BV1064">
            <v>0</v>
          </cell>
          <cell r="BW1064">
            <v>147.77349853515625</v>
          </cell>
          <cell r="BX1064">
            <v>843.556640625</v>
          </cell>
          <cell r="BY1064">
            <v>65</v>
          </cell>
          <cell r="BZ1064">
            <v>0</v>
          </cell>
          <cell r="CA1064">
            <v>0</v>
          </cell>
          <cell r="CB1064">
            <v>1764.553466796875</v>
          </cell>
          <cell r="CC1064">
            <v>908.556640625</v>
          </cell>
          <cell r="CD1064">
            <v>1.9421502585317596</v>
          </cell>
          <cell r="CE1064">
            <v>6.673695087432861</v>
          </cell>
          <cell r="CF1064">
            <v>18.428614999994227</v>
          </cell>
          <cell r="CG1064">
            <v>0</v>
          </cell>
          <cell r="CH1064">
            <v>18.428614999994227</v>
          </cell>
          <cell r="CI1064">
            <v>0.9905537758396126</v>
          </cell>
          <cell r="CJ1064">
            <v>0</v>
          </cell>
          <cell r="CK1064">
            <v>0.9905537758396126</v>
          </cell>
          <cell r="CM1064">
            <v>0</v>
          </cell>
          <cell r="CQ1064">
            <v>0</v>
          </cell>
          <cell r="CR1064">
            <v>102.63047790527344</v>
          </cell>
          <cell r="CS1064">
            <v>0</v>
          </cell>
          <cell r="CT1064">
            <v>102.63047790527344</v>
          </cell>
          <cell r="CU1064">
            <v>0</v>
          </cell>
          <cell r="CV1064">
            <v>9999</v>
          </cell>
          <cell r="CW1064">
            <v>9999</v>
          </cell>
        </row>
        <row r="1065">
          <cell r="A1065" t="str">
            <v>Manufactured Home NonSGC Heat Pump - PTCS System Commissioning and Controls Heat Zone 3 - Cool Zone 2</v>
          </cell>
          <cell r="C1065">
            <v>14.833640098571777</v>
          </cell>
          <cell r="D1065">
            <v>1911.1181640625</v>
          </cell>
          <cell r="E1065">
            <v>0</v>
          </cell>
          <cell r="F1065">
            <v>325</v>
          </cell>
          <cell r="G1065">
            <v>0</v>
          </cell>
          <cell r="H1065">
            <v>0</v>
          </cell>
          <cell r="L1065">
            <v>2056.841064453125</v>
          </cell>
          <cell r="M1065">
            <v>0.5187787413597107</v>
          </cell>
          <cell r="N1065">
            <v>1.4843257665634155</v>
          </cell>
          <cell r="O1065">
            <v>0</v>
          </cell>
          <cell r="P1065">
            <v>0.5187787413597107</v>
          </cell>
          <cell r="Q1065">
            <v>1.4843257665634155</v>
          </cell>
          <cell r="R1065">
            <v>324.9998474121094</v>
          </cell>
          <cell r="S1065">
            <v>0</v>
          </cell>
          <cell r="T1065">
            <v>0</v>
          </cell>
          <cell r="U1065">
            <v>518.5567626953125</v>
          </cell>
          <cell r="V1065">
            <v>65</v>
          </cell>
          <cell r="W1065">
            <v>0</v>
          </cell>
          <cell r="X1065">
            <v>0</v>
          </cell>
          <cell r="Y1065">
            <v>0</v>
          </cell>
          <cell r="Z1065">
            <v>0</v>
          </cell>
          <cell r="AA1065">
            <v>0</v>
          </cell>
          <cell r="AB1065">
            <v>0</v>
          </cell>
          <cell r="AC1065">
            <v>0</v>
          </cell>
          <cell r="AD1065">
            <v>0</v>
          </cell>
          <cell r="AE1065">
            <v>0</v>
          </cell>
          <cell r="AF1065">
            <v>0</v>
          </cell>
          <cell r="AG1065">
            <v>0</v>
          </cell>
          <cell r="AH1065">
            <v>389.9998474121094</v>
          </cell>
          <cell r="AI1065">
            <v>0</v>
          </cell>
          <cell r="AJ1065">
            <v>0</v>
          </cell>
          <cell r="AK1065">
            <v>518.5567626953125</v>
          </cell>
          <cell r="AL1065">
            <v>908.556640625</v>
          </cell>
          <cell r="AM1065">
            <v>1026.9471435546875</v>
          </cell>
          <cell r="AN1065">
            <v>21.151124954223633</v>
          </cell>
          <cell r="AO1065">
            <v>104.80982971191406</v>
          </cell>
          <cell r="AP1065">
            <v>0</v>
          </cell>
          <cell r="AQ1065">
            <v>1152.9080810546875</v>
          </cell>
          <cell r="AR1065">
            <v>389.9998474121094</v>
          </cell>
          <cell r="AS1065">
            <v>2.9561757674293587</v>
          </cell>
          <cell r="AT1065">
            <v>1026.9471435546875</v>
          </cell>
          <cell r="AU1065">
            <v>403.4495849609375</v>
          </cell>
          <cell r="AV1065">
            <v>143.0396728515625</v>
          </cell>
          <cell r="AW1065">
            <v>0</v>
          </cell>
          <cell r="AX1065">
            <v>1573.4364013671875</v>
          </cell>
          <cell r="AY1065">
            <v>0</v>
          </cell>
          <cell r="AZ1065">
            <v>9999</v>
          </cell>
          <cell r="BA1065">
            <v>1026.9471435546875</v>
          </cell>
          <cell r="BB1065">
            <v>424.6007080078125</v>
          </cell>
          <cell r="BC1065">
            <v>145.15478515625</v>
          </cell>
          <cell r="BD1065">
            <v>0</v>
          </cell>
          <cell r="BE1065">
            <v>1596.70263671875</v>
          </cell>
          <cell r="BF1065">
            <v>389.9998474121094</v>
          </cell>
          <cell r="BG1065">
            <v>-6.430606365203857</v>
          </cell>
          <cell r="BH1065">
            <v>4.094110931635512</v>
          </cell>
          <cell r="BI1065">
            <v>13.95191478729248</v>
          </cell>
          <cell r="BJ1065">
            <v>0</v>
          </cell>
          <cell r="BK1065">
            <v>0</v>
          </cell>
          <cell r="BL1065">
            <v>18.55093002319336</v>
          </cell>
          <cell r="BM1065">
            <v>37.73474884033203</v>
          </cell>
          <cell r="BN1065">
            <v>1026.9471435546875</v>
          </cell>
          <cell r="BO1065">
            <v>0</v>
          </cell>
          <cell r="BP1065">
            <v>424.6007080078125</v>
          </cell>
          <cell r="BQ1065">
            <v>100.86239624023438</v>
          </cell>
          <cell r="BR1065">
            <v>35.70428466796875</v>
          </cell>
          <cell r="BS1065">
            <v>0</v>
          </cell>
          <cell r="BT1065">
            <v>0</v>
          </cell>
          <cell r="BU1065">
            <v>0</v>
          </cell>
          <cell r="BV1065">
            <v>0</v>
          </cell>
          <cell r="BW1065">
            <v>145.15478515625</v>
          </cell>
          <cell r="BX1065">
            <v>843.556640625</v>
          </cell>
          <cell r="BY1065">
            <v>65</v>
          </cell>
          <cell r="BZ1065">
            <v>0</v>
          </cell>
          <cell r="CA1065">
            <v>0</v>
          </cell>
          <cell r="CB1065">
            <v>1733.269287109375</v>
          </cell>
          <cell r="CC1065">
            <v>908.556640625</v>
          </cell>
          <cell r="CD1065">
            <v>1.907717408066027</v>
          </cell>
          <cell r="CE1065">
            <v>7.234766960144043</v>
          </cell>
          <cell r="CF1065">
            <v>18.077648164238216</v>
          </cell>
          <cell r="CG1065">
            <v>0</v>
          </cell>
          <cell r="CH1065">
            <v>18.077648164238216</v>
          </cell>
          <cell r="CI1065">
            <v>0.9735274148934976</v>
          </cell>
          <cell r="CJ1065">
            <v>0</v>
          </cell>
          <cell r="CK1065">
            <v>0.9735274148934976</v>
          </cell>
          <cell r="CM1065">
            <v>0</v>
          </cell>
          <cell r="CQ1065">
            <v>0</v>
          </cell>
          <cell r="CR1065">
            <v>100.86239624023438</v>
          </cell>
          <cell r="CS1065">
            <v>0</v>
          </cell>
          <cell r="CT1065">
            <v>100.86239624023438</v>
          </cell>
          <cell r="CU1065">
            <v>0</v>
          </cell>
          <cell r="CV1065">
            <v>9999</v>
          </cell>
          <cell r="CW1065">
            <v>9999</v>
          </cell>
        </row>
        <row r="1066">
          <cell r="A1066" t="str">
            <v>Manufactured Home NonSGC Heat Pump - PTCS System Commissioning and Controls Heat Zone 3 - Cool Zone 1</v>
          </cell>
          <cell r="C1066">
            <v>14.918182373046875</v>
          </cell>
          <cell r="D1066">
            <v>1894.827880859375</v>
          </cell>
          <cell r="E1066">
            <v>0</v>
          </cell>
          <cell r="F1066">
            <v>325</v>
          </cell>
          <cell r="G1066">
            <v>0</v>
          </cell>
          <cell r="H1066">
            <v>0</v>
          </cell>
          <cell r="L1066">
            <v>2039.30859375</v>
          </cell>
          <cell r="M1066">
            <v>0.5187787413597107</v>
          </cell>
          <cell r="N1066">
            <v>1.4725526571273804</v>
          </cell>
          <cell r="O1066">
            <v>0</v>
          </cell>
          <cell r="P1066">
            <v>0.5187787413597107</v>
          </cell>
          <cell r="Q1066">
            <v>1.4725526571273804</v>
          </cell>
          <cell r="R1066">
            <v>324.9998474121094</v>
          </cell>
          <cell r="S1066">
            <v>0</v>
          </cell>
          <cell r="T1066">
            <v>0</v>
          </cell>
          <cell r="U1066">
            <v>518.5567626953125</v>
          </cell>
          <cell r="V1066">
            <v>65</v>
          </cell>
          <cell r="W1066">
            <v>0</v>
          </cell>
          <cell r="X1066">
            <v>0</v>
          </cell>
          <cell r="Y1066">
            <v>0</v>
          </cell>
          <cell r="Z1066">
            <v>0</v>
          </cell>
          <cell r="AA1066">
            <v>0</v>
          </cell>
          <cell r="AB1066">
            <v>0</v>
          </cell>
          <cell r="AC1066">
            <v>0</v>
          </cell>
          <cell r="AD1066">
            <v>0</v>
          </cell>
          <cell r="AE1066">
            <v>0</v>
          </cell>
          <cell r="AF1066">
            <v>0</v>
          </cell>
          <cell r="AG1066">
            <v>0</v>
          </cell>
          <cell r="AH1066">
            <v>389.9998474121094</v>
          </cell>
          <cell r="AI1066">
            <v>0</v>
          </cell>
          <cell r="AJ1066">
            <v>0</v>
          </cell>
          <cell r="AK1066">
            <v>518.5567626953125</v>
          </cell>
          <cell r="AL1066">
            <v>908.556640625</v>
          </cell>
          <cell r="AM1066">
            <v>1018.8226318359375</v>
          </cell>
          <cell r="AN1066">
            <v>21.151124954223633</v>
          </cell>
          <cell r="AO1066">
            <v>103.99737548828125</v>
          </cell>
          <cell r="AP1066">
            <v>0</v>
          </cell>
          <cell r="AQ1066">
            <v>1143.97119140625</v>
          </cell>
          <cell r="AR1066">
            <v>389.9998474121094</v>
          </cell>
          <cell r="AS1066">
            <v>2.933260461175561</v>
          </cell>
          <cell r="AT1066">
            <v>1018.8226318359375</v>
          </cell>
          <cell r="AU1066">
            <v>400.24957275390625</v>
          </cell>
          <cell r="AV1066">
            <v>141.90721130371094</v>
          </cell>
          <cell r="AW1066">
            <v>0</v>
          </cell>
          <cell r="AX1066">
            <v>1560.9793701171875</v>
          </cell>
          <cell r="AY1066">
            <v>0</v>
          </cell>
          <cell r="AZ1066">
            <v>9999</v>
          </cell>
          <cell r="BA1066">
            <v>1018.8226318359375</v>
          </cell>
          <cell r="BB1066">
            <v>421.40069580078125</v>
          </cell>
          <cell r="BC1066">
            <v>144.02232360839844</v>
          </cell>
          <cell r="BD1066">
            <v>0</v>
          </cell>
          <cell r="BE1066">
            <v>1584.24560546875</v>
          </cell>
          <cell r="BF1066">
            <v>389.9998474121094</v>
          </cell>
          <cell r="BG1066">
            <v>-6.329568862915039</v>
          </cell>
          <cell r="BH1066">
            <v>4.062169930744633</v>
          </cell>
          <cell r="BI1066">
            <v>14.071863174438477</v>
          </cell>
          <cell r="BJ1066">
            <v>0</v>
          </cell>
          <cell r="BK1066">
            <v>0</v>
          </cell>
          <cell r="BL1066">
            <v>18.710416793823242</v>
          </cell>
          <cell r="BM1066">
            <v>38.014183044433594</v>
          </cell>
          <cell r="BN1066">
            <v>1018.8226318359375</v>
          </cell>
          <cell r="BO1066">
            <v>0</v>
          </cell>
          <cell r="BP1066">
            <v>421.40069580078125</v>
          </cell>
          <cell r="BQ1066">
            <v>100.06239318847656</v>
          </cell>
          <cell r="BR1066">
            <v>35.363285064697266</v>
          </cell>
          <cell r="BS1066">
            <v>0</v>
          </cell>
          <cell r="BT1066">
            <v>0</v>
          </cell>
          <cell r="BU1066">
            <v>0</v>
          </cell>
          <cell r="BV1066">
            <v>0</v>
          </cell>
          <cell r="BW1066">
            <v>144.02232360839844</v>
          </cell>
          <cell r="BX1066">
            <v>843.556640625</v>
          </cell>
          <cell r="BY1066">
            <v>65</v>
          </cell>
          <cell r="BZ1066">
            <v>0</v>
          </cell>
          <cell r="CA1066">
            <v>0</v>
          </cell>
          <cell r="CB1066">
            <v>1719.67138671875</v>
          </cell>
          <cell r="CC1066">
            <v>908.556640625</v>
          </cell>
          <cell r="CD1066">
            <v>1.8927508253339829</v>
          </cell>
          <cell r="CE1066">
            <v>7.4944586753845215</v>
          </cell>
          <cell r="CF1066">
            <v>17.90636351041745</v>
          </cell>
          <cell r="CG1066">
            <v>0</v>
          </cell>
          <cell r="CH1066">
            <v>17.90636351041745</v>
          </cell>
          <cell r="CI1066">
            <v>0.9649365735833038</v>
          </cell>
          <cell r="CJ1066">
            <v>0</v>
          </cell>
          <cell r="CK1066">
            <v>0.9649365735833038</v>
          </cell>
          <cell r="CM1066">
            <v>0</v>
          </cell>
          <cell r="CQ1066">
            <v>0</v>
          </cell>
          <cell r="CR1066">
            <v>100.06239318847656</v>
          </cell>
          <cell r="CS1066">
            <v>0</v>
          </cell>
          <cell r="CT1066">
            <v>100.06239318847656</v>
          </cell>
          <cell r="CU1066">
            <v>0</v>
          </cell>
          <cell r="CV1066">
            <v>9999</v>
          </cell>
          <cell r="CW1066">
            <v>9999</v>
          </cell>
        </row>
        <row r="1067">
          <cell r="A1067" t="str">
            <v>Single Family Heat Pump - PTCS Duct Sealing and System Commissioning Heat Zone 1 - Cool Zone 3</v>
          </cell>
          <cell r="C1067">
            <v>20</v>
          </cell>
          <cell r="D1067">
            <v>1635.9169921875</v>
          </cell>
          <cell r="E1067">
            <v>0</v>
          </cell>
          <cell r="F1067">
            <v>650</v>
          </cell>
          <cell r="G1067">
            <v>0</v>
          </cell>
          <cell r="H1067">
            <v>0</v>
          </cell>
          <cell r="L1067">
            <v>1760.6556396484375</v>
          </cell>
          <cell r="M1067">
            <v>0.40515270829200745</v>
          </cell>
          <cell r="N1067">
            <v>1.262843370437622</v>
          </cell>
          <cell r="O1067">
            <v>0</v>
          </cell>
          <cell r="P1067">
            <v>0.40515270829200745</v>
          </cell>
          <cell r="Q1067">
            <v>1.262843370437622</v>
          </cell>
          <cell r="R1067">
            <v>649.9996948242188</v>
          </cell>
          <cell r="S1067">
            <v>0</v>
          </cell>
          <cell r="T1067">
            <v>0</v>
          </cell>
          <cell r="U1067">
            <v>0</v>
          </cell>
          <cell r="V1067">
            <v>130</v>
          </cell>
          <cell r="W1067">
            <v>0</v>
          </cell>
          <cell r="X1067">
            <v>0</v>
          </cell>
          <cell r="Y1067">
            <v>0</v>
          </cell>
          <cell r="Z1067">
            <v>0</v>
          </cell>
          <cell r="AA1067">
            <v>0</v>
          </cell>
          <cell r="AB1067">
            <v>0</v>
          </cell>
          <cell r="AC1067">
            <v>0</v>
          </cell>
          <cell r="AD1067">
            <v>0</v>
          </cell>
          <cell r="AE1067">
            <v>0</v>
          </cell>
          <cell r="AF1067">
            <v>0</v>
          </cell>
          <cell r="AG1067">
            <v>0</v>
          </cell>
          <cell r="AH1067">
            <v>779.9996948242188</v>
          </cell>
          <cell r="AI1067">
            <v>0</v>
          </cell>
          <cell r="AJ1067">
            <v>0</v>
          </cell>
          <cell r="AK1067">
            <v>0</v>
          </cell>
          <cell r="AL1067">
            <v>779.9996948242188</v>
          </cell>
          <cell r="AM1067">
            <v>876.0485229492188</v>
          </cell>
          <cell r="AN1067">
            <v>16.518476486206055</v>
          </cell>
          <cell r="AO1067">
            <v>89.25669860839844</v>
          </cell>
          <cell r="AP1067">
            <v>0</v>
          </cell>
          <cell r="AQ1067">
            <v>981.8236694335938</v>
          </cell>
          <cell r="AR1067">
            <v>779.9996948242188</v>
          </cell>
          <cell r="AS1067">
            <v>1.2587488233121522</v>
          </cell>
          <cell r="AT1067">
            <v>876.0485229492188</v>
          </cell>
          <cell r="AU1067">
            <v>343.2491760253906</v>
          </cell>
          <cell r="AV1067">
            <v>121.92977142333984</v>
          </cell>
          <cell r="AW1067">
            <v>0</v>
          </cell>
          <cell r="AX1067">
            <v>1341.2274169921875</v>
          </cell>
          <cell r="AY1067">
            <v>0</v>
          </cell>
          <cell r="AZ1067">
            <v>9999</v>
          </cell>
          <cell r="BA1067">
            <v>876.0485229492188</v>
          </cell>
          <cell r="BB1067">
            <v>359.76763916015625</v>
          </cell>
          <cell r="BC1067">
            <v>123.58161926269531</v>
          </cell>
          <cell r="BD1067">
            <v>0</v>
          </cell>
          <cell r="BE1067">
            <v>1359.3978271484375</v>
          </cell>
          <cell r="BF1067">
            <v>779.9996948242188</v>
          </cell>
          <cell r="BG1067">
            <v>12.397686958312988</v>
          </cell>
          <cell r="BH1067">
            <v>1.7428183674223943</v>
          </cell>
          <cell r="BI1067">
            <v>32.597938537597656</v>
          </cell>
          <cell r="BJ1067">
            <v>0</v>
          </cell>
          <cell r="BK1067">
            <v>0</v>
          </cell>
          <cell r="BL1067">
            <v>0</v>
          </cell>
          <cell r="BM1067">
            <v>68.93191528320312</v>
          </cell>
          <cell r="BN1067">
            <v>876.0485229492188</v>
          </cell>
          <cell r="BO1067">
            <v>0</v>
          </cell>
          <cell r="BP1067">
            <v>359.76763916015625</v>
          </cell>
          <cell r="BQ1067">
            <v>85.81229400634766</v>
          </cell>
          <cell r="BR1067">
            <v>30.902584075927734</v>
          </cell>
          <cell r="BS1067">
            <v>0</v>
          </cell>
          <cell r="BT1067">
            <v>0</v>
          </cell>
          <cell r="BU1067">
            <v>0</v>
          </cell>
          <cell r="BV1067">
            <v>0</v>
          </cell>
          <cell r="BW1067">
            <v>123.58161926269531</v>
          </cell>
          <cell r="BX1067">
            <v>649.9996948242188</v>
          </cell>
          <cell r="BY1067">
            <v>130</v>
          </cell>
          <cell r="BZ1067">
            <v>0</v>
          </cell>
          <cell r="CA1067">
            <v>0</v>
          </cell>
          <cell r="CB1067">
            <v>1476.1126708984375</v>
          </cell>
          <cell r="CC1067">
            <v>779.9996948242188</v>
          </cell>
          <cell r="CD1067">
            <v>1.8924528850468896</v>
          </cell>
          <cell r="CE1067">
            <v>7.5199103355407715</v>
          </cell>
          <cell r="CF1067">
            <v>15.542293424950063</v>
          </cell>
          <cell r="CG1067">
            <v>0</v>
          </cell>
          <cell r="CH1067">
            <v>15.542293424950063</v>
          </cell>
          <cell r="CI1067">
            <v>0.8268394755084574</v>
          </cell>
          <cell r="CJ1067">
            <v>0</v>
          </cell>
          <cell r="CK1067">
            <v>0.8268394755084574</v>
          </cell>
          <cell r="CM1067">
            <v>0</v>
          </cell>
          <cell r="CQ1067">
            <v>0</v>
          </cell>
          <cell r="CR1067">
            <v>85.81229400634766</v>
          </cell>
          <cell r="CS1067">
            <v>0</v>
          </cell>
          <cell r="CT1067">
            <v>85.81229400634766</v>
          </cell>
          <cell r="CU1067">
            <v>0</v>
          </cell>
          <cell r="CV1067">
            <v>9999</v>
          </cell>
          <cell r="CW1067">
            <v>9999</v>
          </cell>
        </row>
        <row r="1068">
          <cell r="A1068" t="str">
            <v>Single Family Forced Air Furnace w/CAC - PTCS Duct Sealing and System Commissioning Heat Zone 1 - Cool Zone 3</v>
          </cell>
          <cell r="C1068">
            <v>19.999998092651367</v>
          </cell>
          <cell r="D1068">
            <v>1715.0478515625</v>
          </cell>
          <cell r="E1068">
            <v>0</v>
          </cell>
          <cell r="F1068">
            <v>650</v>
          </cell>
          <cell r="G1068">
            <v>0</v>
          </cell>
          <cell r="H1068">
            <v>0</v>
          </cell>
          <cell r="L1068">
            <v>1845.820068359375</v>
          </cell>
          <cell r="M1068">
            <v>0.3663724958896637</v>
          </cell>
          <cell r="N1068">
            <v>1.1011736392974854</v>
          </cell>
          <cell r="O1068">
            <v>0</v>
          </cell>
          <cell r="P1068">
            <v>0.3663724958896637</v>
          </cell>
          <cell r="Q1068">
            <v>1.1011736392974854</v>
          </cell>
          <cell r="R1068">
            <v>649.9996948242188</v>
          </cell>
          <cell r="S1068">
            <v>0</v>
          </cell>
          <cell r="T1068">
            <v>0</v>
          </cell>
          <cell r="U1068">
            <v>0</v>
          </cell>
          <cell r="V1068">
            <v>130</v>
          </cell>
          <cell r="W1068">
            <v>0</v>
          </cell>
          <cell r="X1068">
            <v>0</v>
          </cell>
          <cell r="Y1068">
            <v>0</v>
          </cell>
          <cell r="Z1068">
            <v>0</v>
          </cell>
          <cell r="AA1068">
            <v>0</v>
          </cell>
          <cell r="AB1068">
            <v>0</v>
          </cell>
          <cell r="AC1068">
            <v>0</v>
          </cell>
          <cell r="AD1068">
            <v>0</v>
          </cell>
          <cell r="AE1068">
            <v>0</v>
          </cell>
          <cell r="AF1068">
            <v>0</v>
          </cell>
          <cell r="AG1068">
            <v>0</v>
          </cell>
          <cell r="AH1068">
            <v>779.9996948242188</v>
          </cell>
          <cell r="AI1068">
            <v>0</v>
          </cell>
          <cell r="AJ1068">
            <v>0</v>
          </cell>
          <cell r="AK1068">
            <v>0</v>
          </cell>
          <cell r="AL1068">
            <v>779.9996948242188</v>
          </cell>
          <cell r="AM1068">
            <v>921.1868286132812</v>
          </cell>
          <cell r="AN1068">
            <v>14.937371253967285</v>
          </cell>
          <cell r="AO1068">
            <v>93.61241912841797</v>
          </cell>
          <cell r="AP1068">
            <v>0</v>
          </cell>
          <cell r="AQ1068">
            <v>1029.736572265625</v>
          </cell>
          <cell r="AR1068">
            <v>779.9996948242188</v>
          </cell>
          <cell r="AS1068">
            <v>1.3201756690785995</v>
          </cell>
          <cell r="AT1068">
            <v>921.1868286132812</v>
          </cell>
          <cell r="AU1068">
            <v>299.3062744140625</v>
          </cell>
          <cell r="AV1068">
            <v>122.04930877685547</v>
          </cell>
          <cell r="AW1068">
            <v>0</v>
          </cell>
          <cell r="AX1068">
            <v>1342.5423583984375</v>
          </cell>
          <cell r="AY1068">
            <v>0</v>
          </cell>
          <cell r="AZ1068">
            <v>9999</v>
          </cell>
          <cell r="BA1068">
            <v>921.1868286132812</v>
          </cell>
          <cell r="BB1068">
            <v>314.24365234375</v>
          </cell>
          <cell r="BC1068">
            <v>123.54304504394531</v>
          </cell>
          <cell r="BD1068">
            <v>0</v>
          </cell>
          <cell r="BE1068">
            <v>1358.9735107421875</v>
          </cell>
          <cell r="BF1068">
            <v>779.9996948242188</v>
          </cell>
          <cell r="BG1068">
            <v>13.641975402832031</v>
          </cell>
          <cell r="BH1068">
            <v>1.7422744243913013</v>
          </cell>
          <cell r="BI1068">
            <v>31.09389877319336</v>
          </cell>
          <cell r="BJ1068">
            <v>0</v>
          </cell>
          <cell r="BK1068">
            <v>0</v>
          </cell>
          <cell r="BL1068">
            <v>0</v>
          </cell>
          <cell r="BM1068">
            <v>65.56915283203125</v>
          </cell>
          <cell r="BN1068">
            <v>921.1868286132812</v>
          </cell>
          <cell r="BO1068">
            <v>0</v>
          </cell>
          <cell r="BP1068">
            <v>314.24365234375</v>
          </cell>
          <cell r="BQ1068">
            <v>74.82656860351562</v>
          </cell>
          <cell r="BR1068">
            <v>31.80682945251465</v>
          </cell>
          <cell r="BS1068">
            <v>0</v>
          </cell>
          <cell r="BT1068">
            <v>0</v>
          </cell>
          <cell r="BU1068">
            <v>0</v>
          </cell>
          <cell r="BV1068">
            <v>0</v>
          </cell>
          <cell r="BW1068">
            <v>123.54304504394531</v>
          </cell>
          <cell r="BX1068">
            <v>649.9996948242188</v>
          </cell>
          <cell r="BY1068">
            <v>130</v>
          </cell>
          <cell r="BZ1068">
            <v>0</v>
          </cell>
          <cell r="CA1068">
            <v>0</v>
          </cell>
          <cell r="CB1068">
            <v>1465.60693359375</v>
          </cell>
          <cell r="CC1068">
            <v>779.9996948242188</v>
          </cell>
          <cell r="CD1068">
            <v>1.8789839625662632</v>
          </cell>
          <cell r="CE1068">
            <v>9.391142845153809</v>
          </cell>
          <cell r="CF1068">
            <v>16.11773700594769</v>
          </cell>
          <cell r="CG1068">
            <v>0</v>
          </cell>
          <cell r="CH1068">
            <v>16.11773700594769</v>
          </cell>
          <cell r="CI1068">
            <v>0.863360570566852</v>
          </cell>
          <cell r="CJ1068">
            <v>0</v>
          </cell>
          <cell r="CK1068">
            <v>0.863360570566852</v>
          </cell>
          <cell r="CM1068">
            <v>0</v>
          </cell>
          <cell r="CQ1068">
            <v>0</v>
          </cell>
          <cell r="CR1068">
            <v>74.82656860351562</v>
          </cell>
          <cell r="CS1068">
            <v>0</v>
          </cell>
          <cell r="CT1068">
            <v>74.82656860351562</v>
          </cell>
          <cell r="CU1068">
            <v>0</v>
          </cell>
          <cell r="CV1068">
            <v>9999</v>
          </cell>
          <cell r="CW1068">
            <v>9999</v>
          </cell>
        </row>
        <row r="1069">
          <cell r="A1069" t="str">
            <v>Manufactured Home SGC Heat Pump - PTCS System Commissioning and Controls Heat Zone 3 - Cool Zone 3</v>
          </cell>
          <cell r="C1069">
            <v>14.725138664245605</v>
          </cell>
          <cell r="D1069">
            <v>1861.1746826171875</v>
          </cell>
          <cell r="E1069">
            <v>0</v>
          </cell>
          <cell r="F1069">
            <v>325</v>
          </cell>
          <cell r="G1069">
            <v>0</v>
          </cell>
          <cell r="H1069">
            <v>0</v>
          </cell>
          <cell r="L1069">
            <v>2003.089111328125</v>
          </cell>
          <cell r="M1069">
            <v>0.499646931886673</v>
          </cell>
          <cell r="N1069">
            <v>1.4444271326065063</v>
          </cell>
          <cell r="O1069">
            <v>0</v>
          </cell>
          <cell r="P1069">
            <v>0.499646931886673</v>
          </cell>
          <cell r="Q1069">
            <v>1.4444271326065063</v>
          </cell>
          <cell r="R1069">
            <v>324.9998474121094</v>
          </cell>
          <cell r="S1069">
            <v>0</v>
          </cell>
          <cell r="T1069">
            <v>0</v>
          </cell>
          <cell r="U1069">
            <v>518.5567626953125</v>
          </cell>
          <cell r="V1069">
            <v>65</v>
          </cell>
          <cell r="W1069">
            <v>0</v>
          </cell>
          <cell r="X1069">
            <v>0</v>
          </cell>
          <cell r="Y1069">
            <v>0</v>
          </cell>
          <cell r="Z1069">
            <v>0</v>
          </cell>
          <cell r="AA1069">
            <v>0</v>
          </cell>
          <cell r="AB1069">
            <v>0</v>
          </cell>
          <cell r="AC1069">
            <v>0</v>
          </cell>
          <cell r="AD1069">
            <v>0</v>
          </cell>
          <cell r="AE1069">
            <v>0</v>
          </cell>
          <cell r="AF1069">
            <v>0</v>
          </cell>
          <cell r="AG1069">
            <v>0</v>
          </cell>
          <cell r="AH1069">
            <v>389.9998474121094</v>
          </cell>
          <cell r="AI1069">
            <v>0</v>
          </cell>
          <cell r="AJ1069">
            <v>0</v>
          </cell>
          <cell r="AK1069">
            <v>518.5567626953125</v>
          </cell>
          <cell r="AL1069">
            <v>908.556640625</v>
          </cell>
          <cell r="AM1069">
            <v>1000.2042236328125</v>
          </cell>
          <cell r="AN1069">
            <v>20.37110137939453</v>
          </cell>
          <cell r="AO1069">
            <v>102.05753326416016</v>
          </cell>
          <cell r="AP1069">
            <v>0</v>
          </cell>
          <cell r="AQ1069">
            <v>1122.6328125</v>
          </cell>
          <cell r="AR1069">
            <v>389.9998474121094</v>
          </cell>
          <cell r="AS1069">
            <v>2.878546916686588</v>
          </cell>
          <cell r="AT1069">
            <v>1000.2042236328125</v>
          </cell>
          <cell r="AU1069">
            <v>392.6048583984375</v>
          </cell>
          <cell r="AV1069">
            <v>139.28089904785156</v>
          </cell>
          <cell r="AW1069">
            <v>0</v>
          </cell>
          <cell r="AX1069">
            <v>1532.0899658203125</v>
          </cell>
          <cell r="AY1069">
            <v>0</v>
          </cell>
          <cell r="AZ1069">
            <v>9999</v>
          </cell>
          <cell r="BA1069">
            <v>1000.2042236328125</v>
          </cell>
          <cell r="BB1069">
            <v>412.9759521484375</v>
          </cell>
          <cell r="BC1069">
            <v>141.31800842285156</v>
          </cell>
          <cell r="BD1069">
            <v>0</v>
          </cell>
          <cell r="BE1069">
            <v>1554.4981689453125</v>
          </cell>
          <cell r="BF1069">
            <v>389.9998474121094</v>
          </cell>
          <cell r="BG1069">
            <v>-6.035202980041504</v>
          </cell>
          <cell r="BH1069">
            <v>3.985894359058227</v>
          </cell>
          <cell r="BI1069">
            <v>14.32630729675293</v>
          </cell>
          <cell r="BJ1069">
            <v>0</v>
          </cell>
          <cell r="BK1069">
            <v>0</v>
          </cell>
          <cell r="BL1069">
            <v>19.048734664916992</v>
          </cell>
          <cell r="BM1069">
            <v>38.807281494140625</v>
          </cell>
          <cell r="BN1069">
            <v>1000.2042236328125</v>
          </cell>
          <cell r="BO1069">
            <v>0</v>
          </cell>
          <cell r="BP1069">
            <v>412.9759521484375</v>
          </cell>
          <cell r="BQ1069">
            <v>98.15121459960938</v>
          </cell>
          <cell r="BR1069">
            <v>34.787437438964844</v>
          </cell>
          <cell r="BS1069">
            <v>0</v>
          </cell>
          <cell r="BT1069">
            <v>0</v>
          </cell>
          <cell r="BU1069">
            <v>0</v>
          </cell>
          <cell r="BV1069">
            <v>0</v>
          </cell>
          <cell r="BW1069">
            <v>141.31800842285156</v>
          </cell>
          <cell r="BX1069">
            <v>843.556640625</v>
          </cell>
          <cell r="BY1069">
            <v>65</v>
          </cell>
          <cell r="BZ1069">
            <v>0</v>
          </cell>
          <cell r="CA1069">
            <v>0</v>
          </cell>
          <cell r="CB1069">
            <v>1687.4368896484375</v>
          </cell>
          <cell r="CC1069">
            <v>908.556640625</v>
          </cell>
          <cell r="CD1069">
            <v>1.8572720383302412</v>
          </cell>
          <cell r="CE1069">
            <v>8.130146980285645</v>
          </cell>
          <cell r="CF1069">
            <v>17.60785990079064</v>
          </cell>
          <cell r="CG1069">
            <v>0</v>
          </cell>
          <cell r="CH1069">
            <v>17.60785990079064</v>
          </cell>
          <cell r="CI1069">
            <v>0.9470910052107192</v>
          </cell>
          <cell r="CJ1069">
            <v>0</v>
          </cell>
          <cell r="CK1069">
            <v>0.9470910052107192</v>
          </cell>
          <cell r="CM1069">
            <v>0</v>
          </cell>
          <cell r="CQ1069">
            <v>0</v>
          </cell>
          <cell r="CR1069">
            <v>98.15121459960938</v>
          </cell>
          <cell r="CS1069">
            <v>0</v>
          </cell>
          <cell r="CT1069">
            <v>98.15121459960938</v>
          </cell>
          <cell r="CU1069">
            <v>0</v>
          </cell>
          <cell r="CV1069">
            <v>9999</v>
          </cell>
          <cell r="CW1069">
            <v>9999</v>
          </cell>
        </row>
        <row r="1070">
          <cell r="A1070" t="str">
            <v>Manufactured Home NonSGC Heat Pump - PTCS Duct Sealing, System Commissioning and Controls Heat Zone 1 - Cool Zone 2</v>
          </cell>
          <cell r="C1070">
            <v>20</v>
          </cell>
          <cell r="D1070">
            <v>1714.204833984375</v>
          </cell>
          <cell r="E1070">
            <v>0</v>
          </cell>
          <cell r="F1070">
            <v>700</v>
          </cell>
          <cell r="G1070">
            <v>0</v>
          </cell>
          <cell r="H1070">
            <v>0</v>
          </cell>
          <cell r="L1070">
            <v>1844.9129638671875</v>
          </cell>
          <cell r="M1070">
            <v>0.44851166009902954</v>
          </cell>
          <cell r="N1070">
            <v>1.3280439376831055</v>
          </cell>
          <cell r="O1070">
            <v>0</v>
          </cell>
          <cell r="P1070">
            <v>0.44851166009902954</v>
          </cell>
          <cell r="Q1070">
            <v>1.3280439376831055</v>
          </cell>
          <cell r="R1070">
            <v>699.9996337890625</v>
          </cell>
          <cell r="S1070">
            <v>0</v>
          </cell>
          <cell r="T1070">
            <v>0</v>
          </cell>
          <cell r="U1070">
            <v>0</v>
          </cell>
          <cell r="V1070">
            <v>140</v>
          </cell>
          <cell r="W1070">
            <v>0</v>
          </cell>
          <cell r="X1070">
            <v>0</v>
          </cell>
          <cell r="Y1070">
            <v>0</v>
          </cell>
          <cell r="Z1070">
            <v>0</v>
          </cell>
          <cell r="AA1070">
            <v>0</v>
          </cell>
          <cell r="AB1070">
            <v>0</v>
          </cell>
          <cell r="AC1070">
            <v>0</v>
          </cell>
          <cell r="AD1070">
            <v>0</v>
          </cell>
          <cell r="AE1070">
            <v>0</v>
          </cell>
          <cell r="AF1070">
            <v>0</v>
          </cell>
          <cell r="AG1070">
            <v>0</v>
          </cell>
          <cell r="AH1070">
            <v>839.9996337890625</v>
          </cell>
          <cell r="AI1070">
            <v>0</v>
          </cell>
          <cell r="AJ1070">
            <v>0</v>
          </cell>
          <cell r="AK1070">
            <v>0</v>
          </cell>
          <cell r="AL1070">
            <v>839.9996337890625</v>
          </cell>
          <cell r="AM1070">
            <v>918.3446655273438</v>
          </cell>
          <cell r="AN1070">
            <v>18.286266326904297</v>
          </cell>
          <cell r="AO1070">
            <v>93.66309356689453</v>
          </cell>
          <cell r="AP1070">
            <v>0</v>
          </cell>
          <cell r="AQ1070">
            <v>1030.2940673828125</v>
          </cell>
          <cell r="AR1070">
            <v>839.9996337890625</v>
          </cell>
          <cell r="AS1070">
            <v>1.226541041183199</v>
          </cell>
          <cell r="AT1070">
            <v>918.3446655273438</v>
          </cell>
          <cell r="AU1070">
            <v>360.97113037109375</v>
          </cell>
          <cell r="AV1070">
            <v>127.93157958984375</v>
          </cell>
          <cell r="AW1070">
            <v>0</v>
          </cell>
          <cell r="AX1070">
            <v>1407.247314453125</v>
          </cell>
          <cell r="AY1070">
            <v>0</v>
          </cell>
          <cell r="AZ1070">
            <v>9999</v>
          </cell>
          <cell r="BA1070">
            <v>918.3446655273438</v>
          </cell>
          <cell r="BB1070">
            <v>379.25738525390625</v>
          </cell>
          <cell r="BC1070">
            <v>129.7602081298828</v>
          </cell>
          <cell r="BD1070">
            <v>0</v>
          </cell>
          <cell r="BE1070">
            <v>1427.3623046875</v>
          </cell>
          <cell r="BF1070">
            <v>839.9996337890625</v>
          </cell>
          <cell r="BG1070">
            <v>13.200751304626465</v>
          </cell>
          <cell r="BH1070">
            <v>1.6992415388524542</v>
          </cell>
          <cell r="BI1070">
            <v>33.502201080322266</v>
          </cell>
          <cell r="BJ1070">
            <v>0</v>
          </cell>
          <cell r="BK1070">
            <v>0</v>
          </cell>
          <cell r="BL1070">
            <v>0</v>
          </cell>
          <cell r="BM1070">
            <v>68.848388671875</v>
          </cell>
          <cell r="BN1070">
            <v>918.3446655273438</v>
          </cell>
          <cell r="BO1070">
            <v>0</v>
          </cell>
          <cell r="BP1070">
            <v>379.25738525390625</v>
          </cell>
          <cell r="BQ1070">
            <v>90.24278259277344</v>
          </cell>
          <cell r="BR1070">
            <v>32.302181243896484</v>
          </cell>
          <cell r="BS1070">
            <v>0</v>
          </cell>
          <cell r="BT1070">
            <v>0</v>
          </cell>
          <cell r="BU1070">
            <v>0</v>
          </cell>
          <cell r="BV1070">
            <v>0</v>
          </cell>
          <cell r="BW1070">
            <v>129.7602081298828</v>
          </cell>
          <cell r="BX1070">
            <v>699.9996337890625</v>
          </cell>
          <cell r="BY1070">
            <v>140</v>
          </cell>
          <cell r="BZ1070">
            <v>0</v>
          </cell>
          <cell r="CA1070">
            <v>0</v>
          </cell>
          <cell r="CB1070">
            <v>1549.9072265625</v>
          </cell>
          <cell r="CC1070">
            <v>839.9996337890625</v>
          </cell>
          <cell r="CD1070">
            <v>1.8451284641644277</v>
          </cell>
          <cell r="CE1070">
            <v>8.313218116760254</v>
          </cell>
          <cell r="CF1070">
            <v>16.263167674193443</v>
          </cell>
          <cell r="CG1070">
            <v>0</v>
          </cell>
          <cell r="CH1070">
            <v>16.263167674193443</v>
          </cell>
          <cell r="CI1070">
            <v>0.8696335369711252</v>
          </cell>
          <cell r="CJ1070">
            <v>0</v>
          </cell>
          <cell r="CK1070">
            <v>0.8696335369711252</v>
          </cell>
          <cell r="CM1070">
            <v>0</v>
          </cell>
          <cell r="CQ1070">
            <v>0</v>
          </cell>
          <cell r="CR1070">
            <v>90.24278259277344</v>
          </cell>
          <cell r="CS1070">
            <v>0</v>
          </cell>
          <cell r="CT1070">
            <v>90.24278259277344</v>
          </cell>
          <cell r="CU1070">
            <v>0</v>
          </cell>
          <cell r="CV1070">
            <v>9999</v>
          </cell>
          <cell r="CW1070">
            <v>9999</v>
          </cell>
        </row>
        <row r="1071">
          <cell r="A1071" t="str">
            <v>Manufactured Home SGC Forced Air Furnace w/CAC - PTCS Duct Sealing Heat Zone 3 - Cool Zone 3</v>
          </cell>
          <cell r="C1071">
            <v>20</v>
          </cell>
          <cell r="D1071">
            <v>954.5838012695312</v>
          </cell>
          <cell r="E1071">
            <v>0</v>
          </cell>
          <cell r="F1071">
            <v>375</v>
          </cell>
          <cell r="G1071">
            <v>0</v>
          </cell>
          <cell r="H1071">
            <v>0</v>
          </cell>
          <cell r="L1071">
            <v>1027.370849609375</v>
          </cell>
          <cell r="M1071">
            <v>0.20081178843975067</v>
          </cell>
          <cell r="N1071">
            <v>0.6140791177749634</v>
          </cell>
          <cell r="O1071">
            <v>0</v>
          </cell>
          <cell r="P1071">
            <v>0.20081178843975067</v>
          </cell>
          <cell r="Q1071">
            <v>0.6140791177749634</v>
          </cell>
          <cell r="R1071">
            <v>374.99981689453125</v>
          </cell>
          <cell r="S1071">
            <v>0</v>
          </cell>
          <cell r="T1071">
            <v>0</v>
          </cell>
          <cell r="U1071">
            <v>0</v>
          </cell>
          <cell r="V1071">
            <v>75</v>
          </cell>
          <cell r="W1071">
            <v>0</v>
          </cell>
          <cell r="X1071">
            <v>0</v>
          </cell>
          <cell r="Y1071">
            <v>0</v>
          </cell>
          <cell r="Z1071">
            <v>0</v>
          </cell>
          <cell r="AA1071">
            <v>0</v>
          </cell>
          <cell r="AB1071">
            <v>0</v>
          </cell>
          <cell r="AC1071">
            <v>0</v>
          </cell>
          <cell r="AD1071">
            <v>0</v>
          </cell>
          <cell r="AE1071">
            <v>0</v>
          </cell>
          <cell r="AF1071">
            <v>0</v>
          </cell>
          <cell r="AG1071">
            <v>0</v>
          </cell>
          <cell r="AH1071">
            <v>449.99981689453125</v>
          </cell>
          <cell r="AI1071">
            <v>0</v>
          </cell>
          <cell r="AJ1071">
            <v>0</v>
          </cell>
          <cell r="AK1071">
            <v>0</v>
          </cell>
          <cell r="AL1071">
            <v>449.99981689453125</v>
          </cell>
          <cell r="AM1071">
            <v>523.005859375</v>
          </cell>
          <cell r="AN1071">
            <v>8.187295913696289</v>
          </cell>
          <cell r="AO1071">
            <v>53.11931610107422</v>
          </cell>
          <cell r="AP1071">
            <v>0</v>
          </cell>
          <cell r="AQ1071">
            <v>584.3125</v>
          </cell>
          <cell r="AR1071">
            <v>449.99981689453125</v>
          </cell>
          <cell r="AS1071">
            <v>1.2984726869938235</v>
          </cell>
          <cell r="AT1071">
            <v>523.005859375</v>
          </cell>
          <cell r="AU1071">
            <v>166.9107666015625</v>
          </cell>
          <cell r="AV1071">
            <v>68.99166107177734</v>
          </cell>
          <cell r="AW1071">
            <v>0</v>
          </cell>
          <cell r="AX1071">
            <v>758.9082641601562</v>
          </cell>
          <cell r="AY1071">
            <v>0</v>
          </cell>
          <cell r="AZ1071">
            <v>9999</v>
          </cell>
          <cell r="BA1071">
            <v>523.005859375</v>
          </cell>
          <cell r="BB1071">
            <v>175.09808349609375</v>
          </cell>
          <cell r="BC1071">
            <v>69.81039428710938</v>
          </cell>
          <cell r="BD1071">
            <v>0</v>
          </cell>
          <cell r="BE1071">
            <v>767.914306640625</v>
          </cell>
          <cell r="BF1071">
            <v>449.99981689453125</v>
          </cell>
          <cell r="BG1071">
            <v>14.688933372497559</v>
          </cell>
          <cell r="BH1071">
            <v>1.7064769525391787</v>
          </cell>
          <cell r="BI1071">
            <v>32.22962188720703</v>
          </cell>
          <cell r="BJ1071">
            <v>0</v>
          </cell>
          <cell r="BK1071">
            <v>0</v>
          </cell>
          <cell r="BL1071">
            <v>0</v>
          </cell>
          <cell r="BM1071">
            <v>68.51728820800781</v>
          </cell>
          <cell r="BN1071">
            <v>523.005859375</v>
          </cell>
          <cell r="BO1071">
            <v>0</v>
          </cell>
          <cell r="BP1071">
            <v>175.09808349609375</v>
          </cell>
          <cell r="BQ1071">
            <v>41.727691650390625</v>
          </cell>
          <cell r="BR1071">
            <v>17.31728744506836</v>
          </cell>
          <cell r="BS1071">
            <v>0</v>
          </cell>
          <cell r="BT1071">
            <v>0</v>
          </cell>
          <cell r="BU1071">
            <v>0</v>
          </cell>
          <cell r="BV1071">
            <v>0</v>
          </cell>
          <cell r="BW1071">
            <v>69.81039428710938</v>
          </cell>
          <cell r="BX1071">
            <v>374.99981689453125</v>
          </cell>
          <cell r="BY1071">
            <v>75</v>
          </cell>
          <cell r="BZ1071">
            <v>0</v>
          </cell>
          <cell r="CA1071">
            <v>0</v>
          </cell>
          <cell r="CB1071">
            <v>826.9592895507812</v>
          </cell>
          <cell r="CC1071">
            <v>449.99981689453125</v>
          </cell>
          <cell r="CD1071">
            <v>1.837688070585695</v>
          </cell>
          <cell r="CE1071">
            <v>10.46004867553711</v>
          </cell>
          <cell r="CF1071">
            <v>8.598172883225331</v>
          </cell>
          <cell r="CG1071">
            <v>0</v>
          </cell>
          <cell r="CH1071">
            <v>8.598172883225331</v>
          </cell>
          <cell r="CI1071">
            <v>0.4472102997602939</v>
          </cell>
          <cell r="CJ1071">
            <v>0</v>
          </cell>
          <cell r="CK1071">
            <v>0.4472102997602939</v>
          </cell>
          <cell r="CM1071">
            <v>0</v>
          </cell>
          <cell r="CQ1071">
            <v>0</v>
          </cell>
          <cell r="CR1071">
            <v>41.727691650390625</v>
          </cell>
          <cell r="CS1071">
            <v>0</v>
          </cell>
          <cell r="CT1071">
            <v>41.727691650390625</v>
          </cell>
          <cell r="CU1071">
            <v>0</v>
          </cell>
          <cell r="CV1071">
            <v>9999</v>
          </cell>
          <cell r="CW1071">
            <v>9999</v>
          </cell>
        </row>
        <row r="1072">
          <cell r="A1072" t="str">
            <v>Manufactured Home SGC Heat Pump - PTCS System Commissioning and Controls Heat Zone 3 - Cool Zone 2</v>
          </cell>
          <cell r="C1072">
            <v>14.872111320495605</v>
          </cell>
          <cell r="D1072">
            <v>1833.466064453125</v>
          </cell>
          <cell r="E1072">
            <v>0</v>
          </cell>
          <cell r="F1072">
            <v>325</v>
          </cell>
          <cell r="G1072">
            <v>0</v>
          </cell>
          <cell r="H1072">
            <v>0</v>
          </cell>
          <cell r="L1072">
            <v>1973.267822265625</v>
          </cell>
          <cell r="M1072">
            <v>0.499646931886673</v>
          </cell>
          <cell r="N1072">
            <v>1.4244019985198975</v>
          </cell>
          <cell r="O1072">
            <v>0</v>
          </cell>
          <cell r="P1072">
            <v>0.499646931886673</v>
          </cell>
          <cell r="Q1072">
            <v>1.4244019985198975</v>
          </cell>
          <cell r="R1072">
            <v>324.9998474121094</v>
          </cell>
          <cell r="S1072">
            <v>0</v>
          </cell>
          <cell r="T1072">
            <v>0</v>
          </cell>
          <cell r="U1072">
            <v>518.5567626953125</v>
          </cell>
          <cell r="V1072">
            <v>65</v>
          </cell>
          <cell r="W1072">
            <v>0</v>
          </cell>
          <cell r="X1072">
            <v>0</v>
          </cell>
          <cell r="Y1072">
            <v>0</v>
          </cell>
          <cell r="Z1072">
            <v>0</v>
          </cell>
          <cell r="AA1072">
            <v>0</v>
          </cell>
          <cell r="AB1072">
            <v>0</v>
          </cell>
          <cell r="AC1072">
            <v>0</v>
          </cell>
          <cell r="AD1072">
            <v>0</v>
          </cell>
          <cell r="AE1072">
            <v>0</v>
          </cell>
          <cell r="AF1072">
            <v>0</v>
          </cell>
          <cell r="AG1072">
            <v>0</v>
          </cell>
          <cell r="AH1072">
            <v>389.9998474121094</v>
          </cell>
          <cell r="AI1072">
            <v>0</v>
          </cell>
          <cell r="AJ1072">
            <v>0</v>
          </cell>
          <cell r="AK1072">
            <v>518.5567626953125</v>
          </cell>
          <cell r="AL1072">
            <v>908.556640625</v>
          </cell>
          <cell r="AM1072">
            <v>985.51171875</v>
          </cell>
          <cell r="AN1072">
            <v>20.37110137939453</v>
          </cell>
          <cell r="AO1072">
            <v>100.58828735351562</v>
          </cell>
          <cell r="AP1072">
            <v>0</v>
          </cell>
          <cell r="AQ1072">
            <v>1106.4710693359375</v>
          </cell>
          <cell r="AR1072">
            <v>389.9998474121094</v>
          </cell>
          <cell r="AS1072">
            <v>2.837106513823099</v>
          </cell>
          <cell r="AT1072">
            <v>985.51171875</v>
          </cell>
          <cell r="AU1072">
            <v>387.16192626953125</v>
          </cell>
          <cell r="AV1072">
            <v>137.26736450195312</v>
          </cell>
          <cell r="AW1072">
            <v>0</v>
          </cell>
          <cell r="AX1072">
            <v>1509.9410400390625</v>
          </cell>
          <cell r="AY1072">
            <v>0</v>
          </cell>
          <cell r="AZ1072">
            <v>9999</v>
          </cell>
          <cell r="BA1072">
            <v>985.51171875</v>
          </cell>
          <cell r="BB1072">
            <v>407.53302001953125</v>
          </cell>
          <cell r="BC1072">
            <v>139.30447387695312</v>
          </cell>
          <cell r="BD1072">
            <v>0</v>
          </cell>
          <cell r="BE1072">
            <v>1532.3492431640625</v>
          </cell>
          <cell r="BF1072">
            <v>389.9998474121094</v>
          </cell>
          <cell r="BG1072">
            <v>-5.848364353179932</v>
          </cell>
          <cell r="BH1072">
            <v>3.929102102075079</v>
          </cell>
          <cell r="BI1072">
            <v>14.542816162109375</v>
          </cell>
          <cell r="BJ1072">
            <v>0</v>
          </cell>
          <cell r="BK1072">
            <v>0</v>
          </cell>
          <cell r="BL1072">
            <v>19.336610794067383</v>
          </cell>
          <cell r="BM1072">
            <v>39.31166076660156</v>
          </cell>
          <cell r="BN1072">
            <v>985.51171875</v>
          </cell>
          <cell r="BO1072">
            <v>0</v>
          </cell>
          <cell r="BP1072">
            <v>407.53302001953125</v>
          </cell>
          <cell r="BQ1072">
            <v>96.79048156738281</v>
          </cell>
          <cell r="BR1072">
            <v>34.24042892456055</v>
          </cell>
          <cell r="BS1072">
            <v>0</v>
          </cell>
          <cell r="BT1072">
            <v>0</v>
          </cell>
          <cell r="BU1072">
            <v>0</v>
          </cell>
          <cell r="BV1072">
            <v>0</v>
          </cell>
          <cell r="BW1072">
            <v>139.30447387695312</v>
          </cell>
          <cell r="BX1072">
            <v>843.556640625</v>
          </cell>
          <cell r="BY1072">
            <v>65</v>
          </cell>
          <cell r="BZ1072">
            <v>0</v>
          </cell>
          <cell r="CA1072">
            <v>0</v>
          </cell>
          <cell r="CB1072">
            <v>1663.380126953125</v>
          </cell>
          <cell r="CC1072">
            <v>908.556640625</v>
          </cell>
          <cell r="CD1072">
            <v>1.8307940929511846</v>
          </cell>
          <cell r="CE1072">
            <v>8.60219955444336</v>
          </cell>
          <cell r="CF1072">
            <v>17.337481992606307</v>
          </cell>
          <cell r="CG1072">
            <v>0</v>
          </cell>
          <cell r="CH1072">
            <v>17.337481992606307</v>
          </cell>
          <cell r="CI1072">
            <v>0.9339672227305402</v>
          </cell>
          <cell r="CJ1072">
            <v>0</v>
          </cell>
          <cell r="CK1072">
            <v>0.9339672227305402</v>
          </cell>
          <cell r="CM1072">
            <v>0</v>
          </cell>
          <cell r="CQ1072">
            <v>0</v>
          </cell>
          <cell r="CR1072">
            <v>96.79048156738281</v>
          </cell>
          <cell r="CS1072">
            <v>0</v>
          </cell>
          <cell r="CT1072">
            <v>96.79048156738281</v>
          </cell>
          <cell r="CU1072">
            <v>0</v>
          </cell>
          <cell r="CV1072">
            <v>9999</v>
          </cell>
          <cell r="CW1072">
            <v>9999</v>
          </cell>
        </row>
        <row r="1073">
          <cell r="A1073" t="str">
            <v>Manufactured Home SGC Heat Pump - PTCS System Commissioning and Controls Heat Zone 3 - Cool Zone 1</v>
          </cell>
          <cell r="C1073">
            <v>14.941213607788086</v>
          </cell>
          <cell r="D1073">
            <v>1820.721435546875</v>
          </cell>
          <cell r="E1073">
            <v>0</v>
          </cell>
          <cell r="F1073">
            <v>325</v>
          </cell>
          <cell r="G1073">
            <v>0</v>
          </cell>
          <cell r="H1073">
            <v>0</v>
          </cell>
          <cell r="L1073">
            <v>1959.55126953125</v>
          </cell>
          <cell r="M1073">
            <v>0.499646931886673</v>
          </cell>
          <cell r="N1073">
            <v>1.415191411972046</v>
          </cell>
          <cell r="O1073">
            <v>0</v>
          </cell>
          <cell r="P1073">
            <v>0.499646931886673</v>
          </cell>
          <cell r="Q1073">
            <v>1.415191411972046</v>
          </cell>
          <cell r="R1073">
            <v>324.9998474121094</v>
          </cell>
          <cell r="S1073">
            <v>0</v>
          </cell>
          <cell r="T1073">
            <v>0</v>
          </cell>
          <cell r="U1073">
            <v>518.5567626953125</v>
          </cell>
          <cell r="V1073">
            <v>65</v>
          </cell>
          <cell r="W1073">
            <v>0</v>
          </cell>
          <cell r="X1073">
            <v>0</v>
          </cell>
          <cell r="Y1073">
            <v>0</v>
          </cell>
          <cell r="Z1073">
            <v>0</v>
          </cell>
          <cell r="AA1073">
            <v>0</v>
          </cell>
          <cell r="AB1073">
            <v>0</v>
          </cell>
          <cell r="AC1073">
            <v>0</v>
          </cell>
          <cell r="AD1073">
            <v>0</v>
          </cell>
          <cell r="AE1073">
            <v>0</v>
          </cell>
          <cell r="AF1073">
            <v>0</v>
          </cell>
          <cell r="AG1073">
            <v>0</v>
          </cell>
          <cell r="AH1073">
            <v>389.9998474121094</v>
          </cell>
          <cell r="AI1073">
            <v>0</v>
          </cell>
          <cell r="AJ1073">
            <v>0</v>
          </cell>
          <cell r="AK1073">
            <v>518.5567626953125</v>
          </cell>
          <cell r="AL1073">
            <v>908.556640625</v>
          </cell>
          <cell r="AM1073">
            <v>979.158447265625</v>
          </cell>
          <cell r="AN1073">
            <v>20.37110137939453</v>
          </cell>
          <cell r="AO1073">
            <v>99.95295715332031</v>
          </cell>
          <cell r="AP1073">
            <v>0</v>
          </cell>
          <cell r="AQ1073">
            <v>1099.4825439453125</v>
          </cell>
          <cell r="AR1073">
            <v>389.9998474121094</v>
          </cell>
          <cell r="AS1073">
            <v>2.819187015313179</v>
          </cell>
          <cell r="AT1073">
            <v>979.158447265625</v>
          </cell>
          <cell r="AU1073">
            <v>384.65838623046875</v>
          </cell>
          <cell r="AV1073">
            <v>136.38168334960938</v>
          </cell>
          <cell r="AW1073">
            <v>0</v>
          </cell>
          <cell r="AX1073">
            <v>1500.198486328125</v>
          </cell>
          <cell r="AY1073">
            <v>0</v>
          </cell>
          <cell r="AZ1073">
            <v>9999</v>
          </cell>
          <cell r="BA1073">
            <v>979.158447265625</v>
          </cell>
          <cell r="BB1073">
            <v>405.02947998046875</v>
          </cell>
          <cell r="BC1073">
            <v>138.41879272460938</v>
          </cell>
          <cell r="BD1073">
            <v>0</v>
          </cell>
          <cell r="BE1073">
            <v>1522.606689453125</v>
          </cell>
          <cell r="BF1073">
            <v>389.9998474121094</v>
          </cell>
          <cell r="BG1073">
            <v>-5.762035846710205</v>
          </cell>
          <cell r="BH1073">
            <v>3.90412134185061</v>
          </cell>
          <cell r="BI1073">
            <v>14.644613265991211</v>
          </cell>
          <cell r="BJ1073">
            <v>0</v>
          </cell>
          <cell r="BK1073">
            <v>0</v>
          </cell>
          <cell r="BL1073">
            <v>19.47196388244629</v>
          </cell>
          <cell r="BM1073">
            <v>39.54881286621094</v>
          </cell>
          <cell r="BN1073">
            <v>979.158447265625</v>
          </cell>
          <cell r="BO1073">
            <v>0</v>
          </cell>
          <cell r="BP1073">
            <v>405.02947998046875</v>
          </cell>
          <cell r="BQ1073">
            <v>96.16459655761719</v>
          </cell>
          <cell r="BR1073">
            <v>33.97427749633789</v>
          </cell>
          <cell r="BS1073">
            <v>0</v>
          </cell>
          <cell r="BT1073">
            <v>0</v>
          </cell>
          <cell r="BU1073">
            <v>0</v>
          </cell>
          <cell r="BV1073">
            <v>0</v>
          </cell>
          <cell r="BW1073">
            <v>138.41879272460938</v>
          </cell>
          <cell r="BX1073">
            <v>843.556640625</v>
          </cell>
          <cell r="BY1073">
            <v>65</v>
          </cell>
          <cell r="BZ1073">
            <v>0</v>
          </cell>
          <cell r="CA1073">
            <v>0</v>
          </cell>
          <cell r="CB1073">
            <v>1652.74560546875</v>
          </cell>
          <cell r="CC1073">
            <v>908.556640625</v>
          </cell>
          <cell r="CD1073">
            <v>1.8190892320341436</v>
          </cell>
          <cell r="CE1073">
            <v>8.823176383972168</v>
          </cell>
          <cell r="CF1073">
            <v>17.203881052771226</v>
          </cell>
          <cell r="CG1073">
            <v>0</v>
          </cell>
          <cell r="CH1073">
            <v>17.203881052771226</v>
          </cell>
          <cell r="CI1073">
            <v>0.9272722554817049</v>
          </cell>
          <cell r="CJ1073">
            <v>0</v>
          </cell>
          <cell r="CK1073">
            <v>0.9272722554817049</v>
          </cell>
          <cell r="CM1073">
            <v>0</v>
          </cell>
          <cell r="CQ1073">
            <v>0</v>
          </cell>
          <cell r="CR1073">
            <v>96.16459655761719</v>
          </cell>
          <cell r="CS1073">
            <v>0</v>
          </cell>
          <cell r="CT1073">
            <v>96.16459655761719</v>
          </cell>
          <cell r="CU1073">
            <v>0</v>
          </cell>
          <cell r="CV1073">
            <v>9999</v>
          </cell>
          <cell r="CW1073">
            <v>9999</v>
          </cell>
        </row>
        <row r="1074">
          <cell r="A1074" t="str">
            <v>Manufactured Home NonSGC Forced Air Furnace w/CAC - PTCS Duct Sealing Heat Zone 2 - Cool Zone 2</v>
          </cell>
          <cell r="C1074">
            <v>19.999998092651367</v>
          </cell>
          <cell r="D1074">
            <v>950.083740234375</v>
          </cell>
          <cell r="E1074">
            <v>0</v>
          </cell>
          <cell r="F1074">
            <v>375</v>
          </cell>
          <cell r="G1074">
            <v>0</v>
          </cell>
          <cell r="H1074">
            <v>0</v>
          </cell>
          <cell r="L1074">
            <v>1022.5276489257812</v>
          </cell>
          <cell r="M1074">
            <v>0.2113790214061737</v>
          </cell>
          <cell r="N1074">
            <v>0.606838047504425</v>
          </cell>
          <cell r="O1074">
            <v>0</v>
          </cell>
          <cell r="P1074">
            <v>0.2113790214061737</v>
          </cell>
          <cell r="Q1074">
            <v>0.606838047504425</v>
          </cell>
          <cell r="R1074">
            <v>374.99981689453125</v>
          </cell>
          <cell r="S1074">
            <v>0</v>
          </cell>
          <cell r="T1074">
            <v>0</v>
          </cell>
          <cell r="U1074">
            <v>0</v>
          </cell>
          <cell r="V1074">
            <v>75</v>
          </cell>
          <cell r="W1074">
            <v>0</v>
          </cell>
          <cell r="X1074">
            <v>0</v>
          </cell>
          <cell r="Y1074">
            <v>0</v>
          </cell>
          <cell r="Z1074">
            <v>0</v>
          </cell>
          <cell r="AA1074">
            <v>0</v>
          </cell>
          <cell r="AB1074">
            <v>0</v>
          </cell>
          <cell r="AC1074">
            <v>0</v>
          </cell>
          <cell r="AD1074">
            <v>0</v>
          </cell>
          <cell r="AE1074">
            <v>0</v>
          </cell>
          <cell r="AF1074">
            <v>0</v>
          </cell>
          <cell r="AG1074">
            <v>0</v>
          </cell>
          <cell r="AH1074">
            <v>449.99981689453125</v>
          </cell>
          <cell r="AI1074">
            <v>0</v>
          </cell>
          <cell r="AJ1074">
            <v>0</v>
          </cell>
          <cell r="AK1074">
            <v>0</v>
          </cell>
          <cell r="AL1074">
            <v>449.99981689453125</v>
          </cell>
          <cell r="AM1074">
            <v>517.1702270507812</v>
          </cell>
          <cell r="AN1074">
            <v>8.618132591247559</v>
          </cell>
          <cell r="AO1074">
            <v>52.57884216308594</v>
          </cell>
          <cell r="AP1074">
            <v>0</v>
          </cell>
          <cell r="AQ1074">
            <v>578.3671875</v>
          </cell>
          <cell r="AR1074">
            <v>449.99981689453125</v>
          </cell>
          <cell r="AS1074">
            <v>1.2852609714298386</v>
          </cell>
          <cell r="AT1074">
            <v>517.1702270507812</v>
          </cell>
          <cell r="AU1074">
            <v>164.94259643554688</v>
          </cell>
          <cell r="AV1074">
            <v>68.21128845214844</v>
          </cell>
          <cell r="AW1074">
            <v>0</v>
          </cell>
          <cell r="AX1074">
            <v>750.3240966796875</v>
          </cell>
          <cell r="AY1074">
            <v>0</v>
          </cell>
          <cell r="AZ1074">
            <v>9999</v>
          </cell>
          <cell r="BA1074">
            <v>517.1702270507812</v>
          </cell>
          <cell r="BB1074">
            <v>173.56072998046875</v>
          </cell>
          <cell r="BC1074">
            <v>69.0730972290039</v>
          </cell>
          <cell r="BD1074">
            <v>0</v>
          </cell>
          <cell r="BE1074">
            <v>759.8040771484375</v>
          </cell>
          <cell r="BF1074">
            <v>449.99981689453125</v>
          </cell>
          <cell r="BG1074">
            <v>14.92219066619873</v>
          </cell>
          <cell r="BH1074">
            <v>1.688454138826147</v>
          </cell>
          <cell r="BI1074">
            <v>32.38227844238281</v>
          </cell>
          <cell r="BJ1074">
            <v>0</v>
          </cell>
          <cell r="BK1074">
            <v>0</v>
          </cell>
          <cell r="BL1074">
            <v>0</v>
          </cell>
          <cell r="BM1074">
            <v>66.85585021972656</v>
          </cell>
          <cell r="BN1074">
            <v>517.1702270507812</v>
          </cell>
          <cell r="BO1074">
            <v>0</v>
          </cell>
          <cell r="BP1074">
            <v>173.56072998046875</v>
          </cell>
          <cell r="BQ1074">
            <v>41.23564910888672</v>
          </cell>
          <cell r="BR1074">
            <v>17.278303146362305</v>
          </cell>
          <cell r="BS1074">
            <v>0</v>
          </cell>
          <cell r="BT1074">
            <v>0</v>
          </cell>
          <cell r="BU1074">
            <v>0</v>
          </cell>
          <cell r="BV1074">
            <v>0</v>
          </cell>
          <cell r="BW1074">
            <v>69.0730972290039</v>
          </cell>
          <cell r="BX1074">
            <v>374.99981689453125</v>
          </cell>
          <cell r="BY1074">
            <v>75</v>
          </cell>
          <cell r="BZ1074">
            <v>0</v>
          </cell>
          <cell r="CA1074">
            <v>0</v>
          </cell>
          <cell r="CB1074">
            <v>818.3179931640625</v>
          </cell>
          <cell r="CC1074">
            <v>449.99981689453125</v>
          </cell>
          <cell r="CD1074">
            <v>1.8184851967475844</v>
          </cell>
          <cell r="CE1074">
            <v>10.711488723754883</v>
          </cell>
          <cell r="CF1074">
            <v>8.683400996161895</v>
          </cell>
          <cell r="CG1074">
            <v>0</v>
          </cell>
          <cell r="CH1074">
            <v>8.683400996161895</v>
          </cell>
          <cell r="CI1074">
            <v>0.46030450274475065</v>
          </cell>
          <cell r="CJ1074">
            <v>0</v>
          </cell>
          <cell r="CK1074">
            <v>0.46030450274475065</v>
          </cell>
          <cell r="CM1074">
            <v>0</v>
          </cell>
          <cell r="CQ1074">
            <v>0</v>
          </cell>
          <cell r="CR1074">
            <v>41.23564910888672</v>
          </cell>
          <cell r="CS1074">
            <v>0</v>
          </cell>
          <cell r="CT1074">
            <v>41.23564910888672</v>
          </cell>
          <cell r="CU1074">
            <v>0</v>
          </cell>
          <cell r="CV1074">
            <v>9999</v>
          </cell>
          <cell r="CW1074">
            <v>9999</v>
          </cell>
        </row>
        <row r="1075">
          <cell r="A1075" t="str">
            <v>Manufactured Home SGC Heat Pump - PTCS Duct Sealing, System Commissioning and Controls Heat Zone 1 - Cool Zone 3</v>
          </cell>
          <cell r="C1075">
            <v>20</v>
          </cell>
          <cell r="D1075">
            <v>1679.714111328125</v>
          </cell>
          <cell r="E1075">
            <v>0</v>
          </cell>
          <cell r="F1075">
            <v>700</v>
          </cell>
          <cell r="G1075">
            <v>0</v>
          </cell>
          <cell r="H1075">
            <v>0</v>
          </cell>
          <cell r="L1075">
            <v>1807.792236328125</v>
          </cell>
          <cell r="M1075">
            <v>0.4200875461101532</v>
          </cell>
          <cell r="N1075">
            <v>1.2974653244018555</v>
          </cell>
          <cell r="O1075">
            <v>0</v>
          </cell>
          <cell r="P1075">
            <v>0.4200875461101532</v>
          </cell>
          <cell r="Q1075">
            <v>1.2974653244018555</v>
          </cell>
          <cell r="R1075">
            <v>699.9996337890625</v>
          </cell>
          <cell r="S1075">
            <v>0</v>
          </cell>
          <cell r="T1075">
            <v>0</v>
          </cell>
          <cell r="U1075">
            <v>0</v>
          </cell>
          <cell r="V1075">
            <v>140</v>
          </cell>
          <cell r="W1075">
            <v>0</v>
          </cell>
          <cell r="X1075">
            <v>0</v>
          </cell>
          <cell r="Y1075">
            <v>0</v>
          </cell>
          <cell r="Z1075">
            <v>0</v>
          </cell>
          <cell r="AA1075">
            <v>0</v>
          </cell>
          <cell r="AB1075">
            <v>0</v>
          </cell>
          <cell r="AC1075">
            <v>0</v>
          </cell>
          <cell r="AD1075">
            <v>0</v>
          </cell>
          <cell r="AE1075">
            <v>0</v>
          </cell>
          <cell r="AF1075">
            <v>0</v>
          </cell>
          <cell r="AG1075">
            <v>0</v>
          </cell>
          <cell r="AH1075">
            <v>839.9996337890625</v>
          </cell>
          <cell r="AI1075">
            <v>0</v>
          </cell>
          <cell r="AJ1075">
            <v>0</v>
          </cell>
          <cell r="AK1075">
            <v>0</v>
          </cell>
          <cell r="AL1075">
            <v>839.9996337890625</v>
          </cell>
          <cell r="AM1075">
            <v>899.8424682617188</v>
          </cell>
          <cell r="AN1075">
            <v>17.12738800048828</v>
          </cell>
          <cell r="AO1075">
            <v>91.69699096679688</v>
          </cell>
          <cell r="AP1075">
            <v>0</v>
          </cell>
          <cell r="AQ1075">
            <v>1008.6668701171875</v>
          </cell>
          <cell r="AR1075">
            <v>839.9996337890625</v>
          </cell>
          <cell r="AS1075">
            <v>1.2007943892536226</v>
          </cell>
          <cell r="AT1075">
            <v>899.8424682617188</v>
          </cell>
          <cell r="AU1075">
            <v>352.65966796875</v>
          </cell>
          <cell r="AV1075">
            <v>125.2502212524414</v>
          </cell>
          <cell r="AW1075">
            <v>0</v>
          </cell>
          <cell r="AX1075">
            <v>1377.7523193359375</v>
          </cell>
          <cell r="AY1075">
            <v>0</v>
          </cell>
          <cell r="AZ1075">
            <v>9999</v>
          </cell>
          <cell r="BA1075">
            <v>899.8424682617188</v>
          </cell>
          <cell r="BB1075">
            <v>369.78704833984375</v>
          </cell>
          <cell r="BC1075">
            <v>126.96295928955078</v>
          </cell>
          <cell r="BD1075">
            <v>0</v>
          </cell>
          <cell r="BE1075">
            <v>1396.592529296875</v>
          </cell>
          <cell r="BF1075">
            <v>839.9996337890625</v>
          </cell>
          <cell r="BG1075">
            <v>13.971134185791016</v>
          </cell>
          <cell r="BH1075">
            <v>1.662610824269972</v>
          </cell>
          <cell r="BI1075">
            <v>34.19012451171875</v>
          </cell>
          <cell r="BJ1075">
            <v>0</v>
          </cell>
          <cell r="BK1075">
            <v>0</v>
          </cell>
          <cell r="BL1075">
            <v>0</v>
          </cell>
          <cell r="BM1075">
            <v>71.92791748046875</v>
          </cell>
          <cell r="BN1075">
            <v>899.8424682617188</v>
          </cell>
          <cell r="BO1075">
            <v>0</v>
          </cell>
          <cell r="BP1075">
            <v>369.78704833984375</v>
          </cell>
          <cell r="BQ1075">
            <v>88.1649169921875</v>
          </cell>
          <cell r="BR1075">
            <v>31.710031509399414</v>
          </cell>
          <cell r="BS1075">
            <v>0</v>
          </cell>
          <cell r="BT1075">
            <v>0</v>
          </cell>
          <cell r="BU1075">
            <v>0</v>
          </cell>
          <cell r="BV1075">
            <v>0</v>
          </cell>
          <cell r="BW1075">
            <v>126.96295928955078</v>
          </cell>
          <cell r="BX1075">
            <v>699.9996337890625</v>
          </cell>
          <cell r="BY1075">
            <v>140</v>
          </cell>
          <cell r="BZ1075">
            <v>0</v>
          </cell>
          <cell r="CA1075">
            <v>0</v>
          </cell>
          <cell r="CB1075">
            <v>1516.4674072265625</v>
          </cell>
          <cell r="CC1075">
            <v>839.9996337890625</v>
          </cell>
          <cell r="CD1075">
            <v>1.8053191585115669</v>
          </cell>
          <cell r="CE1075">
            <v>9.091917991638184</v>
          </cell>
          <cell r="CF1075">
            <v>15.950461206482572</v>
          </cell>
          <cell r="CG1075">
            <v>0</v>
          </cell>
          <cell r="CH1075">
            <v>15.950461206482572</v>
          </cell>
          <cell r="CI1075">
            <v>0.8492257420823339</v>
          </cell>
          <cell r="CJ1075">
            <v>0</v>
          </cell>
          <cell r="CK1075">
            <v>0.8492257420823339</v>
          </cell>
          <cell r="CM1075">
            <v>0</v>
          </cell>
          <cell r="CQ1075">
            <v>0</v>
          </cell>
          <cell r="CR1075">
            <v>88.1649169921875</v>
          </cell>
          <cell r="CS1075">
            <v>0</v>
          </cell>
          <cell r="CT1075">
            <v>88.1649169921875</v>
          </cell>
          <cell r="CU1075">
            <v>0</v>
          </cell>
          <cell r="CV1075">
            <v>9999</v>
          </cell>
          <cell r="CW1075">
            <v>9999</v>
          </cell>
        </row>
        <row r="1076">
          <cell r="A1076" t="str">
            <v>Manufactured Home NonSGC Heat Pump - PTCS Duct Sealing, System Commissioning and Controls Heat Zone 1 - Cool Zone 1</v>
          </cell>
          <cell r="C1076">
            <v>20</v>
          </cell>
          <cell r="D1076">
            <v>1665.911865234375</v>
          </cell>
          <cell r="E1076">
            <v>0</v>
          </cell>
          <cell r="F1076">
            <v>700</v>
          </cell>
          <cell r="G1076">
            <v>0</v>
          </cell>
          <cell r="H1076">
            <v>0</v>
          </cell>
          <cell r="L1076">
            <v>1792.937744140625</v>
          </cell>
          <cell r="M1076">
            <v>0.44851166009902954</v>
          </cell>
          <cell r="N1076">
            <v>1.2931424379348755</v>
          </cell>
          <cell r="O1076">
            <v>0</v>
          </cell>
          <cell r="P1076">
            <v>0.44851166009902954</v>
          </cell>
          <cell r="Q1076">
            <v>1.2931424379348755</v>
          </cell>
          <cell r="R1076">
            <v>699.9996337890625</v>
          </cell>
          <cell r="S1076">
            <v>0</v>
          </cell>
          <cell r="T1076">
            <v>0</v>
          </cell>
          <cell r="U1076">
            <v>0</v>
          </cell>
          <cell r="V1076">
            <v>140</v>
          </cell>
          <cell r="W1076">
            <v>0</v>
          </cell>
          <cell r="X1076">
            <v>0</v>
          </cell>
          <cell r="Y1076">
            <v>0</v>
          </cell>
          <cell r="Z1076">
            <v>0</v>
          </cell>
          <cell r="AA1076">
            <v>0</v>
          </cell>
          <cell r="AB1076">
            <v>0</v>
          </cell>
          <cell r="AC1076">
            <v>0</v>
          </cell>
          <cell r="AD1076">
            <v>0</v>
          </cell>
          <cell r="AE1076">
            <v>0</v>
          </cell>
          <cell r="AF1076">
            <v>0</v>
          </cell>
          <cell r="AG1076">
            <v>0</v>
          </cell>
          <cell r="AH1076">
            <v>839.9996337890625</v>
          </cell>
          <cell r="AI1076">
            <v>0</v>
          </cell>
          <cell r="AJ1076">
            <v>0</v>
          </cell>
          <cell r="AK1076">
            <v>0</v>
          </cell>
          <cell r="AL1076">
            <v>839.9996337890625</v>
          </cell>
          <cell r="AM1076">
            <v>894.269287109375</v>
          </cell>
          <cell r="AN1076">
            <v>18.286266326904297</v>
          </cell>
          <cell r="AO1076">
            <v>91.25556182861328</v>
          </cell>
          <cell r="AP1076">
            <v>0</v>
          </cell>
          <cell r="AQ1076">
            <v>1003.8110961914062</v>
          </cell>
          <cell r="AR1076">
            <v>839.9996337890625</v>
          </cell>
          <cell r="AS1076">
            <v>1.1950137534428567</v>
          </cell>
          <cell r="AT1076">
            <v>894.269287109375</v>
          </cell>
          <cell r="AU1076">
            <v>351.48468017578125</v>
          </cell>
          <cell r="AV1076">
            <v>124.57540130615234</v>
          </cell>
          <cell r="AW1076">
            <v>0</v>
          </cell>
          <cell r="AX1076">
            <v>1370.329345703125</v>
          </cell>
          <cell r="AY1076">
            <v>0</v>
          </cell>
          <cell r="AZ1076">
            <v>9999</v>
          </cell>
          <cell r="BA1076">
            <v>894.269287109375</v>
          </cell>
          <cell r="BB1076">
            <v>369.77093505859375</v>
          </cell>
          <cell r="BC1076">
            <v>126.4040298461914</v>
          </cell>
          <cell r="BD1076">
            <v>0</v>
          </cell>
          <cell r="BE1076">
            <v>1390.4442138671875</v>
          </cell>
          <cell r="BF1076">
            <v>839.9996337890625</v>
          </cell>
          <cell r="BG1076">
            <v>14.11048412322998</v>
          </cell>
          <cell r="BH1076">
            <v>1.6552915114810811</v>
          </cell>
          <cell r="BI1076">
            <v>34.473388671875</v>
          </cell>
          <cell r="BJ1076">
            <v>0</v>
          </cell>
          <cell r="BK1076">
            <v>0</v>
          </cell>
          <cell r="BL1076">
            <v>0</v>
          </cell>
          <cell r="BM1076">
            <v>69.819580078125</v>
          </cell>
          <cell r="BN1076">
            <v>894.269287109375</v>
          </cell>
          <cell r="BO1076">
            <v>0</v>
          </cell>
          <cell r="BP1076">
            <v>369.77093505859375</v>
          </cell>
          <cell r="BQ1076">
            <v>87.87117004394531</v>
          </cell>
          <cell r="BR1076">
            <v>31.293411254882812</v>
          </cell>
          <cell r="BS1076">
            <v>0</v>
          </cell>
          <cell r="BT1076">
            <v>0</v>
          </cell>
          <cell r="BU1076">
            <v>0</v>
          </cell>
          <cell r="BV1076">
            <v>0</v>
          </cell>
          <cell r="BW1076">
            <v>126.4040298461914</v>
          </cell>
          <cell r="BX1076">
            <v>699.9996337890625</v>
          </cell>
          <cell r="BY1076">
            <v>140</v>
          </cell>
          <cell r="BZ1076">
            <v>0</v>
          </cell>
          <cell r="CA1076">
            <v>0</v>
          </cell>
          <cell r="CB1076">
            <v>1509.60888671875</v>
          </cell>
          <cell r="CC1076">
            <v>839.9996337890625</v>
          </cell>
          <cell r="CD1076">
            <v>1.7971541701126115</v>
          </cell>
          <cell r="CE1076">
            <v>9.21999740600586</v>
          </cell>
          <cell r="CF1076">
            <v>15.75675546267484</v>
          </cell>
          <cell r="CG1076">
            <v>0</v>
          </cell>
          <cell r="CH1076">
            <v>15.75675546267484</v>
          </cell>
          <cell r="CI1076">
            <v>0.8442539951111435</v>
          </cell>
          <cell r="CJ1076">
            <v>0</v>
          </cell>
          <cell r="CK1076">
            <v>0.8442539951111435</v>
          </cell>
          <cell r="CM1076">
            <v>0</v>
          </cell>
          <cell r="CQ1076">
            <v>0</v>
          </cell>
          <cell r="CR1076">
            <v>87.87117004394531</v>
          </cell>
          <cell r="CS1076">
            <v>0</v>
          </cell>
          <cell r="CT1076">
            <v>87.87117004394531</v>
          </cell>
          <cell r="CU1076">
            <v>0</v>
          </cell>
          <cell r="CV1076">
            <v>9999</v>
          </cell>
          <cell r="CW1076">
            <v>9999</v>
          </cell>
        </row>
        <row r="1077">
          <cell r="A1077" t="str">
            <v>Single Family Heat Pump - PTCS Duct Sealing and System Commissioning Heat Zone 1 - Cool Zone 2</v>
          </cell>
          <cell r="C1077">
            <v>20</v>
          </cell>
          <cell r="D1077">
            <v>1548.300537109375</v>
          </cell>
          <cell r="E1077">
            <v>0</v>
          </cell>
          <cell r="F1077">
            <v>650</v>
          </cell>
          <cell r="G1077">
            <v>0</v>
          </cell>
          <cell r="H1077">
            <v>0</v>
          </cell>
          <cell r="L1077">
            <v>1666.3585205078125</v>
          </cell>
          <cell r="M1077">
            <v>0.40515270829200745</v>
          </cell>
          <cell r="N1077">
            <v>1.1995227336883545</v>
          </cell>
          <cell r="O1077">
            <v>0</v>
          </cell>
          <cell r="P1077">
            <v>0.40515270829200745</v>
          </cell>
          <cell r="Q1077">
            <v>1.1995227336883545</v>
          </cell>
          <cell r="R1077">
            <v>649.9996948242188</v>
          </cell>
          <cell r="S1077">
            <v>0</v>
          </cell>
          <cell r="T1077">
            <v>0</v>
          </cell>
          <cell r="U1077">
            <v>0</v>
          </cell>
          <cell r="V1077">
            <v>130</v>
          </cell>
          <cell r="W1077">
            <v>0</v>
          </cell>
          <cell r="X1077">
            <v>0</v>
          </cell>
          <cell r="Y1077">
            <v>0</v>
          </cell>
          <cell r="Z1077">
            <v>0</v>
          </cell>
          <cell r="AA1077">
            <v>0</v>
          </cell>
          <cell r="AB1077">
            <v>0</v>
          </cell>
          <cell r="AC1077">
            <v>0</v>
          </cell>
          <cell r="AD1077">
            <v>0</v>
          </cell>
          <cell r="AE1077">
            <v>0</v>
          </cell>
          <cell r="AF1077">
            <v>0</v>
          </cell>
          <cell r="AG1077">
            <v>0</v>
          </cell>
          <cell r="AH1077">
            <v>779.9996948242188</v>
          </cell>
          <cell r="AI1077">
            <v>0</v>
          </cell>
          <cell r="AJ1077">
            <v>0</v>
          </cell>
          <cell r="AK1077">
            <v>0</v>
          </cell>
          <cell r="AL1077">
            <v>779.9996948242188</v>
          </cell>
          <cell r="AM1077">
            <v>829.47265625</v>
          </cell>
          <cell r="AN1077">
            <v>16.518476486206055</v>
          </cell>
          <cell r="AO1077">
            <v>84.59911346435547</v>
          </cell>
          <cell r="AP1077">
            <v>0</v>
          </cell>
          <cell r="AQ1077">
            <v>930.5902709960938</v>
          </cell>
          <cell r="AR1077">
            <v>779.9996948242188</v>
          </cell>
          <cell r="AS1077">
            <v>1.1930648849936794</v>
          </cell>
          <cell r="AT1077">
            <v>829.47265625</v>
          </cell>
          <cell r="AU1077">
            <v>326.0382080078125</v>
          </cell>
          <cell r="AV1077">
            <v>115.55109405517578</v>
          </cell>
          <cell r="AW1077">
            <v>0</v>
          </cell>
          <cell r="AX1077">
            <v>1271.06201171875</v>
          </cell>
          <cell r="AY1077">
            <v>0</v>
          </cell>
          <cell r="AZ1077">
            <v>9999</v>
          </cell>
          <cell r="BA1077">
            <v>829.47265625</v>
          </cell>
          <cell r="BB1077">
            <v>342.5566711425781</v>
          </cell>
          <cell r="BC1077">
            <v>117.20294189453125</v>
          </cell>
          <cell r="BD1077">
            <v>0</v>
          </cell>
          <cell r="BE1077">
            <v>1289.2322998046875</v>
          </cell>
          <cell r="BF1077">
            <v>779.9996948242188</v>
          </cell>
          <cell r="BG1077">
            <v>14.140910148620605</v>
          </cell>
          <cell r="BH1077">
            <v>1.6528625475027807</v>
          </cell>
          <cell r="BI1077">
            <v>34.4426155090332</v>
          </cell>
          <cell r="BJ1077">
            <v>0</v>
          </cell>
          <cell r="BK1077">
            <v>0</v>
          </cell>
          <cell r="BL1077">
            <v>0</v>
          </cell>
          <cell r="BM1077">
            <v>70.7765884399414</v>
          </cell>
          <cell r="BN1077">
            <v>829.47265625</v>
          </cell>
          <cell r="BO1077">
            <v>0</v>
          </cell>
          <cell r="BP1077">
            <v>342.5566711425781</v>
          </cell>
          <cell r="BQ1077">
            <v>81.50955200195312</v>
          </cell>
          <cell r="BR1077">
            <v>29.175596237182617</v>
          </cell>
          <cell r="BS1077">
            <v>0</v>
          </cell>
          <cell r="BT1077">
            <v>0</v>
          </cell>
          <cell r="BU1077">
            <v>0</v>
          </cell>
          <cell r="BV1077">
            <v>0</v>
          </cell>
          <cell r="BW1077">
            <v>117.20294189453125</v>
          </cell>
          <cell r="BX1077">
            <v>649.9996948242188</v>
          </cell>
          <cell r="BY1077">
            <v>130</v>
          </cell>
          <cell r="BZ1077">
            <v>0</v>
          </cell>
          <cell r="CA1077">
            <v>0</v>
          </cell>
          <cell r="CB1077">
            <v>1399.91748046875</v>
          </cell>
          <cell r="CC1077">
            <v>779.9996948242188</v>
          </cell>
          <cell r="CD1077">
            <v>1.794766639226919</v>
          </cell>
          <cell r="CE1077">
            <v>9.253361701965332</v>
          </cell>
          <cell r="CF1077">
            <v>14.689042868055335</v>
          </cell>
          <cell r="CG1077">
            <v>0</v>
          </cell>
          <cell r="CH1077">
            <v>14.689042868055335</v>
          </cell>
          <cell r="CI1077">
            <v>0.7854681105100747</v>
          </cell>
          <cell r="CJ1077">
            <v>0</v>
          </cell>
          <cell r="CK1077">
            <v>0.7854681105100747</v>
          </cell>
          <cell r="CM1077">
            <v>0</v>
          </cell>
          <cell r="CQ1077">
            <v>0</v>
          </cell>
          <cell r="CR1077">
            <v>81.50955200195312</v>
          </cell>
          <cell r="CS1077">
            <v>0</v>
          </cell>
          <cell r="CT1077">
            <v>81.50955200195312</v>
          </cell>
          <cell r="CU1077">
            <v>0</v>
          </cell>
          <cell r="CV1077">
            <v>9999</v>
          </cell>
          <cell r="CW1077">
            <v>9999</v>
          </cell>
        </row>
        <row r="1078">
          <cell r="A1078" t="str">
            <v>Single Family Forced Air Furnace w/CAC - PTCS Duct Sealing and System Commissioning Heat Zone 1 - Cool Zone 2</v>
          </cell>
          <cell r="C1078">
            <v>20</v>
          </cell>
          <cell r="D1078">
            <v>1627.431396484375</v>
          </cell>
          <cell r="E1078">
            <v>0</v>
          </cell>
          <cell r="F1078">
            <v>650</v>
          </cell>
          <cell r="G1078">
            <v>0</v>
          </cell>
          <cell r="H1078">
            <v>0</v>
          </cell>
          <cell r="L1078">
            <v>1751.52294921875</v>
          </cell>
          <cell r="M1078">
            <v>0.3663724958896637</v>
          </cell>
          <cell r="N1078">
            <v>1.0378530025482178</v>
          </cell>
          <cell r="O1078">
            <v>0</v>
          </cell>
          <cell r="P1078">
            <v>0.3663724958896637</v>
          </cell>
          <cell r="Q1078">
            <v>1.0378530025482178</v>
          </cell>
          <cell r="R1078">
            <v>649.9996948242188</v>
          </cell>
          <cell r="S1078">
            <v>0</v>
          </cell>
          <cell r="T1078">
            <v>0</v>
          </cell>
          <cell r="U1078">
            <v>0</v>
          </cell>
          <cell r="V1078">
            <v>130</v>
          </cell>
          <cell r="W1078">
            <v>0</v>
          </cell>
          <cell r="X1078">
            <v>0</v>
          </cell>
          <cell r="Y1078">
            <v>0</v>
          </cell>
          <cell r="Z1078">
            <v>0</v>
          </cell>
          <cell r="AA1078">
            <v>0</v>
          </cell>
          <cell r="AB1078">
            <v>0</v>
          </cell>
          <cell r="AC1078">
            <v>0</v>
          </cell>
          <cell r="AD1078">
            <v>0</v>
          </cell>
          <cell r="AE1078">
            <v>0</v>
          </cell>
          <cell r="AF1078">
            <v>0</v>
          </cell>
          <cell r="AG1078">
            <v>0</v>
          </cell>
          <cell r="AH1078">
            <v>779.9996948242188</v>
          </cell>
          <cell r="AI1078">
            <v>0</v>
          </cell>
          <cell r="AJ1078">
            <v>0</v>
          </cell>
          <cell r="AK1078">
            <v>0</v>
          </cell>
          <cell r="AL1078">
            <v>779.9996948242188</v>
          </cell>
          <cell r="AM1078">
            <v>874.6109619140625</v>
          </cell>
          <cell r="AN1078">
            <v>14.937371253967285</v>
          </cell>
          <cell r="AO1078">
            <v>88.954833984375</v>
          </cell>
          <cell r="AP1078">
            <v>0</v>
          </cell>
          <cell r="AQ1078">
            <v>978.503173828125</v>
          </cell>
          <cell r="AR1078">
            <v>779.9996948242188</v>
          </cell>
          <cell r="AS1078">
            <v>1.2544917307601267</v>
          </cell>
          <cell r="AT1078">
            <v>874.6109619140625</v>
          </cell>
          <cell r="AU1078">
            <v>282.0953063964844</v>
          </cell>
          <cell r="AV1078">
            <v>115.6706314086914</v>
          </cell>
          <cell r="AW1078">
            <v>0</v>
          </cell>
          <cell r="AX1078">
            <v>1272.376953125</v>
          </cell>
          <cell r="AY1078">
            <v>0</v>
          </cell>
          <cell r="AZ1078">
            <v>9999</v>
          </cell>
          <cell r="BA1078">
            <v>874.6109619140625</v>
          </cell>
          <cell r="BB1078">
            <v>297.0326843261719</v>
          </cell>
          <cell r="BC1078">
            <v>117.16436767578125</v>
          </cell>
          <cell r="BD1078">
            <v>0</v>
          </cell>
          <cell r="BE1078">
            <v>1288.8079833984375</v>
          </cell>
          <cell r="BF1078">
            <v>779.9996948242188</v>
          </cell>
          <cell r="BG1078">
            <v>15.367426872253418</v>
          </cell>
          <cell r="BH1078">
            <v>1.6523186044716878</v>
          </cell>
          <cell r="BI1078">
            <v>32.76791000366211</v>
          </cell>
          <cell r="BJ1078">
            <v>0</v>
          </cell>
          <cell r="BK1078">
            <v>0</v>
          </cell>
          <cell r="BL1078">
            <v>0</v>
          </cell>
          <cell r="BM1078">
            <v>67.2431640625</v>
          </cell>
          <cell r="BN1078">
            <v>874.6109619140625</v>
          </cell>
          <cell r="BO1078">
            <v>0</v>
          </cell>
          <cell r="BP1078">
            <v>297.0326843261719</v>
          </cell>
          <cell r="BQ1078">
            <v>70.5238265991211</v>
          </cell>
          <cell r="BR1078">
            <v>30.07984161376953</v>
          </cell>
          <cell r="BS1078">
            <v>0</v>
          </cell>
          <cell r="BT1078">
            <v>0</v>
          </cell>
          <cell r="BU1078">
            <v>0</v>
          </cell>
          <cell r="BV1078">
            <v>0</v>
          </cell>
          <cell r="BW1078">
            <v>117.16436767578125</v>
          </cell>
          <cell r="BX1078">
            <v>649.9996948242188</v>
          </cell>
          <cell r="BY1078">
            <v>130</v>
          </cell>
          <cell r="BZ1078">
            <v>0</v>
          </cell>
          <cell r="CA1078">
            <v>0</v>
          </cell>
          <cell r="CB1078">
            <v>1389.41162109375</v>
          </cell>
          <cell r="CC1078">
            <v>779.9996948242188</v>
          </cell>
          <cell r="CD1078">
            <v>1.781297716746293</v>
          </cell>
          <cell r="CE1078">
            <v>11.141050338745117</v>
          </cell>
          <cell r="CF1078">
            <v>15.26448644905296</v>
          </cell>
          <cell r="CG1078">
            <v>0</v>
          </cell>
          <cell r="CH1078">
            <v>15.26448644905296</v>
          </cell>
          <cell r="CI1078">
            <v>0.8219892055684693</v>
          </cell>
          <cell r="CJ1078">
            <v>0</v>
          </cell>
          <cell r="CK1078">
            <v>0.8219892055684693</v>
          </cell>
          <cell r="CM1078">
            <v>0</v>
          </cell>
          <cell r="CQ1078">
            <v>0</v>
          </cell>
          <cell r="CR1078">
            <v>70.5238265991211</v>
          </cell>
          <cell r="CS1078">
            <v>0</v>
          </cell>
          <cell r="CT1078">
            <v>70.5238265991211</v>
          </cell>
          <cell r="CU1078">
            <v>0</v>
          </cell>
          <cell r="CV1078">
            <v>9999</v>
          </cell>
          <cell r="CW1078">
            <v>9999</v>
          </cell>
        </row>
        <row r="1079">
          <cell r="A1079" t="str">
            <v>Manufactured Home NonSGC Heat Pump - PTCS Duct Sealing Heat Zone 1 - Cool Zone 3</v>
          </cell>
          <cell r="C1079">
            <v>20</v>
          </cell>
          <cell r="D1079">
            <v>885.9188842773438</v>
          </cell>
          <cell r="E1079">
            <v>0</v>
          </cell>
          <cell r="F1079">
            <v>375</v>
          </cell>
          <cell r="G1079">
            <v>0</v>
          </cell>
          <cell r="H1079">
            <v>0</v>
          </cell>
          <cell r="L1079">
            <v>953.4701538085938</v>
          </cell>
          <cell r="M1079">
            <v>0.20550024509429932</v>
          </cell>
          <cell r="N1079">
            <v>0.6811182498931885</v>
          </cell>
          <cell r="O1079">
            <v>0</v>
          </cell>
          <cell r="P1079">
            <v>0.20550024509429932</v>
          </cell>
          <cell r="Q1079">
            <v>0.6811182498931885</v>
          </cell>
          <cell r="R1079">
            <v>374.99981689453125</v>
          </cell>
          <cell r="S1079">
            <v>0</v>
          </cell>
          <cell r="T1079">
            <v>0</v>
          </cell>
          <cell r="U1079">
            <v>0</v>
          </cell>
          <cell r="V1079">
            <v>75</v>
          </cell>
          <cell r="W1079">
            <v>0</v>
          </cell>
          <cell r="X1079">
            <v>0</v>
          </cell>
          <cell r="Y1079">
            <v>0</v>
          </cell>
          <cell r="Z1079">
            <v>0</v>
          </cell>
          <cell r="AA1079">
            <v>0</v>
          </cell>
          <cell r="AB1079">
            <v>0</v>
          </cell>
          <cell r="AC1079">
            <v>0</v>
          </cell>
          <cell r="AD1079">
            <v>0</v>
          </cell>
          <cell r="AE1079">
            <v>0</v>
          </cell>
          <cell r="AF1079">
            <v>0</v>
          </cell>
          <cell r="AG1079">
            <v>0</v>
          </cell>
          <cell r="AH1079">
            <v>449.99981689453125</v>
          </cell>
          <cell r="AI1079">
            <v>0</v>
          </cell>
          <cell r="AJ1079">
            <v>0</v>
          </cell>
          <cell r="AK1079">
            <v>0</v>
          </cell>
          <cell r="AL1079">
            <v>449.99981689453125</v>
          </cell>
          <cell r="AM1079">
            <v>473.2601318359375</v>
          </cell>
          <cell r="AN1079">
            <v>8.378449440002441</v>
          </cell>
          <cell r="AO1079">
            <v>48.16386032104492</v>
          </cell>
          <cell r="AP1079">
            <v>0</v>
          </cell>
          <cell r="AQ1079">
            <v>529.8024291992188</v>
          </cell>
          <cell r="AR1079">
            <v>449.99981689453125</v>
          </cell>
          <cell r="AS1079">
            <v>1.1773392381649732</v>
          </cell>
          <cell r="AT1079">
            <v>473.2601318359375</v>
          </cell>
          <cell r="AU1079">
            <v>185.13247680664062</v>
          </cell>
          <cell r="AV1079">
            <v>65.83926391601562</v>
          </cell>
          <cell r="AW1079">
            <v>0</v>
          </cell>
          <cell r="AX1079">
            <v>724.2318725585938</v>
          </cell>
          <cell r="AY1079">
            <v>0</v>
          </cell>
          <cell r="AZ1079">
            <v>9999</v>
          </cell>
          <cell r="BA1079">
            <v>473.2601318359375</v>
          </cell>
          <cell r="BB1079">
            <v>193.51092529296875</v>
          </cell>
          <cell r="BC1079">
            <v>66.67710876464844</v>
          </cell>
          <cell r="BD1079">
            <v>0</v>
          </cell>
          <cell r="BE1079">
            <v>733.4481811523438</v>
          </cell>
          <cell r="BF1079">
            <v>449.99981689453125</v>
          </cell>
          <cell r="BG1079">
            <v>14.64826488494873</v>
          </cell>
          <cell r="BH1079">
            <v>1.6298854784181633</v>
          </cell>
          <cell r="BI1079">
            <v>34.72764587402344</v>
          </cell>
          <cell r="BJ1079">
            <v>0</v>
          </cell>
          <cell r="BK1079">
            <v>0</v>
          </cell>
          <cell r="BL1079">
            <v>0</v>
          </cell>
          <cell r="BM1079">
            <v>76.05496215820312</v>
          </cell>
          <cell r="BN1079">
            <v>473.2601318359375</v>
          </cell>
          <cell r="BO1079">
            <v>0</v>
          </cell>
          <cell r="BP1079">
            <v>193.51092529296875</v>
          </cell>
          <cell r="BQ1079">
            <v>46.283119201660156</v>
          </cell>
          <cell r="BR1079">
            <v>16.802717208862305</v>
          </cell>
          <cell r="BS1079">
            <v>0</v>
          </cell>
          <cell r="BT1079">
            <v>0</v>
          </cell>
          <cell r="BU1079">
            <v>0</v>
          </cell>
          <cell r="BV1079">
            <v>0</v>
          </cell>
          <cell r="BW1079">
            <v>66.67710876464844</v>
          </cell>
          <cell r="BX1079">
            <v>374.99981689453125</v>
          </cell>
          <cell r="BY1079">
            <v>75</v>
          </cell>
          <cell r="BZ1079">
            <v>0</v>
          </cell>
          <cell r="CA1079">
            <v>0</v>
          </cell>
          <cell r="CB1079">
            <v>796.5339965820312</v>
          </cell>
          <cell r="CC1079">
            <v>449.99981689453125</v>
          </cell>
          <cell r="CD1079">
            <v>1.7700762830408867</v>
          </cell>
          <cell r="CE1079">
            <v>9.779767990112305</v>
          </cell>
          <cell r="CF1079">
            <v>8.443805738958758</v>
          </cell>
          <cell r="CG1079">
            <v>0</v>
          </cell>
          <cell r="CH1079">
            <v>8.443805738958758</v>
          </cell>
          <cell r="CI1079">
            <v>0.44691854336408227</v>
          </cell>
          <cell r="CJ1079">
            <v>0</v>
          </cell>
          <cell r="CK1079">
            <v>0.44691854336408227</v>
          </cell>
          <cell r="CM1079">
            <v>0</v>
          </cell>
          <cell r="CQ1079">
            <v>0</v>
          </cell>
          <cell r="CR1079">
            <v>46.283119201660156</v>
          </cell>
          <cell r="CS1079">
            <v>0</v>
          </cell>
          <cell r="CT1079">
            <v>46.283119201660156</v>
          </cell>
          <cell r="CU1079">
            <v>0</v>
          </cell>
          <cell r="CV1079">
            <v>9999</v>
          </cell>
          <cell r="CW1079">
            <v>9999</v>
          </cell>
        </row>
        <row r="1080">
          <cell r="A1080" t="str">
            <v>Single Family Heat Pump - PTCS System Commissioning and Controls Heat Zone 2 - Cool Zone 3</v>
          </cell>
          <cell r="C1080">
            <v>14.686417579650879</v>
          </cell>
          <cell r="D1080">
            <v>1783.7625732421875</v>
          </cell>
          <cell r="E1080">
            <v>0</v>
          </cell>
          <cell r="F1080">
            <v>325</v>
          </cell>
          <cell r="G1080">
            <v>0</v>
          </cell>
          <cell r="H1080">
            <v>0</v>
          </cell>
          <cell r="L1080">
            <v>1919.7745361328125</v>
          </cell>
          <cell r="M1080">
            <v>0.47695839405059814</v>
          </cell>
          <cell r="N1080">
            <v>1.383969783782959</v>
          </cell>
          <cell r="O1080">
            <v>0</v>
          </cell>
          <cell r="P1080">
            <v>0.47695839405059814</v>
          </cell>
          <cell r="Q1080">
            <v>1.383969783782959</v>
          </cell>
          <cell r="R1080">
            <v>324.9998474121094</v>
          </cell>
          <cell r="S1080">
            <v>0</v>
          </cell>
          <cell r="T1080">
            <v>0</v>
          </cell>
          <cell r="U1080">
            <v>518.5567626953125</v>
          </cell>
          <cell r="V1080">
            <v>65</v>
          </cell>
          <cell r="W1080">
            <v>0</v>
          </cell>
          <cell r="X1080">
            <v>0</v>
          </cell>
          <cell r="Y1080">
            <v>0</v>
          </cell>
          <cell r="Z1080">
            <v>0</v>
          </cell>
          <cell r="AA1080">
            <v>0</v>
          </cell>
          <cell r="AB1080">
            <v>0</v>
          </cell>
          <cell r="AC1080">
            <v>0</v>
          </cell>
          <cell r="AD1080">
            <v>0</v>
          </cell>
          <cell r="AE1080">
            <v>0</v>
          </cell>
          <cell r="AF1080">
            <v>0</v>
          </cell>
          <cell r="AG1080">
            <v>0</v>
          </cell>
          <cell r="AH1080">
            <v>389.9998474121094</v>
          </cell>
          <cell r="AI1080">
            <v>0</v>
          </cell>
          <cell r="AJ1080">
            <v>0</v>
          </cell>
          <cell r="AK1080">
            <v>518.5567626953125</v>
          </cell>
          <cell r="AL1080">
            <v>908.556640625</v>
          </cell>
          <cell r="AM1080">
            <v>947.9404907226562</v>
          </cell>
          <cell r="AN1080">
            <v>19.44606590270996</v>
          </cell>
          <cell r="AO1080">
            <v>96.73866271972656</v>
          </cell>
          <cell r="AP1080">
            <v>0</v>
          </cell>
          <cell r="AQ1080">
            <v>1064.125244140625</v>
          </cell>
          <cell r="AR1080">
            <v>389.9998474121094</v>
          </cell>
          <cell r="AS1080">
            <v>2.7285272709879833</v>
          </cell>
          <cell r="AT1080">
            <v>947.9404907226562</v>
          </cell>
          <cell r="AU1080">
            <v>376.17218017578125</v>
          </cell>
          <cell r="AV1080">
            <v>132.41127014160156</v>
          </cell>
          <cell r="AW1080">
            <v>0</v>
          </cell>
          <cell r="AX1080">
            <v>1456.52392578125</v>
          </cell>
          <cell r="AY1080">
            <v>0</v>
          </cell>
          <cell r="AZ1080">
            <v>9999</v>
          </cell>
          <cell r="BA1080">
            <v>947.9404907226562</v>
          </cell>
          <cell r="BB1080">
            <v>395.6182556152344</v>
          </cell>
          <cell r="BC1080">
            <v>134.3558807373047</v>
          </cell>
          <cell r="BD1080">
            <v>0</v>
          </cell>
          <cell r="BE1080">
            <v>1477.9146728515625</v>
          </cell>
          <cell r="BF1080">
            <v>389.9998474121094</v>
          </cell>
          <cell r="BG1080">
            <v>-5.364980220794678</v>
          </cell>
          <cell r="BH1080">
            <v>3.7895261430109044</v>
          </cell>
          <cell r="BI1080">
            <v>14.948041915893555</v>
          </cell>
          <cell r="BJ1080">
            <v>0</v>
          </cell>
          <cell r="BK1080">
            <v>0</v>
          </cell>
          <cell r="BL1080">
            <v>19.87541389465332</v>
          </cell>
          <cell r="BM1080">
            <v>40.51409912109375</v>
          </cell>
          <cell r="BN1080">
            <v>947.9404907226562</v>
          </cell>
          <cell r="BO1080">
            <v>0</v>
          </cell>
          <cell r="BP1080">
            <v>395.6182556152344</v>
          </cell>
          <cell r="BQ1080">
            <v>94.04304504394531</v>
          </cell>
          <cell r="BR1080">
            <v>33.90198516845703</v>
          </cell>
          <cell r="BS1080">
            <v>0</v>
          </cell>
          <cell r="BT1080">
            <v>0</v>
          </cell>
          <cell r="BU1080">
            <v>0</v>
          </cell>
          <cell r="BV1080">
            <v>0</v>
          </cell>
          <cell r="BW1080">
            <v>134.3558807373047</v>
          </cell>
          <cell r="BX1080">
            <v>843.556640625</v>
          </cell>
          <cell r="BY1080">
            <v>65</v>
          </cell>
          <cell r="BZ1080">
            <v>0</v>
          </cell>
          <cell r="CA1080">
            <v>0</v>
          </cell>
          <cell r="CB1080">
            <v>1605.859619140625</v>
          </cell>
          <cell r="CC1080">
            <v>908.556640625</v>
          </cell>
          <cell r="CD1080">
            <v>1.7674843547961707</v>
          </cell>
          <cell r="CE1080">
            <v>9.606515884399414</v>
          </cell>
          <cell r="CF1080">
            <v>17.266963102699357</v>
          </cell>
          <cell r="CG1080">
            <v>0</v>
          </cell>
          <cell r="CH1080">
            <v>17.266963102699357</v>
          </cell>
          <cell r="CI1080">
            <v>0.931647488896787</v>
          </cell>
          <cell r="CJ1080">
            <v>0</v>
          </cell>
          <cell r="CK1080">
            <v>0.931647488896787</v>
          </cell>
          <cell r="CM1080">
            <v>0</v>
          </cell>
          <cell r="CQ1080">
            <v>0</v>
          </cell>
          <cell r="CR1080">
            <v>94.04304504394531</v>
          </cell>
          <cell r="CS1080">
            <v>0</v>
          </cell>
          <cell r="CT1080">
            <v>94.04304504394531</v>
          </cell>
          <cell r="CU1080">
            <v>0</v>
          </cell>
          <cell r="CV1080">
            <v>9999</v>
          </cell>
          <cell r="CW1080">
            <v>9999</v>
          </cell>
        </row>
        <row r="1081">
          <cell r="A1081" t="str">
            <v>Manufactured Home NonSGC Forced Air Furnace w/CAC - PTCS Duct Sealing Heat Zone 2 - Cool Zone 1</v>
          </cell>
          <cell r="C1081">
            <v>20</v>
          </cell>
          <cell r="D1081">
            <v>918.0811157226562</v>
          </cell>
          <cell r="E1081">
            <v>0</v>
          </cell>
          <cell r="F1081">
            <v>375</v>
          </cell>
          <cell r="G1081">
            <v>0</v>
          </cell>
          <cell r="H1081">
            <v>0</v>
          </cell>
          <cell r="L1081">
            <v>988.0848388671875</v>
          </cell>
          <cell r="M1081">
            <v>0.2113790214061737</v>
          </cell>
          <cell r="N1081">
            <v>0.5837096571922302</v>
          </cell>
          <cell r="O1081">
            <v>0</v>
          </cell>
          <cell r="P1081">
            <v>0.2113790214061737</v>
          </cell>
          <cell r="Q1081">
            <v>0.5837096571922302</v>
          </cell>
          <cell r="R1081">
            <v>374.99981689453125</v>
          </cell>
          <cell r="S1081">
            <v>0</v>
          </cell>
          <cell r="T1081">
            <v>0</v>
          </cell>
          <cell r="U1081">
            <v>0</v>
          </cell>
          <cell r="V1081">
            <v>75</v>
          </cell>
          <cell r="W1081">
            <v>0</v>
          </cell>
          <cell r="X1081">
            <v>0</v>
          </cell>
          <cell r="Y1081">
            <v>0</v>
          </cell>
          <cell r="Z1081">
            <v>0</v>
          </cell>
          <cell r="AA1081">
            <v>0</v>
          </cell>
          <cell r="AB1081">
            <v>0</v>
          </cell>
          <cell r="AC1081">
            <v>0</v>
          </cell>
          <cell r="AD1081">
            <v>0</v>
          </cell>
          <cell r="AE1081">
            <v>0</v>
          </cell>
          <cell r="AF1081">
            <v>0</v>
          </cell>
          <cell r="AG1081">
            <v>0</v>
          </cell>
          <cell r="AH1081">
            <v>449.99981689453125</v>
          </cell>
          <cell r="AI1081">
            <v>0</v>
          </cell>
          <cell r="AJ1081">
            <v>0</v>
          </cell>
          <cell r="AK1081">
            <v>0</v>
          </cell>
          <cell r="AL1081">
            <v>449.99981689453125</v>
          </cell>
          <cell r="AM1081">
            <v>501.2194519042969</v>
          </cell>
          <cell r="AN1081">
            <v>8.618132591247559</v>
          </cell>
          <cell r="AO1081">
            <v>50.983760833740234</v>
          </cell>
          <cell r="AP1081">
            <v>0</v>
          </cell>
          <cell r="AQ1081">
            <v>560.8213500976562</v>
          </cell>
          <cell r="AR1081">
            <v>449.99981689453125</v>
          </cell>
          <cell r="AS1081">
            <v>1.246270163395927</v>
          </cell>
          <cell r="AT1081">
            <v>501.2194519042969</v>
          </cell>
          <cell r="AU1081">
            <v>158.65614318847656</v>
          </cell>
          <cell r="AV1081">
            <v>65.98756408691406</v>
          </cell>
          <cell r="AW1081">
            <v>0</v>
          </cell>
          <cell r="AX1081">
            <v>725.8631591796875</v>
          </cell>
          <cell r="AY1081">
            <v>0</v>
          </cell>
          <cell r="AZ1081">
            <v>9999</v>
          </cell>
          <cell r="BA1081">
            <v>501.2194519042969</v>
          </cell>
          <cell r="BB1081">
            <v>167.27427673339844</v>
          </cell>
          <cell r="BC1081">
            <v>66.84937286376953</v>
          </cell>
          <cell r="BD1081">
            <v>0</v>
          </cell>
          <cell r="BE1081">
            <v>735.3430786132812</v>
          </cell>
          <cell r="BF1081">
            <v>449.99981689453125</v>
          </cell>
          <cell r="BG1081">
            <v>16.076095581054688</v>
          </cell>
          <cell r="BH1081">
            <v>1.6340964439106354</v>
          </cell>
          <cell r="BI1081">
            <v>33.51106262207031</v>
          </cell>
          <cell r="BJ1081">
            <v>0</v>
          </cell>
          <cell r="BK1081">
            <v>0</v>
          </cell>
          <cell r="BL1081">
            <v>0</v>
          </cell>
          <cell r="BM1081">
            <v>67.98463439941406</v>
          </cell>
          <cell r="BN1081">
            <v>501.2194519042969</v>
          </cell>
          <cell r="BO1081">
            <v>0</v>
          </cell>
          <cell r="BP1081">
            <v>167.27427673339844</v>
          </cell>
          <cell r="BQ1081">
            <v>39.66403579711914</v>
          </cell>
          <cell r="BR1081">
            <v>16.61053466796875</v>
          </cell>
          <cell r="BS1081">
            <v>0</v>
          </cell>
          <cell r="BT1081">
            <v>0</v>
          </cell>
          <cell r="BU1081">
            <v>0</v>
          </cell>
          <cell r="BV1081">
            <v>0</v>
          </cell>
          <cell r="BW1081">
            <v>66.84937286376953</v>
          </cell>
          <cell r="BX1081">
            <v>374.99981689453125</v>
          </cell>
          <cell r="BY1081">
            <v>75</v>
          </cell>
          <cell r="BZ1081">
            <v>0</v>
          </cell>
          <cell r="CA1081">
            <v>0</v>
          </cell>
          <cell r="CB1081">
            <v>791.61767578125</v>
          </cell>
          <cell r="CC1081">
            <v>449.99981689453125</v>
          </cell>
          <cell r="CD1081">
            <v>1.759151095829032</v>
          </cell>
          <cell r="CE1081">
            <v>11.885380744934082</v>
          </cell>
          <cell r="CF1081">
            <v>8.348273438464055</v>
          </cell>
          <cell r="CG1081">
            <v>0</v>
          </cell>
          <cell r="CH1081">
            <v>8.348273438464055</v>
          </cell>
          <cell r="CI1081">
            <v>0.4435158021949628</v>
          </cell>
          <cell r="CJ1081">
            <v>0</v>
          </cell>
          <cell r="CK1081">
            <v>0.4435158021949628</v>
          </cell>
          <cell r="CM1081">
            <v>0</v>
          </cell>
          <cell r="CQ1081">
            <v>0</v>
          </cell>
          <cell r="CR1081">
            <v>39.66403579711914</v>
          </cell>
          <cell r="CS1081">
            <v>0</v>
          </cell>
          <cell r="CT1081">
            <v>39.66403579711914</v>
          </cell>
          <cell r="CU1081">
            <v>0</v>
          </cell>
          <cell r="CV1081">
            <v>9999</v>
          </cell>
          <cell r="CW1081">
            <v>9999</v>
          </cell>
        </row>
        <row r="1082">
          <cell r="A1082" t="str">
            <v>Single Family Heat Pump - PTCS Duct Sealing and System Commissioning Heat Zone 1 - Cool Zone 1</v>
          </cell>
          <cell r="C1082">
            <v>20</v>
          </cell>
          <cell r="D1082">
            <v>1503.54052734375</v>
          </cell>
          <cell r="E1082">
            <v>0</v>
          </cell>
          <cell r="F1082">
            <v>650</v>
          </cell>
          <cell r="G1082">
            <v>0</v>
          </cell>
          <cell r="H1082">
            <v>0</v>
          </cell>
          <cell r="L1082">
            <v>1618.1854248046875</v>
          </cell>
          <cell r="M1082">
            <v>0.40515270829200745</v>
          </cell>
          <cell r="N1082">
            <v>1.1671744585037231</v>
          </cell>
          <cell r="O1082">
            <v>0</v>
          </cell>
          <cell r="P1082">
            <v>0.40515270829200745</v>
          </cell>
          <cell r="Q1082">
            <v>1.1671744585037231</v>
          </cell>
          <cell r="R1082">
            <v>649.9996948242188</v>
          </cell>
          <cell r="S1082">
            <v>0</v>
          </cell>
          <cell r="T1082">
            <v>0</v>
          </cell>
          <cell r="U1082">
            <v>0</v>
          </cell>
          <cell r="V1082">
            <v>130</v>
          </cell>
          <cell r="W1082">
            <v>0</v>
          </cell>
          <cell r="X1082">
            <v>0</v>
          </cell>
          <cell r="Y1082">
            <v>0</v>
          </cell>
          <cell r="Z1082">
            <v>0</v>
          </cell>
          <cell r="AA1082">
            <v>0</v>
          </cell>
          <cell r="AB1082">
            <v>0</v>
          </cell>
          <cell r="AC1082">
            <v>0</v>
          </cell>
          <cell r="AD1082">
            <v>0</v>
          </cell>
          <cell r="AE1082">
            <v>0</v>
          </cell>
          <cell r="AF1082">
            <v>0</v>
          </cell>
          <cell r="AG1082">
            <v>0</v>
          </cell>
          <cell r="AH1082">
            <v>779.9996948242188</v>
          </cell>
          <cell r="AI1082">
            <v>0</v>
          </cell>
          <cell r="AJ1082">
            <v>0</v>
          </cell>
          <cell r="AK1082">
            <v>0</v>
          </cell>
          <cell r="AL1082">
            <v>779.9996948242188</v>
          </cell>
          <cell r="AM1082">
            <v>807.163330078125</v>
          </cell>
          <cell r="AN1082">
            <v>16.518476486206055</v>
          </cell>
          <cell r="AO1082">
            <v>82.36817932128906</v>
          </cell>
          <cell r="AP1082">
            <v>0</v>
          </cell>
          <cell r="AQ1082">
            <v>906.0499877929688</v>
          </cell>
          <cell r="AR1082">
            <v>779.9996948242188</v>
          </cell>
          <cell r="AS1082">
            <v>1.1616030004855427</v>
          </cell>
          <cell r="AT1082">
            <v>807.163330078125</v>
          </cell>
          <cell r="AU1082">
            <v>317.2457275390625</v>
          </cell>
          <cell r="AV1082">
            <v>112.44091033935547</v>
          </cell>
          <cell r="AW1082">
            <v>0</v>
          </cell>
          <cell r="AX1082">
            <v>1236.8499755859375</v>
          </cell>
          <cell r="AY1082">
            <v>0</v>
          </cell>
          <cell r="AZ1082">
            <v>9999</v>
          </cell>
          <cell r="BA1082">
            <v>807.163330078125</v>
          </cell>
          <cell r="BB1082">
            <v>333.7641906738281</v>
          </cell>
          <cell r="BC1082">
            <v>114.09275817871094</v>
          </cell>
          <cell r="BD1082">
            <v>0</v>
          </cell>
          <cell r="BE1082">
            <v>1255.020263671875</v>
          </cell>
          <cell r="BF1082">
            <v>779.9996948242188</v>
          </cell>
          <cell r="BG1082">
            <v>15.103116989135742</v>
          </cell>
          <cell r="BH1082">
            <v>1.6090010042439014</v>
          </cell>
          <cell r="BI1082">
            <v>35.46796417236328</v>
          </cell>
          <cell r="BJ1082">
            <v>0</v>
          </cell>
          <cell r="BK1082">
            <v>0</v>
          </cell>
          <cell r="BL1082">
            <v>0</v>
          </cell>
          <cell r="BM1082">
            <v>71.80194091796875</v>
          </cell>
          <cell r="BN1082">
            <v>807.163330078125</v>
          </cell>
          <cell r="BO1082">
            <v>0</v>
          </cell>
          <cell r="BP1082">
            <v>333.7641906738281</v>
          </cell>
          <cell r="BQ1082">
            <v>79.31143188476562</v>
          </cell>
          <cell r="BR1082">
            <v>28.241634368896484</v>
          </cell>
          <cell r="BS1082">
            <v>0</v>
          </cell>
          <cell r="BT1082">
            <v>0</v>
          </cell>
          <cell r="BU1082">
            <v>0</v>
          </cell>
          <cell r="BV1082">
            <v>0</v>
          </cell>
          <cell r="BW1082">
            <v>114.09275817871094</v>
          </cell>
          <cell r="BX1082">
            <v>649.9996948242188</v>
          </cell>
          <cell r="BY1082">
            <v>130</v>
          </cell>
          <cell r="BZ1082">
            <v>0</v>
          </cell>
          <cell r="CA1082">
            <v>0</v>
          </cell>
          <cell r="CB1082">
            <v>1362.5733642578125</v>
          </cell>
          <cell r="CC1082">
            <v>779.9996948242188</v>
          </cell>
          <cell r="CD1082">
            <v>1.7468896046720084</v>
          </cell>
          <cell r="CE1082">
            <v>10.212489128112793</v>
          </cell>
          <cell r="CF1082">
            <v>14.220324795603226</v>
          </cell>
          <cell r="CG1082">
            <v>0</v>
          </cell>
          <cell r="CH1082">
            <v>14.220324795603226</v>
          </cell>
          <cell r="CI1082">
            <v>0.7619870607877354</v>
          </cell>
          <cell r="CJ1082">
            <v>0</v>
          </cell>
          <cell r="CK1082">
            <v>0.7619870607877354</v>
          </cell>
          <cell r="CM1082">
            <v>0</v>
          </cell>
          <cell r="CQ1082">
            <v>0</v>
          </cell>
          <cell r="CR1082">
            <v>79.31143188476562</v>
          </cell>
          <cell r="CS1082">
            <v>0</v>
          </cell>
          <cell r="CT1082">
            <v>79.31143188476562</v>
          </cell>
          <cell r="CU1082">
            <v>0</v>
          </cell>
          <cell r="CV1082">
            <v>9999</v>
          </cell>
          <cell r="CW1082">
            <v>9999</v>
          </cell>
        </row>
        <row r="1083">
          <cell r="A1083" t="str">
            <v>Single Family Heat Pump - PTCS System Commissioning and Controls Heat Zone 2 - Cool Zone 2</v>
          </cell>
          <cell r="C1083">
            <v>14.845158576965332</v>
          </cell>
          <cell r="D1083">
            <v>1755.0015869140625</v>
          </cell>
          <cell r="E1083">
            <v>0</v>
          </cell>
          <cell r="F1083">
            <v>325</v>
          </cell>
          <cell r="G1083">
            <v>0</v>
          </cell>
          <cell r="H1083">
            <v>0</v>
          </cell>
          <cell r="L1083">
            <v>1888.8204345703125</v>
          </cell>
          <cell r="M1083">
            <v>0.47695839405059814</v>
          </cell>
          <cell r="N1083">
            <v>1.3631840944290161</v>
          </cell>
          <cell r="O1083">
            <v>0</v>
          </cell>
          <cell r="P1083">
            <v>0.47695839405059814</v>
          </cell>
          <cell r="Q1083">
            <v>1.3631840944290161</v>
          </cell>
          <cell r="R1083">
            <v>324.9998474121094</v>
          </cell>
          <cell r="S1083">
            <v>0</v>
          </cell>
          <cell r="T1083">
            <v>0</v>
          </cell>
          <cell r="U1083">
            <v>518.5567626953125</v>
          </cell>
          <cell r="V1083">
            <v>65</v>
          </cell>
          <cell r="W1083">
            <v>0</v>
          </cell>
          <cell r="X1083">
            <v>0</v>
          </cell>
          <cell r="Y1083">
            <v>0</v>
          </cell>
          <cell r="Z1083">
            <v>0</v>
          </cell>
          <cell r="AA1083">
            <v>0</v>
          </cell>
          <cell r="AB1083">
            <v>0</v>
          </cell>
          <cell r="AC1083">
            <v>0</v>
          </cell>
          <cell r="AD1083">
            <v>0</v>
          </cell>
          <cell r="AE1083">
            <v>0</v>
          </cell>
          <cell r="AF1083">
            <v>0</v>
          </cell>
          <cell r="AG1083">
            <v>0</v>
          </cell>
          <cell r="AH1083">
            <v>389.9998474121094</v>
          </cell>
          <cell r="AI1083">
            <v>0</v>
          </cell>
          <cell r="AJ1083">
            <v>0</v>
          </cell>
          <cell r="AK1083">
            <v>518.5567626953125</v>
          </cell>
          <cell r="AL1083">
            <v>908.556640625</v>
          </cell>
          <cell r="AM1083">
            <v>932.638427734375</v>
          </cell>
          <cell r="AN1083">
            <v>19.44606590270996</v>
          </cell>
          <cell r="AO1083">
            <v>95.20845031738281</v>
          </cell>
          <cell r="AP1083">
            <v>0</v>
          </cell>
          <cell r="AQ1083">
            <v>1047.29296875</v>
          </cell>
          <cell r="AR1083">
            <v>389.9998474121094</v>
          </cell>
          <cell r="AS1083">
            <v>2.6853675736129268</v>
          </cell>
          <cell r="AT1083">
            <v>932.638427734375</v>
          </cell>
          <cell r="AU1083">
            <v>370.5224914550781</v>
          </cell>
          <cell r="AV1083">
            <v>130.31610107421875</v>
          </cell>
          <cell r="AW1083">
            <v>0</v>
          </cell>
          <cell r="AX1083">
            <v>1433.47705078125</v>
          </cell>
          <cell r="AY1083">
            <v>0</v>
          </cell>
          <cell r="AZ1083">
            <v>9999</v>
          </cell>
          <cell r="BA1083">
            <v>932.638427734375</v>
          </cell>
          <cell r="BB1083">
            <v>389.96856689453125</v>
          </cell>
          <cell r="BC1083">
            <v>132.26071166992188</v>
          </cell>
          <cell r="BD1083">
            <v>0</v>
          </cell>
          <cell r="BE1083">
            <v>1454.86767578125</v>
          </cell>
          <cell r="BF1083">
            <v>389.9998474121094</v>
          </cell>
          <cell r="BG1083">
            <v>-5.151189804077148</v>
          </cell>
          <cell r="BH1083">
            <v>3.7304314512326955</v>
          </cell>
          <cell r="BI1083">
            <v>15.193012237548828</v>
          </cell>
          <cell r="BJ1083">
            <v>0</v>
          </cell>
          <cell r="BK1083">
            <v>0</v>
          </cell>
          <cell r="BL1083">
            <v>20.201133728027344</v>
          </cell>
          <cell r="BM1083">
            <v>41.08478927612305</v>
          </cell>
          <cell r="BN1083">
            <v>932.638427734375</v>
          </cell>
          <cell r="BO1083">
            <v>0</v>
          </cell>
          <cell r="BP1083">
            <v>389.96856689453125</v>
          </cell>
          <cell r="BQ1083">
            <v>92.63062286376953</v>
          </cell>
          <cell r="BR1083">
            <v>33.33538055419922</v>
          </cell>
          <cell r="BS1083">
            <v>0</v>
          </cell>
          <cell r="BT1083">
            <v>0</v>
          </cell>
          <cell r="BU1083">
            <v>0</v>
          </cell>
          <cell r="BV1083">
            <v>0</v>
          </cell>
          <cell r="BW1083">
            <v>132.26071166992188</v>
          </cell>
          <cell r="BX1083">
            <v>843.556640625</v>
          </cell>
          <cell r="BY1083">
            <v>65</v>
          </cell>
          <cell r="BZ1083">
            <v>0</v>
          </cell>
          <cell r="CA1083">
            <v>0</v>
          </cell>
          <cell r="CB1083">
            <v>1580.833740234375</v>
          </cell>
          <cell r="CC1083">
            <v>908.556640625</v>
          </cell>
          <cell r="CD1083">
            <v>1.7399396245594456</v>
          </cell>
          <cell r="CE1083">
            <v>10.142756462097168</v>
          </cell>
          <cell r="CF1083">
            <v>16.987063568853735</v>
          </cell>
          <cell r="CG1083">
            <v>0</v>
          </cell>
          <cell r="CH1083">
            <v>16.987063568853735</v>
          </cell>
          <cell r="CI1083">
            <v>0.9180810002288188</v>
          </cell>
          <cell r="CJ1083">
            <v>0</v>
          </cell>
          <cell r="CK1083">
            <v>0.9180810002288188</v>
          </cell>
          <cell r="CM1083">
            <v>0</v>
          </cell>
          <cell r="CQ1083">
            <v>0</v>
          </cell>
          <cell r="CR1083">
            <v>92.63062286376953</v>
          </cell>
          <cell r="CS1083">
            <v>0</v>
          </cell>
          <cell r="CT1083">
            <v>92.63062286376953</v>
          </cell>
          <cell r="CU1083">
            <v>0</v>
          </cell>
          <cell r="CV1083">
            <v>9999</v>
          </cell>
          <cell r="CW1083">
            <v>9999</v>
          </cell>
        </row>
        <row r="1084">
          <cell r="A1084" t="str">
            <v>Single Family Forced Air Furnace w/CAC - PTCS Duct Sealing and System Commissioning Heat Zone 1 - Cool Zone 1</v>
          </cell>
          <cell r="C1084">
            <v>19.999998092651367</v>
          </cell>
          <cell r="D1084">
            <v>1582.67138671875</v>
          </cell>
          <cell r="E1084">
            <v>0</v>
          </cell>
          <cell r="F1084">
            <v>650</v>
          </cell>
          <cell r="G1084">
            <v>0</v>
          </cell>
          <cell r="H1084">
            <v>0</v>
          </cell>
          <cell r="L1084">
            <v>1703.349853515625</v>
          </cell>
          <cell r="M1084">
            <v>0.3663724958896637</v>
          </cell>
          <cell r="N1084">
            <v>1.0055047273635864</v>
          </cell>
          <cell r="O1084">
            <v>0</v>
          </cell>
          <cell r="P1084">
            <v>0.3663724958896637</v>
          </cell>
          <cell r="Q1084">
            <v>1.0055047273635864</v>
          </cell>
          <cell r="R1084">
            <v>649.9996948242188</v>
          </cell>
          <cell r="S1084">
            <v>0</v>
          </cell>
          <cell r="T1084">
            <v>0</v>
          </cell>
          <cell r="U1084">
            <v>0</v>
          </cell>
          <cell r="V1084">
            <v>130</v>
          </cell>
          <cell r="W1084">
            <v>0</v>
          </cell>
          <cell r="X1084">
            <v>0</v>
          </cell>
          <cell r="Y1084">
            <v>0</v>
          </cell>
          <cell r="Z1084">
            <v>0</v>
          </cell>
          <cell r="AA1084">
            <v>0</v>
          </cell>
          <cell r="AB1084">
            <v>0</v>
          </cell>
          <cell r="AC1084">
            <v>0</v>
          </cell>
          <cell r="AD1084">
            <v>0</v>
          </cell>
          <cell r="AE1084">
            <v>0</v>
          </cell>
          <cell r="AF1084">
            <v>0</v>
          </cell>
          <cell r="AG1084">
            <v>0</v>
          </cell>
          <cell r="AH1084">
            <v>779.9996948242188</v>
          </cell>
          <cell r="AI1084">
            <v>0</v>
          </cell>
          <cell r="AJ1084">
            <v>0</v>
          </cell>
          <cell r="AK1084">
            <v>0</v>
          </cell>
          <cell r="AL1084">
            <v>779.9996948242188</v>
          </cell>
          <cell r="AM1084">
            <v>852.3016357421875</v>
          </cell>
          <cell r="AN1084">
            <v>14.937371253967285</v>
          </cell>
          <cell r="AO1084">
            <v>86.7238998413086</v>
          </cell>
          <cell r="AP1084">
            <v>0</v>
          </cell>
          <cell r="AQ1084">
            <v>953.962890625</v>
          </cell>
          <cell r="AR1084">
            <v>779.9996948242188</v>
          </cell>
          <cell r="AS1084">
            <v>1.22302984625199</v>
          </cell>
          <cell r="AT1084">
            <v>852.3016357421875</v>
          </cell>
          <cell r="AU1084">
            <v>273.3028259277344</v>
          </cell>
          <cell r="AV1084">
            <v>112.5604476928711</v>
          </cell>
          <cell r="AW1084">
            <v>0</v>
          </cell>
          <cell r="AX1084">
            <v>1238.1649169921875</v>
          </cell>
          <cell r="AY1084">
            <v>0</v>
          </cell>
          <cell r="AZ1084">
            <v>9999</v>
          </cell>
          <cell r="BA1084">
            <v>852.3016357421875</v>
          </cell>
          <cell r="BB1084">
            <v>288.2402038574219</v>
          </cell>
          <cell r="BC1084">
            <v>114.05418395996094</v>
          </cell>
          <cell r="BD1084">
            <v>0</v>
          </cell>
          <cell r="BE1084">
            <v>1254.5960693359375</v>
          </cell>
          <cell r="BF1084">
            <v>779.9996948242188</v>
          </cell>
          <cell r="BG1084">
            <v>16.316213607788086</v>
          </cell>
          <cell r="BH1084">
            <v>1.6084570612128082</v>
          </cell>
          <cell r="BI1084">
            <v>33.69462966918945</v>
          </cell>
          <cell r="BJ1084">
            <v>0</v>
          </cell>
          <cell r="BK1084">
            <v>0</v>
          </cell>
          <cell r="BL1084">
            <v>0</v>
          </cell>
          <cell r="BM1084">
            <v>68.16988372802734</v>
          </cell>
          <cell r="BN1084">
            <v>852.3016357421875</v>
          </cell>
          <cell r="BO1084">
            <v>0</v>
          </cell>
          <cell r="BP1084">
            <v>288.2402038574219</v>
          </cell>
          <cell r="BQ1084">
            <v>68.3257064819336</v>
          </cell>
          <cell r="BR1084">
            <v>29.1458797454834</v>
          </cell>
          <cell r="BS1084">
            <v>0</v>
          </cell>
          <cell r="BT1084">
            <v>0</v>
          </cell>
          <cell r="BU1084">
            <v>0</v>
          </cell>
          <cell r="BV1084">
            <v>0</v>
          </cell>
          <cell r="BW1084">
            <v>114.05418395996094</v>
          </cell>
          <cell r="BX1084">
            <v>649.9996948242188</v>
          </cell>
          <cell r="BY1084">
            <v>130</v>
          </cell>
          <cell r="BZ1084">
            <v>0</v>
          </cell>
          <cell r="CA1084">
            <v>0</v>
          </cell>
          <cell r="CB1084">
            <v>1352.067626953125</v>
          </cell>
          <cell r="CC1084">
            <v>779.9996948242188</v>
          </cell>
          <cell r="CD1084">
            <v>1.733420682191382</v>
          </cell>
          <cell r="CE1084">
            <v>12.105609893798828</v>
          </cell>
          <cell r="CF1084">
            <v>14.79576837660085</v>
          </cell>
          <cell r="CG1084">
            <v>0</v>
          </cell>
          <cell r="CH1084">
            <v>14.79576837660085</v>
          </cell>
          <cell r="CI1084">
            <v>0.79850815584613</v>
          </cell>
          <cell r="CJ1084">
            <v>0</v>
          </cell>
          <cell r="CK1084">
            <v>0.79850815584613</v>
          </cell>
          <cell r="CM1084">
            <v>0</v>
          </cell>
          <cell r="CQ1084">
            <v>0</v>
          </cell>
          <cell r="CR1084">
            <v>68.3257064819336</v>
          </cell>
          <cell r="CS1084">
            <v>0</v>
          </cell>
          <cell r="CT1084">
            <v>68.3257064819336</v>
          </cell>
          <cell r="CU1084">
            <v>0</v>
          </cell>
          <cell r="CV1084">
            <v>9999</v>
          </cell>
          <cell r="CW1084">
            <v>9999</v>
          </cell>
        </row>
        <row r="1085">
          <cell r="A1085" t="str">
            <v>Single Family Heat Pump - PTCS System Commissioning and Controls Heat Zone 2 - Cool Zone 1</v>
          </cell>
          <cell r="C1085">
            <v>14.931303024291992</v>
          </cell>
          <cell r="D1085">
            <v>1739.77880859375</v>
          </cell>
          <cell r="E1085">
            <v>0</v>
          </cell>
          <cell r="F1085">
            <v>325</v>
          </cell>
          <cell r="G1085">
            <v>0</v>
          </cell>
          <cell r="H1085">
            <v>0</v>
          </cell>
          <cell r="L1085">
            <v>1872.4368896484375</v>
          </cell>
          <cell r="M1085">
            <v>0.47695839405059814</v>
          </cell>
          <cell r="N1085">
            <v>1.3521825075149536</v>
          </cell>
          <cell r="O1085">
            <v>0</v>
          </cell>
          <cell r="P1085">
            <v>0.47695839405059814</v>
          </cell>
          <cell r="Q1085">
            <v>1.3521825075149536</v>
          </cell>
          <cell r="R1085">
            <v>324.9998474121094</v>
          </cell>
          <cell r="S1085">
            <v>0</v>
          </cell>
          <cell r="T1085">
            <v>0</v>
          </cell>
          <cell r="U1085">
            <v>518.5567626953125</v>
          </cell>
          <cell r="V1085">
            <v>65</v>
          </cell>
          <cell r="W1085">
            <v>0</v>
          </cell>
          <cell r="X1085">
            <v>0</v>
          </cell>
          <cell r="Y1085">
            <v>0</v>
          </cell>
          <cell r="Z1085">
            <v>0</v>
          </cell>
          <cell r="AA1085">
            <v>0</v>
          </cell>
          <cell r="AB1085">
            <v>0</v>
          </cell>
          <cell r="AC1085">
            <v>0</v>
          </cell>
          <cell r="AD1085">
            <v>0</v>
          </cell>
          <cell r="AE1085">
            <v>0</v>
          </cell>
          <cell r="AF1085">
            <v>0</v>
          </cell>
          <cell r="AG1085">
            <v>0</v>
          </cell>
          <cell r="AH1085">
            <v>389.9998474121094</v>
          </cell>
          <cell r="AI1085">
            <v>0</v>
          </cell>
          <cell r="AJ1085">
            <v>0</v>
          </cell>
          <cell r="AK1085">
            <v>518.5567626953125</v>
          </cell>
          <cell r="AL1085">
            <v>908.556640625</v>
          </cell>
          <cell r="AM1085">
            <v>925.0515747070312</v>
          </cell>
          <cell r="AN1085">
            <v>19.44606590270996</v>
          </cell>
          <cell r="AO1085">
            <v>94.44976806640625</v>
          </cell>
          <cell r="AP1085">
            <v>0</v>
          </cell>
          <cell r="AQ1085">
            <v>1038.9473876953125</v>
          </cell>
          <cell r="AR1085">
            <v>389.9998474121094</v>
          </cell>
          <cell r="AS1085">
            <v>2.663968756834669</v>
          </cell>
          <cell r="AT1085">
            <v>925.0515747070312</v>
          </cell>
          <cell r="AU1085">
            <v>367.5321960449219</v>
          </cell>
          <cell r="AV1085">
            <v>129.2583770751953</v>
          </cell>
          <cell r="AW1085">
            <v>0</v>
          </cell>
          <cell r="AX1085">
            <v>1421.8421630859375</v>
          </cell>
          <cell r="AY1085">
            <v>0</v>
          </cell>
          <cell r="AZ1085">
            <v>9999</v>
          </cell>
          <cell r="BA1085">
            <v>925.0515747070312</v>
          </cell>
          <cell r="BB1085">
            <v>386.978271484375</v>
          </cell>
          <cell r="BC1085">
            <v>131.20298767089844</v>
          </cell>
          <cell r="BD1085">
            <v>0</v>
          </cell>
          <cell r="BE1085">
            <v>1443.2327880859375</v>
          </cell>
          <cell r="BF1085">
            <v>389.9998474121094</v>
          </cell>
          <cell r="BG1085">
            <v>-5.037185192108154</v>
          </cell>
          <cell r="BH1085">
            <v>3.7005984333130013</v>
          </cell>
          <cell r="BI1085">
            <v>15.325947761535645</v>
          </cell>
          <cell r="BJ1085">
            <v>0</v>
          </cell>
          <cell r="BK1085">
            <v>0</v>
          </cell>
          <cell r="BL1085">
            <v>20.37788963317871</v>
          </cell>
          <cell r="BM1085">
            <v>41.39448165893555</v>
          </cell>
          <cell r="BN1085">
            <v>925.0515747070312</v>
          </cell>
          <cell r="BO1085">
            <v>0</v>
          </cell>
          <cell r="BP1085">
            <v>386.978271484375</v>
          </cell>
          <cell r="BQ1085">
            <v>91.88304901123047</v>
          </cell>
          <cell r="BR1085">
            <v>33.01784896850586</v>
          </cell>
          <cell r="BS1085">
            <v>0</v>
          </cell>
          <cell r="BT1085">
            <v>0</v>
          </cell>
          <cell r="BU1085">
            <v>0</v>
          </cell>
          <cell r="BV1085">
            <v>0</v>
          </cell>
          <cell r="BW1085">
            <v>131.20298767089844</v>
          </cell>
          <cell r="BX1085">
            <v>843.556640625</v>
          </cell>
          <cell r="BY1085">
            <v>65</v>
          </cell>
          <cell r="BZ1085">
            <v>0</v>
          </cell>
          <cell r="CA1085">
            <v>0</v>
          </cell>
          <cell r="CB1085">
            <v>1568.1336669921875</v>
          </cell>
          <cell r="CC1085">
            <v>908.556640625</v>
          </cell>
          <cell r="CD1085">
            <v>1.7259614339801335</v>
          </cell>
          <cell r="CE1085">
            <v>10.432435989379883</v>
          </cell>
          <cell r="CF1085">
            <v>16.827720441101427</v>
          </cell>
          <cell r="CG1085">
            <v>0</v>
          </cell>
          <cell r="CH1085">
            <v>16.827720441101427</v>
          </cell>
          <cell r="CI1085">
            <v>0.910099466181222</v>
          </cell>
          <cell r="CJ1085">
            <v>0</v>
          </cell>
          <cell r="CK1085">
            <v>0.910099466181222</v>
          </cell>
          <cell r="CM1085">
            <v>0</v>
          </cell>
          <cell r="CQ1085">
            <v>0</v>
          </cell>
          <cell r="CR1085">
            <v>91.88304901123047</v>
          </cell>
          <cell r="CS1085">
            <v>0</v>
          </cell>
          <cell r="CT1085">
            <v>91.88304901123047</v>
          </cell>
          <cell r="CU1085">
            <v>0</v>
          </cell>
          <cell r="CV1085">
            <v>9999</v>
          </cell>
          <cell r="CW1085">
            <v>9999</v>
          </cell>
        </row>
        <row r="1086">
          <cell r="A1086" t="str">
            <v>Manufactured Home SGC Forced Air Furnace w/CAC - PTCS Duct Sealing Heat Zone 3 - Cool Zone 2</v>
          </cell>
          <cell r="C1086">
            <v>19.999998092651367</v>
          </cell>
          <cell r="D1086">
            <v>890.439697265625</v>
          </cell>
          <cell r="E1086">
            <v>0</v>
          </cell>
          <cell r="F1086">
            <v>375</v>
          </cell>
          <cell r="G1086">
            <v>0</v>
          </cell>
          <cell r="H1086">
            <v>0</v>
          </cell>
          <cell r="L1086">
            <v>958.3357543945312</v>
          </cell>
          <cell r="M1086">
            <v>0.20081178843975067</v>
          </cell>
          <cell r="N1086">
            <v>0.567721962928772</v>
          </cell>
          <cell r="O1086">
            <v>0</v>
          </cell>
          <cell r="P1086">
            <v>0.20081178843975067</v>
          </cell>
          <cell r="Q1086">
            <v>0.567721962928772</v>
          </cell>
          <cell r="R1086">
            <v>374.99981689453125</v>
          </cell>
          <cell r="S1086">
            <v>0</v>
          </cell>
          <cell r="T1086">
            <v>0</v>
          </cell>
          <cell r="U1086">
            <v>0</v>
          </cell>
          <cell r="V1086">
            <v>75</v>
          </cell>
          <cell r="W1086">
            <v>0</v>
          </cell>
          <cell r="X1086">
            <v>0</v>
          </cell>
          <cell r="Y1086">
            <v>0</v>
          </cell>
          <cell r="Z1086">
            <v>0</v>
          </cell>
          <cell r="AA1086">
            <v>0</v>
          </cell>
          <cell r="AB1086">
            <v>0</v>
          </cell>
          <cell r="AC1086">
            <v>0</v>
          </cell>
          <cell r="AD1086">
            <v>0</v>
          </cell>
          <cell r="AE1086">
            <v>0</v>
          </cell>
          <cell r="AF1086">
            <v>0</v>
          </cell>
          <cell r="AG1086">
            <v>0</v>
          </cell>
          <cell r="AH1086">
            <v>449.99981689453125</v>
          </cell>
          <cell r="AI1086">
            <v>0</v>
          </cell>
          <cell r="AJ1086">
            <v>0</v>
          </cell>
          <cell r="AK1086">
            <v>0</v>
          </cell>
          <cell r="AL1086">
            <v>449.99981689453125</v>
          </cell>
          <cell r="AM1086">
            <v>489.20513916015625</v>
          </cell>
          <cell r="AN1086">
            <v>8.187295913696289</v>
          </cell>
          <cell r="AO1086">
            <v>49.7392463684082</v>
          </cell>
          <cell r="AP1086">
            <v>0</v>
          </cell>
          <cell r="AQ1086">
            <v>547.1316528320312</v>
          </cell>
          <cell r="AR1086">
            <v>449.99981689453125</v>
          </cell>
          <cell r="AS1086">
            <v>1.2158486757128943</v>
          </cell>
          <cell r="AT1086">
            <v>489.20513916015625</v>
          </cell>
          <cell r="AU1086">
            <v>154.31057739257812</v>
          </cell>
          <cell r="AV1086">
            <v>64.35157012939453</v>
          </cell>
          <cell r="AW1086">
            <v>0</v>
          </cell>
          <cell r="AX1086">
            <v>707.8673095703125</v>
          </cell>
          <cell r="AY1086">
            <v>0</v>
          </cell>
          <cell r="AZ1086">
            <v>9999</v>
          </cell>
          <cell r="BA1086">
            <v>489.20513916015625</v>
          </cell>
          <cell r="BB1086">
            <v>162.4978790283203</v>
          </cell>
          <cell r="BC1086">
            <v>65.17030334472656</v>
          </cell>
          <cell r="BD1086">
            <v>0</v>
          </cell>
          <cell r="BE1086">
            <v>716.873291015625</v>
          </cell>
          <cell r="BF1086">
            <v>449.99981689453125</v>
          </cell>
          <cell r="BG1086">
            <v>17.07079315185547</v>
          </cell>
          <cell r="BH1086">
            <v>1.5930524611283885</v>
          </cell>
          <cell r="BI1086">
            <v>34.55133056640625</v>
          </cell>
          <cell r="BJ1086">
            <v>0</v>
          </cell>
          <cell r="BK1086">
            <v>0</v>
          </cell>
          <cell r="BL1086">
            <v>0</v>
          </cell>
          <cell r="BM1086">
            <v>70.8389892578125</v>
          </cell>
          <cell r="BN1086">
            <v>489.20513916015625</v>
          </cell>
          <cell r="BO1086">
            <v>0</v>
          </cell>
          <cell r="BP1086">
            <v>162.4978790283203</v>
          </cell>
          <cell r="BQ1086">
            <v>38.57764434814453</v>
          </cell>
          <cell r="BR1086">
            <v>16.046110153198242</v>
          </cell>
          <cell r="BS1086">
            <v>0</v>
          </cell>
          <cell r="BT1086">
            <v>0</v>
          </cell>
          <cell r="BU1086">
            <v>0</v>
          </cell>
          <cell r="BV1086">
            <v>0</v>
          </cell>
          <cell r="BW1086">
            <v>65.17030334472656</v>
          </cell>
          <cell r="BX1086">
            <v>374.99981689453125</v>
          </cell>
          <cell r="BY1086">
            <v>75</v>
          </cell>
          <cell r="BZ1086">
            <v>0</v>
          </cell>
          <cell r="CA1086">
            <v>0</v>
          </cell>
          <cell r="CB1086">
            <v>771.4970703125</v>
          </cell>
          <cell r="CC1086">
            <v>449.99981689453125</v>
          </cell>
          <cell r="CD1086">
            <v>1.714438631634643</v>
          </cell>
          <cell r="CE1086">
            <v>12.876739501953125</v>
          </cell>
          <cell r="CF1086">
            <v>7.969177527390277</v>
          </cell>
          <cell r="CG1086">
            <v>0</v>
          </cell>
          <cell r="CH1086">
            <v>7.969177527390277</v>
          </cell>
          <cell r="CI1086">
            <v>0.4165995985778368</v>
          </cell>
          <cell r="CJ1086">
            <v>0</v>
          </cell>
          <cell r="CK1086">
            <v>0.4165995985778368</v>
          </cell>
          <cell r="CM1086">
            <v>0</v>
          </cell>
          <cell r="CQ1086">
            <v>0</v>
          </cell>
          <cell r="CR1086">
            <v>38.57764434814453</v>
          </cell>
          <cell r="CS1086">
            <v>0</v>
          </cell>
          <cell r="CT1086">
            <v>38.57764434814453</v>
          </cell>
          <cell r="CU1086">
            <v>0</v>
          </cell>
          <cell r="CV1086">
            <v>9999</v>
          </cell>
          <cell r="CW1086">
            <v>9999</v>
          </cell>
        </row>
        <row r="1087">
          <cell r="A1087" t="str">
            <v>Manufactured Home NonSGC Forced Air Furnace w/o CAC - PTCS Duct Sealing Heat Zone 2</v>
          </cell>
          <cell r="C1087">
            <v>20</v>
          </cell>
          <cell r="D1087">
            <v>892.4480590820312</v>
          </cell>
          <cell r="E1087">
            <v>0</v>
          </cell>
          <cell r="F1087">
            <v>375</v>
          </cell>
          <cell r="G1087">
            <v>0</v>
          </cell>
          <cell r="H1087">
            <v>0</v>
          </cell>
          <cell r="L1087">
            <v>960.4972534179688</v>
          </cell>
          <cell r="M1087">
            <v>0.2113790214061737</v>
          </cell>
          <cell r="N1087">
            <v>0.5651845335960388</v>
          </cell>
          <cell r="O1087">
            <v>0</v>
          </cell>
          <cell r="P1087">
            <v>0.2113790214061737</v>
          </cell>
          <cell r="Q1087">
            <v>0.5651845335960388</v>
          </cell>
          <cell r="R1087">
            <v>374.99981689453125</v>
          </cell>
          <cell r="S1087">
            <v>0</v>
          </cell>
          <cell r="T1087">
            <v>0</v>
          </cell>
          <cell r="U1087">
            <v>0</v>
          </cell>
          <cell r="V1087">
            <v>75</v>
          </cell>
          <cell r="W1087">
            <v>0</v>
          </cell>
          <cell r="X1087">
            <v>0</v>
          </cell>
          <cell r="Y1087">
            <v>0</v>
          </cell>
          <cell r="Z1087">
            <v>0</v>
          </cell>
          <cell r="AA1087">
            <v>0</v>
          </cell>
          <cell r="AB1087">
            <v>0</v>
          </cell>
          <cell r="AC1087">
            <v>0</v>
          </cell>
          <cell r="AD1087">
            <v>0</v>
          </cell>
          <cell r="AE1087">
            <v>0</v>
          </cell>
          <cell r="AF1087">
            <v>0</v>
          </cell>
          <cell r="AG1087">
            <v>0</v>
          </cell>
          <cell r="AH1087">
            <v>449.99981689453125</v>
          </cell>
          <cell r="AI1087">
            <v>0</v>
          </cell>
          <cell r="AJ1087">
            <v>0</v>
          </cell>
          <cell r="AK1087">
            <v>0</v>
          </cell>
          <cell r="AL1087">
            <v>449.99981689453125</v>
          </cell>
          <cell r="AM1087">
            <v>488.5397033691406</v>
          </cell>
          <cell r="AN1087">
            <v>8.618132591247559</v>
          </cell>
          <cell r="AO1087">
            <v>49.71578598022461</v>
          </cell>
          <cell r="AP1087">
            <v>0</v>
          </cell>
          <cell r="AQ1087">
            <v>546.8735961914062</v>
          </cell>
          <cell r="AR1087">
            <v>449.99981689453125</v>
          </cell>
          <cell r="AS1087">
            <v>1.2152752099203328</v>
          </cell>
          <cell r="AT1087">
            <v>488.5397033691406</v>
          </cell>
          <cell r="AU1087">
            <v>153.6208953857422</v>
          </cell>
          <cell r="AV1087">
            <v>64.216064453125</v>
          </cell>
          <cell r="AW1087">
            <v>0</v>
          </cell>
          <cell r="AX1087">
            <v>706.3766479492188</v>
          </cell>
          <cell r="AY1087">
            <v>0</v>
          </cell>
          <cell r="AZ1087">
            <v>9999</v>
          </cell>
          <cell r="BA1087">
            <v>488.5397033691406</v>
          </cell>
          <cell r="BB1087">
            <v>162.23902893066406</v>
          </cell>
          <cell r="BC1087">
            <v>65.07787322998047</v>
          </cell>
          <cell r="BD1087">
            <v>0</v>
          </cell>
          <cell r="BE1087">
            <v>715.8566284179688</v>
          </cell>
          <cell r="BF1087">
            <v>449.99981689453125</v>
          </cell>
          <cell r="BG1087">
            <v>17.059288024902344</v>
          </cell>
          <cell r="BH1087">
            <v>1.5907931019089498</v>
          </cell>
          <cell r="BI1087">
            <v>34.473575592041016</v>
          </cell>
          <cell r="BJ1087">
            <v>0</v>
          </cell>
          <cell r="BK1087">
            <v>0</v>
          </cell>
          <cell r="BL1087">
            <v>0</v>
          </cell>
          <cell r="BM1087">
            <v>34.473575592041016</v>
          </cell>
          <cell r="BN1087">
            <v>488.5397033691406</v>
          </cell>
          <cell r="BO1087">
            <v>0</v>
          </cell>
          <cell r="BP1087">
            <v>162.23902893066406</v>
          </cell>
          <cell r="BQ1087">
            <v>38.40522384643555</v>
          </cell>
          <cell r="BR1087">
            <v>16.0960693359375</v>
          </cell>
          <cell r="BS1087">
            <v>0</v>
          </cell>
          <cell r="BT1087">
            <v>0</v>
          </cell>
          <cell r="BU1087">
            <v>0</v>
          </cell>
          <cell r="BV1087">
            <v>0</v>
          </cell>
          <cell r="BW1087">
            <v>65.07787322998047</v>
          </cell>
          <cell r="BX1087">
            <v>374.99981689453125</v>
          </cell>
          <cell r="BY1087">
            <v>75</v>
          </cell>
          <cell r="BZ1087">
            <v>0</v>
          </cell>
          <cell r="CA1087">
            <v>0</v>
          </cell>
          <cell r="CB1087">
            <v>770.35791015625</v>
          </cell>
          <cell r="CC1087">
            <v>449.99981689453125</v>
          </cell>
          <cell r="CD1087">
            <v>1.7119071360400944</v>
          </cell>
          <cell r="CE1087">
            <v>12.884054183959961</v>
          </cell>
          <cell r="CF1087">
            <v>8.092906724656467</v>
          </cell>
          <cell r="CG1087">
            <v>0</v>
          </cell>
          <cell r="CH1087">
            <v>8.092906724656467</v>
          </cell>
          <cell r="CI1087">
            <v>0.4309125352167875</v>
          </cell>
          <cell r="CJ1087">
            <v>0</v>
          </cell>
          <cell r="CK1087">
            <v>0.4309125352167875</v>
          </cell>
          <cell r="CM1087">
            <v>0</v>
          </cell>
          <cell r="CQ1087">
            <v>0</v>
          </cell>
          <cell r="CR1087">
            <v>38.40522384643555</v>
          </cell>
          <cell r="CS1087">
            <v>0</v>
          </cell>
          <cell r="CT1087">
            <v>38.40522384643555</v>
          </cell>
          <cell r="CU1087">
            <v>0</v>
          </cell>
          <cell r="CV1087">
            <v>9999</v>
          </cell>
          <cell r="CW1087">
            <v>9999</v>
          </cell>
        </row>
        <row r="1088">
          <cell r="A1088" t="str">
            <v>Manufactured Home SGC Heat Pump - PTCS Duct Sealing, System Commissioning and Controls Heat Zone 1 - Cool Zone 2</v>
          </cell>
          <cell r="C1088">
            <v>20</v>
          </cell>
          <cell r="D1088">
            <v>1587.8614501953125</v>
          </cell>
          <cell r="E1088">
            <v>0</v>
          </cell>
          <cell r="F1088">
            <v>700</v>
          </cell>
          <cell r="G1088">
            <v>0</v>
          </cell>
          <cell r="H1088">
            <v>0</v>
          </cell>
          <cell r="L1088">
            <v>1708.935791015625</v>
          </cell>
          <cell r="M1088">
            <v>0.4200875461101532</v>
          </cell>
          <cell r="N1088">
            <v>1.2310831546783447</v>
          </cell>
          <cell r="O1088">
            <v>0</v>
          </cell>
          <cell r="P1088">
            <v>0.4200875461101532</v>
          </cell>
          <cell r="Q1088">
            <v>1.2310831546783447</v>
          </cell>
          <cell r="R1088">
            <v>699.9996337890625</v>
          </cell>
          <cell r="S1088">
            <v>0</v>
          </cell>
          <cell r="T1088">
            <v>0</v>
          </cell>
          <cell r="U1088">
            <v>0</v>
          </cell>
          <cell r="V1088">
            <v>140</v>
          </cell>
          <cell r="W1088">
            <v>0</v>
          </cell>
          <cell r="X1088">
            <v>0</v>
          </cell>
          <cell r="Y1088">
            <v>0</v>
          </cell>
          <cell r="Z1088">
            <v>0</v>
          </cell>
          <cell r="AA1088">
            <v>0</v>
          </cell>
          <cell r="AB1088">
            <v>0</v>
          </cell>
          <cell r="AC1088">
            <v>0</v>
          </cell>
          <cell r="AD1088">
            <v>0</v>
          </cell>
          <cell r="AE1088">
            <v>0</v>
          </cell>
          <cell r="AF1088">
            <v>0</v>
          </cell>
          <cell r="AG1088">
            <v>0</v>
          </cell>
          <cell r="AH1088">
            <v>839.9996337890625</v>
          </cell>
          <cell r="AI1088">
            <v>0</v>
          </cell>
          <cell r="AJ1088">
            <v>0</v>
          </cell>
          <cell r="AK1088">
            <v>0</v>
          </cell>
          <cell r="AL1088">
            <v>839.9996337890625</v>
          </cell>
          <cell r="AM1088">
            <v>851.3492431640625</v>
          </cell>
          <cell r="AN1088">
            <v>17.12738800048828</v>
          </cell>
          <cell r="AO1088">
            <v>86.84766387939453</v>
          </cell>
          <cell r="AP1088">
            <v>0</v>
          </cell>
          <cell r="AQ1088">
            <v>955.3242797851562</v>
          </cell>
          <cell r="AR1088">
            <v>839.9996337890625</v>
          </cell>
          <cell r="AS1088">
            <v>1.137291323252937</v>
          </cell>
          <cell r="AT1088">
            <v>851.3492431640625</v>
          </cell>
          <cell r="AU1088">
            <v>334.6165466308594</v>
          </cell>
          <cell r="AV1088">
            <v>118.59658813476562</v>
          </cell>
          <cell r="AW1088">
            <v>0</v>
          </cell>
          <cell r="AX1088">
            <v>1304.5623779296875</v>
          </cell>
          <cell r="AY1088">
            <v>0</v>
          </cell>
          <cell r="AZ1088">
            <v>9999</v>
          </cell>
          <cell r="BA1088">
            <v>851.3492431640625</v>
          </cell>
          <cell r="BB1088">
            <v>351.7439270019531</v>
          </cell>
          <cell r="BC1088">
            <v>120.309326171875</v>
          </cell>
          <cell r="BD1088">
            <v>0</v>
          </cell>
          <cell r="BE1088">
            <v>1323.4024658203125</v>
          </cell>
          <cell r="BF1088">
            <v>839.9996337890625</v>
          </cell>
          <cell r="BG1088">
            <v>15.842689514160156</v>
          </cell>
          <cell r="BH1088">
            <v>1.5754798582443346</v>
          </cell>
          <cell r="BI1088">
            <v>36.16791534423828</v>
          </cell>
          <cell r="BJ1088">
            <v>0</v>
          </cell>
          <cell r="BK1088">
            <v>0</v>
          </cell>
          <cell r="BL1088">
            <v>0</v>
          </cell>
          <cell r="BM1088">
            <v>73.90571594238281</v>
          </cell>
          <cell r="BN1088">
            <v>851.3492431640625</v>
          </cell>
          <cell r="BO1088">
            <v>0</v>
          </cell>
          <cell r="BP1088">
            <v>351.7439270019531</v>
          </cell>
          <cell r="BQ1088">
            <v>83.65413665771484</v>
          </cell>
          <cell r="BR1088">
            <v>29.891843795776367</v>
          </cell>
          <cell r="BS1088">
            <v>0</v>
          </cell>
          <cell r="BT1088">
            <v>0</v>
          </cell>
          <cell r="BU1088">
            <v>0</v>
          </cell>
          <cell r="BV1088">
            <v>0</v>
          </cell>
          <cell r="BW1088">
            <v>120.309326171875</v>
          </cell>
          <cell r="BX1088">
            <v>699.9996337890625</v>
          </cell>
          <cell r="BY1088">
            <v>140</v>
          </cell>
          <cell r="BZ1088">
            <v>0</v>
          </cell>
          <cell r="CA1088">
            <v>0</v>
          </cell>
          <cell r="CB1088">
            <v>1436.948486328125</v>
          </cell>
          <cell r="CC1088">
            <v>839.9996337890625</v>
          </cell>
          <cell r="CD1088">
            <v>1.7106537034296105</v>
          </cell>
          <cell r="CE1088">
            <v>10.953733444213867</v>
          </cell>
          <cell r="CF1088">
            <v>15.051087942463186</v>
          </cell>
          <cell r="CG1088">
            <v>0</v>
          </cell>
          <cell r="CH1088">
            <v>15.051087942463186</v>
          </cell>
          <cell r="CI1088">
            <v>0.8054912584196979</v>
          </cell>
          <cell r="CJ1088">
            <v>0</v>
          </cell>
          <cell r="CK1088">
            <v>0.8054912584196979</v>
          </cell>
          <cell r="CM1088">
            <v>0</v>
          </cell>
          <cell r="CQ1088">
            <v>0</v>
          </cell>
          <cell r="CR1088">
            <v>83.65413665771484</v>
          </cell>
          <cell r="CS1088">
            <v>0</v>
          </cell>
          <cell r="CT1088">
            <v>83.65413665771484</v>
          </cell>
          <cell r="CU1088">
            <v>0</v>
          </cell>
          <cell r="CV1088">
            <v>9999</v>
          </cell>
          <cell r="CW1088">
            <v>9999</v>
          </cell>
        </row>
        <row r="1089">
          <cell r="A1089" t="str">
            <v>Manufactured Home SGC Heat Pump - PTCS Duct Sealing, System Commissioning and Controls Heat Zone 1 - Cool Zone 1</v>
          </cell>
          <cell r="C1089">
            <v>20</v>
          </cell>
          <cell r="D1089">
            <v>1550.287841796875</v>
          </cell>
          <cell r="E1089">
            <v>0</v>
          </cell>
          <cell r="F1089">
            <v>700</v>
          </cell>
          <cell r="G1089">
            <v>0</v>
          </cell>
          <cell r="H1089">
            <v>0</v>
          </cell>
          <cell r="L1089">
            <v>1668.4971923828125</v>
          </cell>
          <cell r="M1089">
            <v>0.4200875461101532</v>
          </cell>
          <cell r="N1089">
            <v>1.2039284706115723</v>
          </cell>
          <cell r="O1089">
            <v>0</v>
          </cell>
          <cell r="P1089">
            <v>0.4200875461101532</v>
          </cell>
          <cell r="Q1089">
            <v>1.2039284706115723</v>
          </cell>
          <cell r="R1089">
            <v>699.9996337890625</v>
          </cell>
          <cell r="S1089">
            <v>0</v>
          </cell>
          <cell r="T1089">
            <v>0</v>
          </cell>
          <cell r="U1089">
            <v>0</v>
          </cell>
          <cell r="V1089">
            <v>140</v>
          </cell>
          <cell r="W1089">
            <v>0</v>
          </cell>
          <cell r="X1089">
            <v>0</v>
          </cell>
          <cell r="Y1089">
            <v>0</v>
          </cell>
          <cell r="Z1089">
            <v>0</v>
          </cell>
          <cell r="AA1089">
            <v>0</v>
          </cell>
          <cell r="AB1089">
            <v>0</v>
          </cell>
          <cell r="AC1089">
            <v>0</v>
          </cell>
          <cell r="AD1089">
            <v>0</v>
          </cell>
          <cell r="AE1089">
            <v>0</v>
          </cell>
          <cell r="AF1089">
            <v>0</v>
          </cell>
          <cell r="AG1089">
            <v>0</v>
          </cell>
          <cell r="AH1089">
            <v>839.9996337890625</v>
          </cell>
          <cell r="AI1089">
            <v>0</v>
          </cell>
          <cell r="AJ1089">
            <v>0</v>
          </cell>
          <cell r="AK1089">
            <v>0</v>
          </cell>
          <cell r="AL1089">
            <v>839.9996337890625</v>
          </cell>
          <cell r="AM1089">
            <v>832.6251220703125</v>
          </cell>
          <cell r="AN1089">
            <v>17.12738800048828</v>
          </cell>
          <cell r="AO1089">
            <v>84.97525024414062</v>
          </cell>
          <cell r="AP1089">
            <v>0</v>
          </cell>
          <cell r="AQ1089">
            <v>934.727783203125</v>
          </cell>
          <cell r="AR1089">
            <v>839.9996337890625</v>
          </cell>
          <cell r="AS1089">
            <v>1.112771628362003</v>
          </cell>
          <cell r="AT1089">
            <v>832.6251220703125</v>
          </cell>
          <cell r="AU1089">
            <v>327.2357482910156</v>
          </cell>
          <cell r="AV1089">
            <v>115.98609161376953</v>
          </cell>
          <cell r="AW1089">
            <v>0</v>
          </cell>
          <cell r="AX1089">
            <v>1275.846923828125</v>
          </cell>
          <cell r="AY1089">
            <v>0</v>
          </cell>
          <cell r="AZ1089">
            <v>9999</v>
          </cell>
          <cell r="BA1089">
            <v>832.6251220703125</v>
          </cell>
          <cell r="BB1089">
            <v>344.3631286621094</v>
          </cell>
          <cell r="BC1089">
            <v>117.6988296508789</v>
          </cell>
          <cell r="BD1089">
            <v>0</v>
          </cell>
          <cell r="BE1089">
            <v>1294.6871337890625</v>
          </cell>
          <cell r="BF1089">
            <v>839.9996337890625</v>
          </cell>
          <cell r="BG1089">
            <v>16.667282104492188</v>
          </cell>
          <cell r="BH1089">
            <v>1.5412948243472833</v>
          </cell>
          <cell r="BI1089">
            <v>37.044498443603516</v>
          </cell>
          <cell r="BJ1089">
            <v>0</v>
          </cell>
          <cell r="BK1089">
            <v>0</v>
          </cell>
          <cell r="BL1089">
            <v>0</v>
          </cell>
          <cell r="BM1089">
            <v>74.78229522705078</v>
          </cell>
          <cell r="BN1089">
            <v>832.6251220703125</v>
          </cell>
          <cell r="BO1089">
            <v>0</v>
          </cell>
          <cell r="BP1089">
            <v>344.3631286621094</v>
          </cell>
          <cell r="BQ1089">
            <v>81.8089370727539</v>
          </cell>
          <cell r="BR1089">
            <v>29.108543395996094</v>
          </cell>
          <cell r="BS1089">
            <v>0</v>
          </cell>
          <cell r="BT1089">
            <v>0</v>
          </cell>
          <cell r="BU1089">
            <v>0</v>
          </cell>
          <cell r="BV1089">
            <v>0</v>
          </cell>
          <cell r="BW1089">
            <v>117.6988296508789</v>
          </cell>
          <cell r="BX1089">
            <v>699.9996337890625</v>
          </cell>
          <cell r="BY1089">
            <v>140</v>
          </cell>
          <cell r="BZ1089">
            <v>0</v>
          </cell>
          <cell r="CA1089">
            <v>0</v>
          </cell>
          <cell r="CB1089">
            <v>1405.6046142578125</v>
          </cell>
          <cell r="CC1089">
            <v>839.9996337890625</v>
          </cell>
          <cell r="CD1089">
            <v>1.6733395015198487</v>
          </cell>
          <cell r="CE1089">
            <v>11.77575397491455</v>
          </cell>
          <cell r="CF1089">
            <v>14.658078128642126</v>
          </cell>
          <cell r="CG1089">
            <v>0</v>
          </cell>
          <cell r="CH1089">
            <v>14.658078128642126</v>
          </cell>
          <cell r="CI1089">
            <v>0.7858094956203104</v>
          </cell>
          <cell r="CJ1089">
            <v>0</v>
          </cell>
          <cell r="CK1089">
            <v>0.7858094956203104</v>
          </cell>
          <cell r="CM1089">
            <v>0</v>
          </cell>
          <cell r="CQ1089">
            <v>0</v>
          </cell>
          <cell r="CR1089">
            <v>81.8089370727539</v>
          </cell>
          <cell r="CS1089">
            <v>0</v>
          </cell>
          <cell r="CT1089">
            <v>81.8089370727539</v>
          </cell>
          <cell r="CU1089">
            <v>0</v>
          </cell>
          <cell r="CV1089">
            <v>9999</v>
          </cell>
          <cell r="CW1089">
            <v>9999</v>
          </cell>
        </row>
        <row r="1090">
          <cell r="A1090" t="str">
            <v>Manufactured Home SGC Forced Air Furnace w/CAC - PTCS Duct Sealing Heat Zone 3 - Cool Zone 1</v>
          </cell>
          <cell r="C1090">
            <v>20</v>
          </cell>
          <cell r="D1090">
            <v>865.6107788085938</v>
          </cell>
          <cell r="E1090">
            <v>0</v>
          </cell>
          <cell r="F1090">
            <v>375</v>
          </cell>
          <cell r="G1090">
            <v>0</v>
          </cell>
          <cell r="H1090">
            <v>0</v>
          </cell>
          <cell r="L1090">
            <v>931.6135864257812</v>
          </cell>
          <cell r="M1090">
            <v>0.20081178843975067</v>
          </cell>
          <cell r="N1090">
            <v>0.5497779846191406</v>
          </cell>
          <cell r="O1090">
            <v>0</v>
          </cell>
          <cell r="P1090">
            <v>0.20081178843975067</v>
          </cell>
          <cell r="Q1090">
            <v>0.5497779846191406</v>
          </cell>
          <cell r="R1090">
            <v>374.99981689453125</v>
          </cell>
          <cell r="S1090">
            <v>0</v>
          </cell>
          <cell r="T1090">
            <v>0</v>
          </cell>
          <cell r="U1090">
            <v>0</v>
          </cell>
          <cell r="V1090">
            <v>75</v>
          </cell>
          <cell r="W1090">
            <v>0</v>
          </cell>
          <cell r="X1090">
            <v>0</v>
          </cell>
          <cell r="Y1090">
            <v>0</v>
          </cell>
          <cell r="Z1090">
            <v>0</v>
          </cell>
          <cell r="AA1090">
            <v>0</v>
          </cell>
          <cell r="AB1090">
            <v>0</v>
          </cell>
          <cell r="AC1090">
            <v>0</v>
          </cell>
          <cell r="AD1090">
            <v>0</v>
          </cell>
          <cell r="AE1090">
            <v>0</v>
          </cell>
          <cell r="AF1090">
            <v>0</v>
          </cell>
          <cell r="AG1090">
            <v>0</v>
          </cell>
          <cell r="AH1090">
            <v>449.99981689453125</v>
          </cell>
          <cell r="AI1090">
            <v>0</v>
          </cell>
          <cell r="AJ1090">
            <v>0</v>
          </cell>
          <cell r="AK1090">
            <v>0</v>
          </cell>
          <cell r="AL1090">
            <v>449.99981689453125</v>
          </cell>
          <cell r="AM1090">
            <v>476.8342590332031</v>
          </cell>
          <cell r="AN1090">
            <v>8.187295913696289</v>
          </cell>
          <cell r="AO1090">
            <v>48.502159118652344</v>
          </cell>
          <cell r="AP1090">
            <v>0</v>
          </cell>
          <cell r="AQ1090">
            <v>533.5237426757812</v>
          </cell>
          <cell r="AR1090">
            <v>449.99981689453125</v>
          </cell>
          <cell r="AS1090">
            <v>1.1856087359044336</v>
          </cell>
          <cell r="AT1090">
            <v>476.8342590332031</v>
          </cell>
          <cell r="AU1090">
            <v>149.43328857421875</v>
          </cell>
          <cell r="AV1090">
            <v>62.62675476074219</v>
          </cell>
          <cell r="AW1090">
            <v>0</v>
          </cell>
          <cell r="AX1090">
            <v>688.894287109375</v>
          </cell>
          <cell r="AY1090">
            <v>0</v>
          </cell>
          <cell r="AZ1090">
            <v>9999</v>
          </cell>
          <cell r="BA1090">
            <v>476.8342590332031</v>
          </cell>
          <cell r="BB1090">
            <v>157.62059020996094</v>
          </cell>
          <cell r="BC1090">
            <v>63.44548416137695</v>
          </cell>
          <cell r="BD1090">
            <v>0</v>
          </cell>
          <cell r="BE1090">
            <v>697.9003295898438</v>
          </cell>
          <cell r="BF1090">
            <v>449.99981689453125</v>
          </cell>
          <cell r="BG1090">
            <v>18.08190155029297</v>
          </cell>
          <cell r="BH1090">
            <v>1.550890248131069</v>
          </cell>
          <cell r="BI1090">
            <v>35.542388916015625</v>
          </cell>
          <cell r="BJ1090">
            <v>0</v>
          </cell>
          <cell r="BK1090">
            <v>0</v>
          </cell>
          <cell r="BL1090">
            <v>0</v>
          </cell>
          <cell r="BM1090">
            <v>71.83004760742188</v>
          </cell>
          <cell r="BN1090">
            <v>476.8342590332031</v>
          </cell>
          <cell r="BO1090">
            <v>0</v>
          </cell>
          <cell r="BP1090">
            <v>157.62059020996094</v>
          </cell>
          <cell r="BQ1090">
            <v>37.35832214355469</v>
          </cell>
          <cell r="BR1090">
            <v>15.528958320617676</v>
          </cell>
          <cell r="BS1090">
            <v>0</v>
          </cell>
          <cell r="BT1090">
            <v>0</v>
          </cell>
          <cell r="BU1090">
            <v>0</v>
          </cell>
          <cell r="BV1090">
            <v>0</v>
          </cell>
          <cell r="BW1090">
            <v>63.44548416137695</v>
          </cell>
          <cell r="BX1090">
            <v>374.99981689453125</v>
          </cell>
          <cell r="BY1090">
            <v>75</v>
          </cell>
          <cell r="BZ1090">
            <v>0</v>
          </cell>
          <cell r="CA1090">
            <v>0</v>
          </cell>
          <cell r="CB1090">
            <v>750.78759765625</v>
          </cell>
          <cell r="CC1090">
            <v>449.99981689453125</v>
          </cell>
          <cell r="CD1090">
            <v>1.668417585873448</v>
          </cell>
          <cell r="CE1090">
            <v>13.90470027923584</v>
          </cell>
          <cell r="CF1090">
            <v>7.709768653404302</v>
          </cell>
          <cell r="CG1090">
            <v>0</v>
          </cell>
          <cell r="CH1090">
            <v>7.709768653404302</v>
          </cell>
          <cell r="CI1090">
            <v>0.4036128030272847</v>
          </cell>
          <cell r="CJ1090">
            <v>0</v>
          </cell>
          <cell r="CK1090">
            <v>0.4036128030272847</v>
          </cell>
          <cell r="CM1090">
            <v>0</v>
          </cell>
          <cell r="CQ1090">
            <v>0</v>
          </cell>
          <cell r="CR1090">
            <v>37.35832214355469</v>
          </cell>
          <cell r="CS1090">
            <v>0</v>
          </cell>
          <cell r="CT1090">
            <v>37.35832214355469</v>
          </cell>
          <cell r="CU1090">
            <v>0</v>
          </cell>
          <cell r="CV1090">
            <v>9999</v>
          </cell>
          <cell r="CW1090">
            <v>9999</v>
          </cell>
        </row>
        <row r="1091">
          <cell r="A1091" t="str">
            <v>Manufactured Home NonSGC Heat Pump - PTCS System Commissioning and Controls Heat Zone 2 - Cool Zone 3</v>
          </cell>
          <cell r="C1091">
            <v>14.59356689453125</v>
          </cell>
          <cell r="D1091">
            <v>1668.09423828125</v>
          </cell>
          <cell r="E1091">
            <v>0</v>
          </cell>
          <cell r="F1091">
            <v>325</v>
          </cell>
          <cell r="G1091">
            <v>0</v>
          </cell>
          <cell r="H1091">
            <v>0</v>
          </cell>
          <cell r="L1091">
            <v>1795.2864990234375</v>
          </cell>
          <cell r="M1091">
            <v>0.441754549741745</v>
          </cell>
          <cell r="N1091">
            <v>1.2933759689331055</v>
          </cell>
          <cell r="O1091">
            <v>0</v>
          </cell>
          <cell r="P1091">
            <v>0.441754549741745</v>
          </cell>
          <cell r="Q1091">
            <v>1.2933759689331055</v>
          </cell>
          <cell r="R1091">
            <v>324.9998474121094</v>
          </cell>
          <cell r="S1091">
            <v>0</v>
          </cell>
          <cell r="T1091">
            <v>0</v>
          </cell>
          <cell r="U1091">
            <v>518.5567626953125</v>
          </cell>
          <cell r="V1091">
            <v>65</v>
          </cell>
          <cell r="W1091">
            <v>0</v>
          </cell>
          <cell r="X1091">
            <v>0</v>
          </cell>
          <cell r="Y1091">
            <v>0</v>
          </cell>
          <cell r="Z1091">
            <v>0</v>
          </cell>
          <cell r="AA1091">
            <v>0</v>
          </cell>
          <cell r="AB1091">
            <v>0</v>
          </cell>
          <cell r="AC1091">
            <v>0</v>
          </cell>
          <cell r="AD1091">
            <v>0</v>
          </cell>
          <cell r="AE1091">
            <v>0</v>
          </cell>
          <cell r="AF1091">
            <v>0</v>
          </cell>
          <cell r="AG1091">
            <v>0</v>
          </cell>
          <cell r="AH1091">
            <v>389.9998474121094</v>
          </cell>
          <cell r="AI1091">
            <v>0</v>
          </cell>
          <cell r="AJ1091">
            <v>0</v>
          </cell>
          <cell r="AK1091">
            <v>518.5567626953125</v>
          </cell>
          <cell r="AL1091">
            <v>908.556640625</v>
          </cell>
          <cell r="AM1091">
            <v>886.2068481445312</v>
          </cell>
          <cell r="AN1091">
            <v>18.010772705078125</v>
          </cell>
          <cell r="AO1091">
            <v>90.42176055908203</v>
          </cell>
          <cell r="AP1091">
            <v>0</v>
          </cell>
          <cell r="AQ1091">
            <v>994.639404296875</v>
          </cell>
          <cell r="AR1091">
            <v>389.9998474121094</v>
          </cell>
          <cell r="AS1091">
            <v>2.550358386057687</v>
          </cell>
          <cell r="AT1091">
            <v>886.2068481445312</v>
          </cell>
          <cell r="AU1091">
            <v>351.54815673828125</v>
          </cell>
          <cell r="AV1091">
            <v>123.77550506591797</v>
          </cell>
          <cell r="AW1091">
            <v>0</v>
          </cell>
          <cell r="AX1091">
            <v>1361.530517578125</v>
          </cell>
          <cell r="AY1091">
            <v>0</v>
          </cell>
          <cell r="AZ1091">
            <v>9999</v>
          </cell>
          <cell r="BA1091">
            <v>886.2068481445312</v>
          </cell>
          <cell r="BB1091">
            <v>369.5589294433594</v>
          </cell>
          <cell r="BC1091">
            <v>125.57657623291016</v>
          </cell>
          <cell r="BD1091">
            <v>0</v>
          </cell>
          <cell r="BE1091">
            <v>1381.3424072265625</v>
          </cell>
          <cell r="BF1091">
            <v>389.9998474121094</v>
          </cell>
          <cell r="BG1091">
            <v>-4.309098243713379</v>
          </cell>
          <cell r="BH1091">
            <v>3.5419048571092095</v>
          </cell>
          <cell r="BI1091">
            <v>15.984563827514648</v>
          </cell>
          <cell r="BJ1091">
            <v>0</v>
          </cell>
          <cell r="BK1091">
            <v>0</v>
          </cell>
          <cell r="BL1091">
            <v>21.25360679626465</v>
          </cell>
          <cell r="BM1091">
            <v>43.38230895996094</v>
          </cell>
          <cell r="BN1091">
            <v>886.2068481445312</v>
          </cell>
          <cell r="BO1091">
            <v>0</v>
          </cell>
          <cell r="BP1091">
            <v>369.5589294433594</v>
          </cell>
          <cell r="BQ1091">
            <v>87.88703918457031</v>
          </cell>
          <cell r="BR1091">
            <v>31.72101402282715</v>
          </cell>
          <cell r="BS1091">
            <v>0</v>
          </cell>
          <cell r="BT1091">
            <v>0</v>
          </cell>
          <cell r="BU1091">
            <v>0</v>
          </cell>
          <cell r="BV1091">
            <v>0</v>
          </cell>
          <cell r="BW1091">
            <v>125.57657623291016</v>
          </cell>
          <cell r="BX1091">
            <v>843.556640625</v>
          </cell>
          <cell r="BY1091">
            <v>65</v>
          </cell>
          <cell r="BZ1091">
            <v>0</v>
          </cell>
          <cell r="CA1091">
            <v>0</v>
          </cell>
          <cell r="CB1091">
            <v>1500.950439453125</v>
          </cell>
          <cell r="CC1091">
            <v>908.556640625</v>
          </cell>
          <cell r="CD1091">
            <v>1.6520163299843234</v>
          </cell>
          <cell r="CE1091">
            <v>12.042245864868164</v>
          </cell>
          <cell r="CF1091">
            <v>16.152100565865684</v>
          </cell>
          <cell r="CG1091">
            <v>0</v>
          </cell>
          <cell r="CH1091">
            <v>16.152100565865684</v>
          </cell>
          <cell r="CI1091">
            <v>0.8707228746459372</v>
          </cell>
          <cell r="CJ1091">
            <v>0</v>
          </cell>
          <cell r="CK1091">
            <v>0.8707228746459372</v>
          </cell>
          <cell r="CM1091">
            <v>0</v>
          </cell>
          <cell r="CQ1091">
            <v>0</v>
          </cell>
          <cell r="CR1091">
            <v>87.88703918457031</v>
          </cell>
          <cell r="CS1091">
            <v>0</v>
          </cell>
          <cell r="CT1091">
            <v>87.88703918457031</v>
          </cell>
          <cell r="CU1091">
            <v>0</v>
          </cell>
          <cell r="CV1091">
            <v>9999</v>
          </cell>
          <cell r="CW1091">
            <v>9999</v>
          </cell>
        </row>
        <row r="1092">
          <cell r="A1092" t="str">
            <v>Manufactured Home SGC Forced Air Furnace w/o CAC - PTCS Duct Sealing Heat Zone 3</v>
          </cell>
          <cell r="C1092">
            <v>20</v>
          </cell>
          <cell r="D1092">
            <v>847.8329467773438</v>
          </cell>
          <cell r="E1092">
            <v>0</v>
          </cell>
          <cell r="F1092">
            <v>375</v>
          </cell>
          <cell r="G1092">
            <v>0</v>
          </cell>
          <cell r="H1092">
            <v>0</v>
          </cell>
          <cell r="L1092">
            <v>912.480224609375</v>
          </cell>
          <cell r="M1092">
            <v>0.20081178843975067</v>
          </cell>
          <cell r="N1092">
            <v>0.5369299054145813</v>
          </cell>
          <cell r="O1092">
            <v>0</v>
          </cell>
          <cell r="P1092">
            <v>0.20081178843975067</v>
          </cell>
          <cell r="Q1092">
            <v>0.5369299054145813</v>
          </cell>
          <cell r="R1092">
            <v>374.99981689453125</v>
          </cell>
          <cell r="S1092">
            <v>0</v>
          </cell>
          <cell r="T1092">
            <v>0</v>
          </cell>
          <cell r="U1092">
            <v>0</v>
          </cell>
          <cell r="V1092">
            <v>75</v>
          </cell>
          <cell r="W1092">
            <v>0</v>
          </cell>
          <cell r="X1092">
            <v>0</v>
          </cell>
          <cell r="Y1092">
            <v>0</v>
          </cell>
          <cell r="Z1092">
            <v>0</v>
          </cell>
          <cell r="AA1092">
            <v>0</v>
          </cell>
          <cell r="AB1092">
            <v>0</v>
          </cell>
          <cell r="AC1092">
            <v>0</v>
          </cell>
          <cell r="AD1092">
            <v>0</v>
          </cell>
          <cell r="AE1092">
            <v>0</v>
          </cell>
          <cell r="AF1092">
            <v>0</v>
          </cell>
          <cell r="AG1092">
            <v>0</v>
          </cell>
          <cell r="AH1092">
            <v>449.99981689453125</v>
          </cell>
          <cell r="AI1092">
            <v>0</v>
          </cell>
          <cell r="AJ1092">
            <v>0</v>
          </cell>
          <cell r="AK1092">
            <v>0</v>
          </cell>
          <cell r="AL1092">
            <v>449.99981689453125</v>
          </cell>
          <cell r="AM1092">
            <v>468.04022216796875</v>
          </cell>
          <cell r="AN1092">
            <v>8.187295913696289</v>
          </cell>
          <cell r="AO1092">
            <v>47.62275314331055</v>
          </cell>
          <cell r="AP1092">
            <v>0</v>
          </cell>
          <cell r="AQ1092">
            <v>523.8502807617188</v>
          </cell>
          <cell r="AR1092">
            <v>449.99981689453125</v>
          </cell>
          <cell r="AS1092">
            <v>1.1641121875117408</v>
          </cell>
          <cell r="AT1092">
            <v>468.04022216796875</v>
          </cell>
          <cell r="AU1092">
            <v>145.94110107421875</v>
          </cell>
          <cell r="AV1092">
            <v>61.39813232421875</v>
          </cell>
          <cell r="AW1092">
            <v>0</v>
          </cell>
          <cell r="AX1092">
            <v>675.3794555664062</v>
          </cell>
          <cell r="AY1092">
            <v>0</v>
          </cell>
          <cell r="AZ1092">
            <v>9999</v>
          </cell>
          <cell r="BA1092">
            <v>468.04022216796875</v>
          </cell>
          <cell r="BB1092">
            <v>154.12840270996094</v>
          </cell>
          <cell r="BC1092">
            <v>62.216861724853516</v>
          </cell>
          <cell r="BD1092">
            <v>0</v>
          </cell>
          <cell r="BE1092">
            <v>684.385498046875</v>
          </cell>
          <cell r="BF1092">
            <v>449.99981689453125</v>
          </cell>
          <cell r="BG1092">
            <v>18.84173583984375</v>
          </cell>
          <cell r="BH1092">
            <v>1.5208572430178127</v>
          </cell>
          <cell r="BI1092">
            <v>36.287662506103516</v>
          </cell>
          <cell r="BJ1092">
            <v>0</v>
          </cell>
          <cell r="BK1092">
            <v>0</v>
          </cell>
          <cell r="BL1092">
            <v>0</v>
          </cell>
          <cell r="BM1092">
            <v>36.287662506103516</v>
          </cell>
          <cell r="BN1092">
            <v>468.04022216796875</v>
          </cell>
          <cell r="BO1092">
            <v>0</v>
          </cell>
          <cell r="BP1092">
            <v>154.12840270996094</v>
          </cell>
          <cell r="BQ1092">
            <v>36.48527526855469</v>
          </cell>
          <cell r="BR1092">
            <v>15.172151565551758</v>
          </cell>
          <cell r="BS1092">
            <v>0</v>
          </cell>
          <cell r="BT1092">
            <v>0</v>
          </cell>
          <cell r="BU1092">
            <v>0</v>
          </cell>
          <cell r="BV1092">
            <v>0</v>
          </cell>
          <cell r="BW1092">
            <v>62.216861724853516</v>
          </cell>
          <cell r="BX1092">
            <v>374.99981689453125</v>
          </cell>
          <cell r="BY1092">
            <v>75</v>
          </cell>
          <cell r="BZ1092">
            <v>0</v>
          </cell>
          <cell r="CA1092">
            <v>0</v>
          </cell>
          <cell r="CB1092">
            <v>736.0429077148438</v>
          </cell>
          <cell r="CC1092">
            <v>449.99981689453125</v>
          </cell>
          <cell r="CD1092">
            <v>1.6356515715813145</v>
          </cell>
          <cell r="CE1092">
            <v>14.676117897033691</v>
          </cell>
          <cell r="CF1092">
            <v>7.532659151890781</v>
          </cell>
          <cell r="CG1092">
            <v>0</v>
          </cell>
          <cell r="CH1092">
            <v>7.532659151890781</v>
          </cell>
          <cell r="CI1092">
            <v>0.39487181130340515</v>
          </cell>
          <cell r="CJ1092">
            <v>0</v>
          </cell>
          <cell r="CK1092">
            <v>0.39487181130340515</v>
          </cell>
          <cell r="CM1092">
            <v>0</v>
          </cell>
          <cell r="CQ1092">
            <v>0</v>
          </cell>
          <cell r="CR1092">
            <v>36.48527526855469</v>
          </cell>
          <cell r="CS1092">
            <v>0</v>
          </cell>
          <cell r="CT1092">
            <v>36.48527526855469</v>
          </cell>
          <cell r="CU1092">
            <v>0</v>
          </cell>
          <cell r="CV1092">
            <v>9999</v>
          </cell>
          <cell r="CW1092">
            <v>9999</v>
          </cell>
        </row>
        <row r="1093">
          <cell r="A1093" t="str">
            <v>Manufactured Home NonSGC Heat Pump - PTCS System Commissioning and Controls Heat Zone 2 - Cool Zone 2</v>
          </cell>
          <cell r="C1093">
            <v>14.805197715759277</v>
          </cell>
          <cell r="D1093">
            <v>1632.0909423828125</v>
          </cell>
          <cell r="E1093">
            <v>0</v>
          </cell>
          <cell r="F1093">
            <v>325</v>
          </cell>
          <cell r="G1093">
            <v>0</v>
          </cell>
          <cell r="H1093">
            <v>0</v>
          </cell>
          <cell r="L1093">
            <v>1756.5379638671875</v>
          </cell>
          <cell r="M1093">
            <v>0.441754549741745</v>
          </cell>
          <cell r="N1093">
            <v>1.267356276512146</v>
          </cell>
          <cell r="O1093">
            <v>0</v>
          </cell>
          <cell r="P1093">
            <v>0.441754549741745</v>
          </cell>
          <cell r="Q1093">
            <v>1.267356276512146</v>
          </cell>
          <cell r="R1093">
            <v>324.9998474121094</v>
          </cell>
          <cell r="S1093">
            <v>0</v>
          </cell>
          <cell r="T1093">
            <v>0</v>
          </cell>
          <cell r="U1093">
            <v>518.5567626953125</v>
          </cell>
          <cell r="V1093">
            <v>65</v>
          </cell>
          <cell r="W1093">
            <v>0</v>
          </cell>
          <cell r="X1093">
            <v>0</v>
          </cell>
          <cell r="Y1093">
            <v>0</v>
          </cell>
          <cell r="Z1093">
            <v>0</v>
          </cell>
          <cell r="AA1093">
            <v>0</v>
          </cell>
          <cell r="AB1093">
            <v>0</v>
          </cell>
          <cell r="AC1093">
            <v>0</v>
          </cell>
          <cell r="AD1093">
            <v>0</v>
          </cell>
          <cell r="AE1093">
            <v>0</v>
          </cell>
          <cell r="AF1093">
            <v>0</v>
          </cell>
          <cell r="AG1093">
            <v>0</v>
          </cell>
          <cell r="AH1093">
            <v>389.9998474121094</v>
          </cell>
          <cell r="AI1093">
            <v>0</v>
          </cell>
          <cell r="AJ1093">
            <v>0</v>
          </cell>
          <cell r="AK1093">
            <v>518.5567626953125</v>
          </cell>
          <cell r="AL1093">
            <v>908.556640625</v>
          </cell>
          <cell r="AM1093">
            <v>867.0919799804688</v>
          </cell>
          <cell r="AN1093">
            <v>18.010772705078125</v>
          </cell>
          <cell r="AO1093">
            <v>88.5102767944336</v>
          </cell>
          <cell r="AP1093">
            <v>0</v>
          </cell>
          <cell r="AQ1093">
            <v>973.613037109375</v>
          </cell>
          <cell r="AR1093">
            <v>389.9998474121094</v>
          </cell>
          <cell r="AS1093">
            <v>2.4964446420697497</v>
          </cell>
          <cell r="AT1093">
            <v>867.0919799804688</v>
          </cell>
          <cell r="AU1093">
            <v>344.475830078125</v>
          </cell>
          <cell r="AV1093">
            <v>121.15678405761719</v>
          </cell>
          <cell r="AW1093">
            <v>0</v>
          </cell>
          <cell r="AX1093">
            <v>1332.724609375</v>
          </cell>
          <cell r="AY1093">
            <v>0</v>
          </cell>
          <cell r="AZ1093">
            <v>9999</v>
          </cell>
          <cell r="BA1093">
            <v>867.0919799804688</v>
          </cell>
          <cell r="BB1093">
            <v>362.4866027832031</v>
          </cell>
          <cell r="BC1093">
            <v>122.95785522460938</v>
          </cell>
          <cell r="BD1093">
            <v>0</v>
          </cell>
          <cell r="BE1093">
            <v>1352.536376953125</v>
          </cell>
          <cell r="BF1093">
            <v>389.9998474121094</v>
          </cell>
          <cell r="BG1093">
            <v>-3.998195171356201</v>
          </cell>
          <cell r="BH1093">
            <v>3.468043505563396</v>
          </cell>
          <cell r="BI1093">
            <v>16.337177276611328</v>
          </cell>
          <cell r="BJ1093">
            <v>0</v>
          </cell>
          <cell r="BK1093">
            <v>0</v>
          </cell>
          <cell r="BL1093">
            <v>21.722454071044922</v>
          </cell>
          <cell r="BM1093">
            <v>44.203765869140625</v>
          </cell>
          <cell r="BN1093">
            <v>867.0919799804688</v>
          </cell>
          <cell r="BO1093">
            <v>0</v>
          </cell>
          <cell r="BP1093">
            <v>362.4866027832031</v>
          </cell>
          <cell r="BQ1093">
            <v>86.11895751953125</v>
          </cell>
          <cell r="BR1093">
            <v>31.01080894470215</v>
          </cell>
          <cell r="BS1093">
            <v>0</v>
          </cell>
          <cell r="BT1093">
            <v>0</v>
          </cell>
          <cell r="BU1093">
            <v>0</v>
          </cell>
          <cell r="BV1093">
            <v>0</v>
          </cell>
          <cell r="BW1093">
            <v>122.95785522460938</v>
          </cell>
          <cell r="BX1093">
            <v>843.556640625</v>
          </cell>
          <cell r="BY1093">
            <v>65</v>
          </cell>
          <cell r="BZ1093">
            <v>0</v>
          </cell>
          <cell r="CA1093">
            <v>0</v>
          </cell>
          <cell r="CB1093">
            <v>1469.666259765625</v>
          </cell>
          <cell r="CC1093">
            <v>908.556640625</v>
          </cell>
          <cell r="CD1093">
            <v>1.6175834711213215</v>
          </cell>
          <cell r="CE1093">
            <v>12.817668914794922</v>
          </cell>
          <cell r="CF1093">
            <v>15.801133730109672</v>
          </cell>
          <cell r="CG1093">
            <v>0</v>
          </cell>
          <cell r="CH1093">
            <v>15.801133730109672</v>
          </cell>
          <cell r="CI1093">
            <v>0.8536965136998222</v>
          </cell>
          <cell r="CJ1093">
            <v>0</v>
          </cell>
          <cell r="CK1093">
            <v>0.8536965136998222</v>
          </cell>
          <cell r="CM1093">
            <v>0</v>
          </cell>
          <cell r="CQ1093">
            <v>0</v>
          </cell>
          <cell r="CR1093">
            <v>86.11895751953125</v>
          </cell>
          <cell r="CS1093">
            <v>0</v>
          </cell>
          <cell r="CT1093">
            <v>86.11895751953125</v>
          </cell>
          <cell r="CU1093">
            <v>0</v>
          </cell>
          <cell r="CV1093">
            <v>9999</v>
          </cell>
          <cell r="CW1093">
            <v>9999</v>
          </cell>
        </row>
        <row r="1094">
          <cell r="A1094" t="str">
            <v>Manufactured Home NonSGC Heat Pump - PTCS Duct Sealing Heat Zone 1 - Cool Zone 2</v>
          </cell>
          <cell r="C1094">
            <v>20</v>
          </cell>
          <cell r="D1094">
            <v>802.0797119140625</v>
          </cell>
          <cell r="E1094">
            <v>0</v>
          </cell>
          <cell r="F1094">
            <v>375</v>
          </cell>
          <cell r="G1094">
            <v>0</v>
          </cell>
          <cell r="H1094">
            <v>0</v>
          </cell>
          <cell r="L1094">
            <v>863.23828125</v>
          </cell>
          <cell r="M1094">
            <v>0.20550024509429932</v>
          </cell>
          <cell r="N1094">
            <v>0.620527446269989</v>
          </cell>
          <cell r="O1094">
            <v>0</v>
          </cell>
          <cell r="P1094">
            <v>0.20550024509429932</v>
          </cell>
          <cell r="Q1094">
            <v>0.620527446269989</v>
          </cell>
          <cell r="R1094">
            <v>374.99981689453125</v>
          </cell>
          <cell r="S1094">
            <v>0</v>
          </cell>
          <cell r="T1094">
            <v>0</v>
          </cell>
          <cell r="U1094">
            <v>0</v>
          </cell>
          <cell r="V1094">
            <v>75</v>
          </cell>
          <cell r="W1094">
            <v>0</v>
          </cell>
          <cell r="X1094">
            <v>0</v>
          </cell>
          <cell r="Y1094">
            <v>0</v>
          </cell>
          <cell r="Z1094">
            <v>0</v>
          </cell>
          <cell r="AA1094">
            <v>0</v>
          </cell>
          <cell r="AB1094">
            <v>0</v>
          </cell>
          <cell r="AC1094">
            <v>0</v>
          </cell>
          <cell r="AD1094">
            <v>0</v>
          </cell>
          <cell r="AE1094">
            <v>0</v>
          </cell>
          <cell r="AF1094">
            <v>0</v>
          </cell>
          <cell r="AG1094">
            <v>0</v>
          </cell>
          <cell r="AH1094">
            <v>449.99981689453125</v>
          </cell>
          <cell r="AI1094">
            <v>0</v>
          </cell>
          <cell r="AJ1094">
            <v>0</v>
          </cell>
          <cell r="AK1094">
            <v>0</v>
          </cell>
          <cell r="AL1094">
            <v>449.99981689453125</v>
          </cell>
          <cell r="AM1094">
            <v>429.04583740234375</v>
          </cell>
          <cell r="AN1094">
            <v>8.378449440002441</v>
          </cell>
          <cell r="AO1094">
            <v>43.742431640625</v>
          </cell>
          <cell r="AP1094">
            <v>0</v>
          </cell>
          <cell r="AQ1094">
            <v>481.1667175292969</v>
          </cell>
          <cell r="AR1094">
            <v>449.99981689453125</v>
          </cell>
          <cell r="AS1094">
            <v>1.069259809489533</v>
          </cell>
          <cell r="AT1094">
            <v>429.04583740234375</v>
          </cell>
          <cell r="AU1094">
            <v>168.66348266601562</v>
          </cell>
          <cell r="AV1094">
            <v>59.770931243896484</v>
          </cell>
          <cell r="AW1094">
            <v>0</v>
          </cell>
          <cell r="AX1094">
            <v>657.480224609375</v>
          </cell>
          <cell r="AY1094">
            <v>0</v>
          </cell>
          <cell r="AZ1094">
            <v>9999</v>
          </cell>
          <cell r="BA1094">
            <v>429.04583740234375</v>
          </cell>
          <cell r="BB1094">
            <v>177.04193115234375</v>
          </cell>
          <cell r="BC1094">
            <v>60.6087760925293</v>
          </cell>
          <cell r="BD1094">
            <v>0</v>
          </cell>
          <cell r="BE1094">
            <v>666.696533203125</v>
          </cell>
          <cell r="BF1094">
            <v>449.99981689453125</v>
          </cell>
          <cell r="BG1094">
            <v>18.10047149658203</v>
          </cell>
          <cell r="BH1094">
            <v>1.481548481956712</v>
          </cell>
          <cell r="BI1094">
            <v>38.35763168334961</v>
          </cell>
          <cell r="BJ1094">
            <v>0</v>
          </cell>
          <cell r="BK1094">
            <v>0</v>
          </cell>
          <cell r="BL1094">
            <v>0</v>
          </cell>
          <cell r="BM1094">
            <v>79.68495178222656</v>
          </cell>
          <cell r="BN1094">
            <v>429.04583740234375</v>
          </cell>
          <cell r="BO1094">
            <v>0</v>
          </cell>
          <cell r="BP1094">
            <v>177.04193115234375</v>
          </cell>
          <cell r="BQ1094">
            <v>42.165870666503906</v>
          </cell>
          <cell r="BR1094">
            <v>15.142047882080078</v>
          </cell>
          <cell r="BS1094">
            <v>0</v>
          </cell>
          <cell r="BT1094">
            <v>0</v>
          </cell>
          <cell r="BU1094">
            <v>0</v>
          </cell>
          <cell r="BV1094">
            <v>0</v>
          </cell>
          <cell r="BW1094">
            <v>60.6087760925293</v>
          </cell>
          <cell r="BX1094">
            <v>374.99981689453125</v>
          </cell>
          <cell r="BY1094">
            <v>75</v>
          </cell>
          <cell r="BZ1094">
            <v>0</v>
          </cell>
          <cell r="CA1094">
            <v>0</v>
          </cell>
          <cell r="CB1094">
            <v>724.0044555664062</v>
          </cell>
          <cell r="CC1094">
            <v>449.99981689453125</v>
          </cell>
          <cell r="CD1094">
            <v>1.6088994638839236</v>
          </cell>
          <cell r="CE1094">
            <v>13.21558952331543</v>
          </cell>
          <cell r="CF1094">
            <v>7.622195802438974</v>
          </cell>
          <cell r="CG1094">
            <v>0</v>
          </cell>
          <cell r="CH1094">
            <v>7.622195802438974</v>
          </cell>
          <cell r="CI1094">
            <v>0.4069473505514624</v>
          </cell>
          <cell r="CJ1094">
            <v>0</v>
          </cell>
          <cell r="CK1094">
            <v>0.4069473505514624</v>
          </cell>
          <cell r="CM1094">
            <v>0</v>
          </cell>
          <cell r="CQ1094">
            <v>0</v>
          </cell>
          <cell r="CR1094">
            <v>42.165870666503906</v>
          </cell>
          <cell r="CS1094">
            <v>0</v>
          </cell>
          <cell r="CT1094">
            <v>42.165870666503906</v>
          </cell>
          <cell r="CU1094">
            <v>0</v>
          </cell>
          <cell r="CV1094">
            <v>9999</v>
          </cell>
          <cell r="CW1094">
            <v>9999</v>
          </cell>
        </row>
        <row r="1095">
          <cell r="A1095" t="str">
            <v>Manufactured Home SGC Heat Pump - PTCS Duct Sealing Heat Zone 1 - Cool Zone 3</v>
          </cell>
          <cell r="C1095">
            <v>20</v>
          </cell>
          <cell r="D1095">
            <v>802.939453125</v>
          </cell>
          <cell r="E1095">
            <v>0</v>
          </cell>
          <cell r="F1095">
            <v>375</v>
          </cell>
          <cell r="G1095">
            <v>0</v>
          </cell>
          <cell r="H1095">
            <v>0</v>
          </cell>
          <cell r="L1095">
            <v>864.16357421875</v>
          </cell>
          <cell r="M1095">
            <v>0.19217956066131592</v>
          </cell>
          <cell r="N1095">
            <v>0.6185001134872437</v>
          </cell>
          <cell r="O1095">
            <v>0</v>
          </cell>
          <cell r="P1095">
            <v>0.19217956066131592</v>
          </cell>
          <cell r="Q1095">
            <v>0.6185001134872437</v>
          </cell>
          <cell r="R1095">
            <v>374.99981689453125</v>
          </cell>
          <cell r="S1095">
            <v>0</v>
          </cell>
          <cell r="T1095">
            <v>0</v>
          </cell>
          <cell r="U1095">
            <v>0</v>
          </cell>
          <cell r="V1095">
            <v>75</v>
          </cell>
          <cell r="W1095">
            <v>0</v>
          </cell>
          <cell r="X1095">
            <v>0</v>
          </cell>
          <cell r="Y1095">
            <v>0</v>
          </cell>
          <cell r="Z1095">
            <v>0</v>
          </cell>
          <cell r="AA1095">
            <v>0</v>
          </cell>
          <cell r="AB1095">
            <v>0</v>
          </cell>
          <cell r="AC1095">
            <v>0</v>
          </cell>
          <cell r="AD1095">
            <v>0</v>
          </cell>
          <cell r="AE1095">
            <v>0</v>
          </cell>
          <cell r="AF1095">
            <v>0</v>
          </cell>
          <cell r="AG1095">
            <v>0</v>
          </cell>
          <cell r="AH1095">
            <v>449.99981689453125</v>
          </cell>
          <cell r="AI1095">
            <v>0</v>
          </cell>
          <cell r="AJ1095">
            <v>0</v>
          </cell>
          <cell r="AK1095">
            <v>0</v>
          </cell>
          <cell r="AL1095">
            <v>449.99981689453125</v>
          </cell>
          <cell r="AM1095">
            <v>429.4256896972656</v>
          </cell>
          <cell r="AN1095">
            <v>7.835351467132568</v>
          </cell>
          <cell r="AO1095">
            <v>43.726104736328125</v>
          </cell>
          <cell r="AP1095">
            <v>0</v>
          </cell>
          <cell r="AQ1095">
            <v>480.9871520996094</v>
          </cell>
          <cell r="AR1095">
            <v>449.99981689453125</v>
          </cell>
          <cell r="AS1095">
            <v>1.0688607591443926</v>
          </cell>
          <cell r="AT1095">
            <v>429.4256896972656</v>
          </cell>
          <cell r="AU1095">
            <v>168.1124267578125</v>
          </cell>
          <cell r="AV1095">
            <v>59.753814697265625</v>
          </cell>
          <cell r="AW1095">
            <v>0</v>
          </cell>
          <cell r="AX1095">
            <v>657.2919311523438</v>
          </cell>
          <cell r="AY1095">
            <v>0</v>
          </cell>
          <cell r="AZ1095">
            <v>9999</v>
          </cell>
          <cell r="BA1095">
            <v>429.4256896972656</v>
          </cell>
          <cell r="BB1095">
            <v>175.94778442382812</v>
          </cell>
          <cell r="BC1095">
            <v>60.53734588623047</v>
          </cell>
          <cell r="BD1095">
            <v>0</v>
          </cell>
          <cell r="BE1095">
            <v>665.9108276367188</v>
          </cell>
          <cell r="BF1095">
            <v>449.99981689453125</v>
          </cell>
          <cell r="BG1095">
            <v>18.18033790588379</v>
          </cell>
          <cell r="BH1095">
            <v>1.479802410596345</v>
          </cell>
          <cell r="BI1095">
            <v>38.316558837890625</v>
          </cell>
          <cell r="BJ1095">
            <v>0</v>
          </cell>
          <cell r="BK1095">
            <v>0</v>
          </cell>
          <cell r="BL1095">
            <v>0</v>
          </cell>
          <cell r="BM1095">
            <v>82.50843048095703</v>
          </cell>
          <cell r="BN1095">
            <v>429.4256896972656</v>
          </cell>
          <cell r="BO1095">
            <v>0</v>
          </cell>
          <cell r="BP1095">
            <v>175.94778442382812</v>
          </cell>
          <cell r="BQ1095">
            <v>42.028106689453125</v>
          </cell>
          <cell r="BR1095">
            <v>15.20006275177002</v>
          </cell>
          <cell r="BS1095">
            <v>0</v>
          </cell>
          <cell r="BT1095">
            <v>0</v>
          </cell>
          <cell r="BU1095">
            <v>0</v>
          </cell>
          <cell r="BV1095">
            <v>0</v>
          </cell>
          <cell r="BW1095">
            <v>60.53734588623047</v>
          </cell>
          <cell r="BX1095">
            <v>374.99981689453125</v>
          </cell>
          <cell r="BY1095">
            <v>75</v>
          </cell>
          <cell r="BZ1095">
            <v>0</v>
          </cell>
          <cell r="CA1095">
            <v>0</v>
          </cell>
          <cell r="CB1095">
            <v>723.1389770507812</v>
          </cell>
          <cell r="CC1095">
            <v>449.99981689453125</v>
          </cell>
          <cell r="CD1095">
            <v>1.6069761722128657</v>
          </cell>
          <cell r="CE1095">
            <v>13.307476043701172</v>
          </cell>
          <cell r="CF1095">
            <v>7.6414150060962855</v>
          </cell>
          <cell r="CG1095">
            <v>0</v>
          </cell>
          <cell r="CH1095">
            <v>7.6414150060962855</v>
          </cell>
          <cell r="CI1095">
            <v>0.40542044359894147</v>
          </cell>
          <cell r="CJ1095">
            <v>0</v>
          </cell>
          <cell r="CK1095">
            <v>0.40542044359894147</v>
          </cell>
          <cell r="CM1095">
            <v>0</v>
          </cell>
          <cell r="CQ1095">
            <v>0</v>
          </cell>
          <cell r="CR1095">
            <v>42.028106689453125</v>
          </cell>
          <cell r="CS1095">
            <v>0</v>
          </cell>
          <cell r="CT1095">
            <v>42.028106689453125</v>
          </cell>
          <cell r="CU1095">
            <v>0</v>
          </cell>
          <cell r="CV1095">
            <v>9999</v>
          </cell>
          <cell r="CW1095">
            <v>9999</v>
          </cell>
        </row>
        <row r="1096">
          <cell r="A1096" t="str">
            <v>Manufactured Home NonSGC Heat Pump - PTCS System Commissioning and Controls Heat Zone 2 - Cool Zone 1</v>
          </cell>
          <cell r="C1096">
            <v>14.904052734375</v>
          </cell>
          <cell r="D1096">
            <v>1615.8006591796875</v>
          </cell>
          <cell r="E1096">
            <v>0</v>
          </cell>
          <cell r="F1096">
            <v>325</v>
          </cell>
          <cell r="G1096">
            <v>0</v>
          </cell>
          <cell r="H1096">
            <v>0</v>
          </cell>
          <cell r="L1096">
            <v>1739.0054931640625</v>
          </cell>
          <cell r="M1096">
            <v>0.441754549741745</v>
          </cell>
          <cell r="N1096">
            <v>1.2555831670761108</v>
          </cell>
          <cell r="O1096">
            <v>0</v>
          </cell>
          <cell r="P1096">
            <v>0.441754549741745</v>
          </cell>
          <cell r="Q1096">
            <v>1.2555831670761108</v>
          </cell>
          <cell r="R1096">
            <v>324.9998474121094</v>
          </cell>
          <cell r="S1096">
            <v>0</v>
          </cell>
          <cell r="T1096">
            <v>0</v>
          </cell>
          <cell r="U1096">
            <v>518.5567626953125</v>
          </cell>
          <cell r="V1096">
            <v>65</v>
          </cell>
          <cell r="W1096">
            <v>0</v>
          </cell>
          <cell r="X1096">
            <v>0</v>
          </cell>
          <cell r="Y1096">
            <v>0</v>
          </cell>
          <cell r="Z1096">
            <v>0</v>
          </cell>
          <cell r="AA1096">
            <v>0</v>
          </cell>
          <cell r="AB1096">
            <v>0</v>
          </cell>
          <cell r="AC1096">
            <v>0</v>
          </cell>
          <cell r="AD1096">
            <v>0</v>
          </cell>
          <cell r="AE1096">
            <v>0</v>
          </cell>
          <cell r="AF1096">
            <v>0</v>
          </cell>
          <cell r="AG1096">
            <v>0</v>
          </cell>
          <cell r="AH1096">
            <v>389.9998474121094</v>
          </cell>
          <cell r="AI1096">
            <v>0</v>
          </cell>
          <cell r="AJ1096">
            <v>0</v>
          </cell>
          <cell r="AK1096">
            <v>518.5567626953125</v>
          </cell>
          <cell r="AL1096">
            <v>908.556640625</v>
          </cell>
          <cell r="AM1096">
            <v>858.9674072265625</v>
          </cell>
          <cell r="AN1096">
            <v>18.010772705078125</v>
          </cell>
          <cell r="AO1096">
            <v>87.69782257080078</v>
          </cell>
          <cell r="AP1096">
            <v>0</v>
          </cell>
          <cell r="AQ1096">
            <v>964.676025390625</v>
          </cell>
          <cell r="AR1096">
            <v>389.9998474121094</v>
          </cell>
          <cell r="AS1096">
            <v>2.4735291793154905</v>
          </cell>
          <cell r="AT1096">
            <v>858.9674072265625</v>
          </cell>
          <cell r="AU1096">
            <v>341.27581787109375</v>
          </cell>
          <cell r="AV1096">
            <v>120.02433013916016</v>
          </cell>
          <cell r="AW1096">
            <v>0</v>
          </cell>
          <cell r="AX1096">
            <v>1320.267578125</v>
          </cell>
          <cell r="AY1096">
            <v>0</v>
          </cell>
          <cell r="AZ1096">
            <v>9999</v>
          </cell>
          <cell r="BA1096">
            <v>858.9674072265625</v>
          </cell>
          <cell r="BB1096">
            <v>359.2865905761719</v>
          </cell>
          <cell r="BC1096">
            <v>121.82540130615234</v>
          </cell>
          <cell r="BD1096">
            <v>0</v>
          </cell>
          <cell r="BE1096">
            <v>1340.079345703125</v>
          </cell>
          <cell r="BF1096">
            <v>389.9998474121094</v>
          </cell>
          <cell r="BG1096">
            <v>-3.855186700820923</v>
          </cell>
          <cell r="BH1096">
            <v>3.436102367734613</v>
          </cell>
          <cell r="BI1096">
            <v>16.50188636779785</v>
          </cell>
          <cell r="BJ1096">
            <v>0</v>
          </cell>
          <cell r="BK1096">
            <v>0</v>
          </cell>
          <cell r="BL1096">
            <v>21.941455841064453</v>
          </cell>
          <cell r="BM1096">
            <v>44.58747863769531</v>
          </cell>
          <cell r="BN1096">
            <v>858.9674072265625</v>
          </cell>
          <cell r="BO1096">
            <v>0</v>
          </cell>
          <cell r="BP1096">
            <v>359.2865905761719</v>
          </cell>
          <cell r="BQ1096">
            <v>85.31895446777344</v>
          </cell>
          <cell r="BR1096">
            <v>30.669809341430664</v>
          </cell>
          <cell r="BS1096">
            <v>0</v>
          </cell>
          <cell r="BT1096">
            <v>0</v>
          </cell>
          <cell r="BU1096">
            <v>0</v>
          </cell>
          <cell r="BV1096">
            <v>0</v>
          </cell>
          <cell r="BW1096">
            <v>121.82540130615234</v>
          </cell>
          <cell r="BX1096">
            <v>843.556640625</v>
          </cell>
          <cell r="BY1096">
            <v>65</v>
          </cell>
          <cell r="BZ1096">
            <v>0</v>
          </cell>
          <cell r="CA1096">
            <v>0</v>
          </cell>
          <cell r="CB1096">
            <v>1456.068115234375</v>
          </cell>
          <cell r="CC1096">
            <v>908.556640625</v>
          </cell>
          <cell r="CD1096">
            <v>1.6026168296083945</v>
          </cell>
          <cell r="CE1096">
            <v>13.178491592407227</v>
          </cell>
          <cell r="CF1096">
            <v>15.629849076288906</v>
          </cell>
          <cell r="CG1096">
            <v>0</v>
          </cell>
          <cell r="CH1096">
            <v>15.629849076288906</v>
          </cell>
          <cell r="CI1096">
            <v>0.8451056723896284</v>
          </cell>
          <cell r="CJ1096">
            <v>0</v>
          </cell>
          <cell r="CK1096">
            <v>0.8451056723896284</v>
          </cell>
          <cell r="CM1096">
            <v>0</v>
          </cell>
          <cell r="CQ1096">
            <v>0</v>
          </cell>
          <cell r="CR1096">
            <v>85.31895446777344</v>
          </cell>
          <cell r="CS1096">
            <v>0</v>
          </cell>
          <cell r="CT1096">
            <v>85.31895446777344</v>
          </cell>
          <cell r="CU1096">
            <v>0</v>
          </cell>
          <cell r="CV1096">
            <v>9999</v>
          </cell>
          <cell r="CW1096">
            <v>9999</v>
          </cell>
        </row>
        <row r="1097">
          <cell r="A1097" t="str">
            <v>Manufactured Home SGC Heat Pump - PTCS System Commissioning and Controls Heat Zone 2 - Cool Zone 3</v>
          </cell>
          <cell r="C1097">
            <v>14.6749906539917</v>
          </cell>
          <cell r="D1097">
            <v>1573.998779296875</v>
          </cell>
          <cell r="E1097">
            <v>0</v>
          </cell>
          <cell r="F1097">
            <v>325</v>
          </cell>
          <cell r="G1097">
            <v>0</v>
          </cell>
          <cell r="H1097">
            <v>0</v>
          </cell>
          <cell r="L1097">
            <v>1694.01611328125</v>
          </cell>
          <cell r="M1097">
            <v>0.42037340998649597</v>
          </cell>
          <cell r="N1097">
            <v>1.2211214303970337</v>
          </cell>
          <cell r="O1097">
            <v>0</v>
          </cell>
          <cell r="P1097">
            <v>0.42037340998649597</v>
          </cell>
          <cell r="Q1097">
            <v>1.2211214303970337</v>
          </cell>
          <cell r="R1097">
            <v>324.9998474121094</v>
          </cell>
          <cell r="S1097">
            <v>0</v>
          </cell>
          <cell r="T1097">
            <v>0</v>
          </cell>
          <cell r="U1097">
            <v>518.5567626953125</v>
          </cell>
          <cell r="V1097">
            <v>65</v>
          </cell>
          <cell r="W1097">
            <v>0</v>
          </cell>
          <cell r="X1097">
            <v>0</v>
          </cell>
          <cell r="Y1097">
            <v>0</v>
          </cell>
          <cell r="Z1097">
            <v>0</v>
          </cell>
          <cell r="AA1097">
            <v>0</v>
          </cell>
          <cell r="AB1097">
            <v>0</v>
          </cell>
          <cell r="AC1097">
            <v>0</v>
          </cell>
          <cell r="AD1097">
            <v>0</v>
          </cell>
          <cell r="AE1097">
            <v>0</v>
          </cell>
          <cell r="AF1097">
            <v>0</v>
          </cell>
          <cell r="AG1097">
            <v>0</v>
          </cell>
          <cell r="AH1097">
            <v>389.9998474121094</v>
          </cell>
          <cell r="AI1097">
            <v>0</v>
          </cell>
          <cell r="AJ1097">
            <v>0</v>
          </cell>
          <cell r="AK1097">
            <v>518.5567626953125</v>
          </cell>
          <cell r="AL1097">
            <v>908.556640625</v>
          </cell>
          <cell r="AM1097">
            <v>836.435546875</v>
          </cell>
          <cell r="AN1097">
            <v>17.139039993286133</v>
          </cell>
          <cell r="AO1097">
            <v>85.35745239257812</v>
          </cell>
          <cell r="AP1097">
            <v>0</v>
          </cell>
          <cell r="AQ1097">
            <v>938.9320678710938</v>
          </cell>
          <cell r="AR1097">
            <v>389.9998474121094</v>
          </cell>
          <cell r="AS1097">
            <v>2.407518991331048</v>
          </cell>
          <cell r="AT1097">
            <v>836.435546875</v>
          </cell>
          <cell r="AU1097">
            <v>331.9089050292969</v>
          </cell>
          <cell r="AV1097">
            <v>116.83444213867188</v>
          </cell>
          <cell r="AW1097">
            <v>0</v>
          </cell>
          <cell r="AX1097">
            <v>1285.178955078125</v>
          </cell>
          <cell r="AY1097">
            <v>0</v>
          </cell>
          <cell r="AZ1097">
            <v>9999</v>
          </cell>
          <cell r="BA1097">
            <v>836.435546875</v>
          </cell>
          <cell r="BB1097">
            <v>349.0479431152344</v>
          </cell>
          <cell r="BC1097">
            <v>118.54834747314453</v>
          </cell>
          <cell r="BD1097">
            <v>0</v>
          </cell>
          <cell r="BE1097">
            <v>1304.0318603515625</v>
          </cell>
          <cell r="BF1097">
            <v>389.9998474121094</v>
          </cell>
          <cell r="BG1097">
            <v>-3.3705005645751953</v>
          </cell>
          <cell r="BH1097">
            <v>3.343672691217155</v>
          </cell>
          <cell r="BI1097">
            <v>16.940139770507812</v>
          </cell>
          <cell r="BJ1097">
            <v>0</v>
          </cell>
          <cell r="BK1097">
            <v>0</v>
          </cell>
          <cell r="BL1097">
            <v>22.524173736572266</v>
          </cell>
          <cell r="BM1097">
            <v>45.920955657958984</v>
          </cell>
          <cell r="BN1097">
            <v>836.435546875</v>
          </cell>
          <cell r="BO1097">
            <v>0</v>
          </cell>
          <cell r="BP1097">
            <v>349.0479431152344</v>
          </cell>
          <cell r="BQ1097">
            <v>82.97722625732422</v>
          </cell>
          <cell r="BR1097">
            <v>29.91725730895996</v>
          </cell>
          <cell r="BS1097">
            <v>0</v>
          </cell>
          <cell r="BT1097">
            <v>0</v>
          </cell>
          <cell r="BU1097">
            <v>0</v>
          </cell>
          <cell r="BV1097">
            <v>0</v>
          </cell>
          <cell r="BW1097">
            <v>118.54834747314453</v>
          </cell>
          <cell r="BX1097">
            <v>843.556640625</v>
          </cell>
          <cell r="BY1097">
            <v>65</v>
          </cell>
          <cell r="BZ1097">
            <v>0</v>
          </cell>
          <cell r="CA1097">
            <v>0</v>
          </cell>
          <cell r="CB1097">
            <v>1416.92626953125</v>
          </cell>
          <cell r="CC1097">
            <v>908.556640625</v>
          </cell>
          <cell r="CD1097">
            <v>1.5595354869260567</v>
          </cell>
          <cell r="CE1097">
            <v>14.249958992004395</v>
          </cell>
          <cell r="CF1097">
            <v>15.236991411737806</v>
          </cell>
          <cell r="CG1097">
            <v>0</v>
          </cell>
          <cell r="CH1097">
            <v>15.236991411737806</v>
          </cell>
          <cell r="CI1097">
            <v>0.8220297576453858</v>
          </cell>
          <cell r="CJ1097">
            <v>0</v>
          </cell>
          <cell r="CK1097">
            <v>0.8220297576453858</v>
          </cell>
          <cell r="CM1097">
            <v>0</v>
          </cell>
          <cell r="CQ1097">
            <v>0</v>
          </cell>
          <cell r="CR1097">
            <v>82.97722625732422</v>
          </cell>
          <cell r="CS1097">
            <v>0</v>
          </cell>
          <cell r="CT1097">
            <v>82.97722625732422</v>
          </cell>
          <cell r="CU1097">
            <v>0</v>
          </cell>
          <cell r="CV1097">
            <v>9999</v>
          </cell>
          <cell r="CW1097">
            <v>9999</v>
          </cell>
        </row>
        <row r="1098">
          <cell r="A1098" t="str">
            <v>Manufactured Home NonSGC Heat Pump - PTCS Duct Sealing Heat Zone 1 - Cool Zone 1</v>
          </cell>
          <cell r="C1098">
            <v>20</v>
          </cell>
          <cell r="D1098">
            <v>770.0770874023438</v>
          </cell>
          <cell r="E1098">
            <v>0</v>
          </cell>
          <cell r="F1098">
            <v>375</v>
          </cell>
          <cell r="G1098">
            <v>0</v>
          </cell>
          <cell r="H1098">
            <v>0</v>
          </cell>
          <cell r="L1098">
            <v>828.7954711914062</v>
          </cell>
          <cell r="M1098">
            <v>0.20550024509429932</v>
          </cell>
          <cell r="N1098">
            <v>0.5973990559577942</v>
          </cell>
          <cell r="O1098">
            <v>0</v>
          </cell>
          <cell r="P1098">
            <v>0.20550024509429932</v>
          </cell>
          <cell r="Q1098">
            <v>0.5973990559577942</v>
          </cell>
          <cell r="R1098">
            <v>374.99981689453125</v>
          </cell>
          <cell r="S1098">
            <v>0</v>
          </cell>
          <cell r="T1098">
            <v>0</v>
          </cell>
          <cell r="U1098">
            <v>0</v>
          </cell>
          <cell r="V1098">
            <v>75</v>
          </cell>
          <cell r="W1098">
            <v>0</v>
          </cell>
          <cell r="X1098">
            <v>0</v>
          </cell>
          <cell r="Y1098">
            <v>0</v>
          </cell>
          <cell r="Z1098">
            <v>0</v>
          </cell>
          <cell r="AA1098">
            <v>0</v>
          </cell>
          <cell r="AB1098">
            <v>0</v>
          </cell>
          <cell r="AC1098">
            <v>0</v>
          </cell>
          <cell r="AD1098">
            <v>0</v>
          </cell>
          <cell r="AE1098">
            <v>0</v>
          </cell>
          <cell r="AF1098">
            <v>0</v>
          </cell>
          <cell r="AG1098">
            <v>0</v>
          </cell>
          <cell r="AH1098">
            <v>449.99981689453125</v>
          </cell>
          <cell r="AI1098">
            <v>0</v>
          </cell>
          <cell r="AJ1098">
            <v>0</v>
          </cell>
          <cell r="AK1098">
            <v>0</v>
          </cell>
          <cell r="AL1098">
            <v>449.99981689453125</v>
          </cell>
          <cell r="AM1098">
            <v>413.09503173828125</v>
          </cell>
          <cell r="AN1098">
            <v>8.378449440002441</v>
          </cell>
          <cell r="AO1098">
            <v>42.1473503112793</v>
          </cell>
          <cell r="AP1098">
            <v>0</v>
          </cell>
          <cell r="AQ1098">
            <v>463.6208190917969</v>
          </cell>
          <cell r="AR1098">
            <v>449.99981689453125</v>
          </cell>
          <cell r="AS1098">
            <v>1.0302689336387534</v>
          </cell>
          <cell r="AT1098">
            <v>413.09503173828125</v>
          </cell>
          <cell r="AU1098">
            <v>162.3770294189453</v>
          </cell>
          <cell r="AV1098">
            <v>57.54720687866211</v>
          </cell>
          <cell r="AW1098">
            <v>0</v>
          </cell>
          <cell r="AX1098">
            <v>633.019287109375</v>
          </cell>
          <cell r="AY1098">
            <v>0</v>
          </cell>
          <cell r="AZ1098">
            <v>9999</v>
          </cell>
          <cell r="BA1098">
            <v>413.09503173828125</v>
          </cell>
          <cell r="BB1098">
            <v>170.75547790527344</v>
          </cell>
          <cell r="BC1098">
            <v>58.38505172729492</v>
          </cell>
          <cell r="BD1098">
            <v>0</v>
          </cell>
          <cell r="BE1098">
            <v>642.2355346679688</v>
          </cell>
          <cell r="BF1098">
            <v>449.99981689453125</v>
          </cell>
          <cell r="BG1098">
            <v>19.608230590820312</v>
          </cell>
          <cell r="BH1098">
            <v>1.4271907192243323</v>
          </cell>
          <cell r="BI1098">
            <v>39.951683044433594</v>
          </cell>
          <cell r="BJ1098">
            <v>0</v>
          </cell>
          <cell r="BK1098">
            <v>0</v>
          </cell>
          <cell r="BL1098">
            <v>0</v>
          </cell>
          <cell r="BM1098">
            <v>81.27900695800781</v>
          </cell>
          <cell r="BN1098">
            <v>413.09503173828125</v>
          </cell>
          <cell r="BO1098">
            <v>0</v>
          </cell>
          <cell r="BP1098">
            <v>170.75547790527344</v>
          </cell>
          <cell r="BQ1098">
            <v>40.59425735473633</v>
          </cell>
          <cell r="BR1098">
            <v>14.47427749633789</v>
          </cell>
          <cell r="BS1098">
            <v>0</v>
          </cell>
          <cell r="BT1098">
            <v>0</v>
          </cell>
          <cell r="BU1098">
            <v>0</v>
          </cell>
          <cell r="BV1098">
            <v>0</v>
          </cell>
          <cell r="BW1098">
            <v>58.38505172729492</v>
          </cell>
          <cell r="BX1098">
            <v>374.99981689453125</v>
          </cell>
          <cell r="BY1098">
            <v>75</v>
          </cell>
          <cell r="BZ1098">
            <v>0</v>
          </cell>
          <cell r="CA1098">
            <v>0</v>
          </cell>
          <cell r="CB1098">
            <v>697.3040771484375</v>
          </cell>
          <cell r="CC1098">
            <v>449.99981689453125</v>
          </cell>
          <cell r="CD1098">
            <v>1.549565290909949</v>
          </cell>
          <cell r="CE1098">
            <v>14.719161033630371</v>
          </cell>
          <cell r="CF1098">
            <v>7.2870682447411355</v>
          </cell>
          <cell r="CG1098">
            <v>0</v>
          </cell>
          <cell r="CH1098">
            <v>7.2870682447411355</v>
          </cell>
          <cell r="CI1098">
            <v>0.39015865000167455</v>
          </cell>
          <cell r="CJ1098">
            <v>0</v>
          </cell>
          <cell r="CK1098">
            <v>0.39015865000167455</v>
          </cell>
          <cell r="CM1098">
            <v>0</v>
          </cell>
          <cell r="CQ1098">
            <v>0</v>
          </cell>
          <cell r="CR1098">
            <v>40.59425735473633</v>
          </cell>
          <cell r="CS1098">
            <v>0</v>
          </cell>
          <cell r="CT1098">
            <v>40.59425735473633</v>
          </cell>
          <cell r="CU1098">
            <v>0</v>
          </cell>
          <cell r="CV1098">
            <v>9999</v>
          </cell>
          <cell r="CW1098">
            <v>9999</v>
          </cell>
        </row>
        <row r="1099">
          <cell r="A1099" t="str">
            <v>Manufactured Home NonSGC Forced Air Furnace w/CAC - PTCS Duct Sealing and System Commissioning Heat Zone 3 - Cool Zone 3</v>
          </cell>
          <cell r="C1099">
            <v>20</v>
          </cell>
          <cell r="D1099">
            <v>1286.2076416015625</v>
          </cell>
          <cell r="E1099">
            <v>0</v>
          </cell>
          <cell r="F1099">
            <v>600</v>
          </cell>
          <cell r="G1099">
            <v>0</v>
          </cell>
          <cell r="H1099">
            <v>0</v>
          </cell>
          <cell r="L1099">
            <v>1384.2808837890625</v>
          </cell>
          <cell r="M1099">
            <v>0.2550755739212036</v>
          </cell>
          <cell r="N1099">
            <v>0.8332614898681641</v>
          </cell>
          <cell r="O1099">
            <v>0</v>
          </cell>
          <cell r="P1099">
            <v>0.2550755739212036</v>
          </cell>
          <cell r="Q1099">
            <v>0.8332614898681641</v>
          </cell>
          <cell r="R1099">
            <v>599.9996948242188</v>
          </cell>
          <cell r="S1099">
            <v>0</v>
          </cell>
          <cell r="T1099">
            <v>0</v>
          </cell>
          <cell r="U1099">
            <v>0</v>
          </cell>
          <cell r="V1099">
            <v>120</v>
          </cell>
          <cell r="W1099">
            <v>0</v>
          </cell>
          <cell r="X1099">
            <v>0</v>
          </cell>
          <cell r="Y1099">
            <v>0</v>
          </cell>
          <cell r="Z1099">
            <v>0</v>
          </cell>
          <cell r="AA1099">
            <v>0</v>
          </cell>
          <cell r="AB1099">
            <v>0</v>
          </cell>
          <cell r="AC1099">
            <v>0</v>
          </cell>
          <cell r="AD1099">
            <v>0</v>
          </cell>
          <cell r="AE1099">
            <v>0</v>
          </cell>
          <cell r="AF1099">
            <v>0</v>
          </cell>
          <cell r="AG1099">
            <v>0</v>
          </cell>
          <cell r="AH1099">
            <v>719.9996948242188</v>
          </cell>
          <cell r="AI1099">
            <v>0</v>
          </cell>
          <cell r="AJ1099">
            <v>0</v>
          </cell>
          <cell r="AK1099">
            <v>0</v>
          </cell>
          <cell r="AL1099">
            <v>719.9996948242188</v>
          </cell>
          <cell r="AM1099">
            <v>702.2681884765625</v>
          </cell>
          <cell r="AN1099">
            <v>10.399685859680176</v>
          </cell>
          <cell r="AO1099">
            <v>71.26678466796875</v>
          </cell>
          <cell r="AP1099">
            <v>0</v>
          </cell>
          <cell r="AQ1099">
            <v>783.9346313476562</v>
          </cell>
          <cell r="AR1099">
            <v>719.9996948242188</v>
          </cell>
          <cell r="AS1099">
            <v>1.0887985989988536</v>
          </cell>
          <cell r="AT1099">
            <v>702.2681884765625</v>
          </cell>
          <cell r="AU1099">
            <v>226.48599243164062</v>
          </cell>
          <cell r="AV1099">
            <v>92.87541198730469</v>
          </cell>
          <cell r="AW1099">
            <v>0</v>
          </cell>
          <cell r="AX1099">
            <v>1021.6295776367188</v>
          </cell>
          <cell r="AY1099">
            <v>0</v>
          </cell>
          <cell r="AZ1099">
            <v>9999</v>
          </cell>
          <cell r="BA1099">
            <v>702.2681884765625</v>
          </cell>
          <cell r="BB1099">
            <v>236.88568115234375</v>
          </cell>
          <cell r="BC1099">
            <v>93.9153823852539</v>
          </cell>
          <cell r="BD1099">
            <v>0</v>
          </cell>
          <cell r="BE1099">
            <v>1033.0692138671875</v>
          </cell>
          <cell r="BF1099">
            <v>719.9996948242188</v>
          </cell>
          <cell r="BG1099">
            <v>20.687938690185547</v>
          </cell>
          <cell r="BH1099">
            <v>1.434819009757152</v>
          </cell>
          <cell r="BI1099">
            <v>38.2717399597168</v>
          </cell>
          <cell r="BJ1099">
            <v>0</v>
          </cell>
          <cell r="BK1099">
            <v>0</v>
          </cell>
          <cell r="BL1099">
            <v>0</v>
          </cell>
          <cell r="BM1099">
            <v>66.83970642089844</v>
          </cell>
          <cell r="BN1099">
            <v>702.2681884765625</v>
          </cell>
          <cell r="BO1099">
            <v>0</v>
          </cell>
          <cell r="BP1099">
            <v>236.88568115234375</v>
          </cell>
          <cell r="BQ1099">
            <v>56.621498107910156</v>
          </cell>
          <cell r="BR1099">
            <v>23.477266311645508</v>
          </cell>
          <cell r="BS1099">
            <v>0</v>
          </cell>
          <cell r="BT1099">
            <v>0</v>
          </cell>
          <cell r="BU1099">
            <v>0</v>
          </cell>
          <cell r="BV1099">
            <v>0</v>
          </cell>
          <cell r="BW1099">
            <v>93.9153823852539</v>
          </cell>
          <cell r="BX1099">
            <v>599.9996948242188</v>
          </cell>
          <cell r="BY1099">
            <v>120</v>
          </cell>
          <cell r="BZ1099">
            <v>0</v>
          </cell>
          <cell r="CA1099">
            <v>0</v>
          </cell>
          <cell r="CB1099">
            <v>1113.16796875</v>
          </cell>
          <cell r="CC1099">
            <v>719.9996948242188</v>
          </cell>
          <cell r="CD1099">
            <v>1.546067340826391</v>
          </cell>
          <cell r="CE1099">
            <v>16.43027114868164</v>
          </cell>
          <cell r="CF1099">
            <v>11.65695379101135</v>
          </cell>
          <cell r="CG1099">
            <v>0</v>
          </cell>
          <cell r="CH1099">
            <v>11.65695379101135</v>
          </cell>
          <cell r="CI1099">
            <v>0.6041778276083992</v>
          </cell>
          <cell r="CJ1099">
            <v>0</v>
          </cell>
          <cell r="CK1099">
            <v>0.6041778276083992</v>
          </cell>
          <cell r="CM1099">
            <v>0</v>
          </cell>
          <cell r="CQ1099">
            <v>0</v>
          </cell>
          <cell r="CR1099">
            <v>56.621498107910156</v>
          </cell>
          <cell r="CS1099">
            <v>0</v>
          </cell>
          <cell r="CT1099">
            <v>56.621498107910156</v>
          </cell>
          <cell r="CU1099">
            <v>0</v>
          </cell>
          <cell r="CV1099">
            <v>9999</v>
          </cell>
          <cell r="CW1099">
            <v>9999</v>
          </cell>
        </row>
        <row r="1100">
          <cell r="A1100" t="str">
            <v>Manufactured Home SGC Heat Pump - PTCS System Commissioning and Controls Heat Zone 2 - Cool Zone 2</v>
          </cell>
          <cell r="C1100">
            <v>14.848361015319824</v>
          </cell>
          <cell r="D1100">
            <v>1546.2901611328125</v>
          </cell>
          <cell r="E1100">
            <v>0</v>
          </cell>
          <cell r="F1100">
            <v>325</v>
          </cell>
          <cell r="G1100">
            <v>0</v>
          </cell>
          <cell r="H1100">
            <v>0</v>
          </cell>
          <cell r="L1100">
            <v>1664.19482421875</v>
          </cell>
          <cell r="M1100">
            <v>0.42037340998649597</v>
          </cell>
          <cell r="N1100">
            <v>1.2010962963104248</v>
          </cell>
          <cell r="O1100">
            <v>0</v>
          </cell>
          <cell r="P1100">
            <v>0.42037340998649597</v>
          </cell>
          <cell r="Q1100">
            <v>1.2010962963104248</v>
          </cell>
          <cell r="R1100">
            <v>324.9998474121094</v>
          </cell>
          <cell r="S1100">
            <v>0</v>
          </cell>
          <cell r="T1100">
            <v>0</v>
          </cell>
          <cell r="U1100">
            <v>518.5567626953125</v>
          </cell>
          <cell r="V1100">
            <v>65</v>
          </cell>
          <cell r="W1100">
            <v>0</v>
          </cell>
          <cell r="X1100">
            <v>0</v>
          </cell>
          <cell r="Y1100">
            <v>0</v>
          </cell>
          <cell r="Z1100">
            <v>0</v>
          </cell>
          <cell r="AA1100">
            <v>0</v>
          </cell>
          <cell r="AB1100">
            <v>0</v>
          </cell>
          <cell r="AC1100">
            <v>0</v>
          </cell>
          <cell r="AD1100">
            <v>0</v>
          </cell>
          <cell r="AE1100">
            <v>0</v>
          </cell>
          <cell r="AF1100">
            <v>0</v>
          </cell>
          <cell r="AG1100">
            <v>0</v>
          </cell>
          <cell r="AH1100">
            <v>389.9998474121094</v>
          </cell>
          <cell r="AI1100">
            <v>0</v>
          </cell>
          <cell r="AJ1100">
            <v>0</v>
          </cell>
          <cell r="AK1100">
            <v>518.5567626953125</v>
          </cell>
          <cell r="AL1100">
            <v>908.556640625</v>
          </cell>
          <cell r="AM1100">
            <v>821.7430419921875</v>
          </cell>
          <cell r="AN1100">
            <v>17.139039993286133</v>
          </cell>
          <cell r="AO1100">
            <v>83.8882064819336</v>
          </cell>
          <cell r="AP1100">
            <v>0</v>
          </cell>
          <cell r="AQ1100">
            <v>922.770263671875</v>
          </cell>
          <cell r="AR1100">
            <v>389.9998474121094</v>
          </cell>
          <cell r="AS1100">
            <v>2.366078588467559</v>
          </cell>
          <cell r="AT1100">
            <v>821.7430419921875</v>
          </cell>
          <cell r="AU1100">
            <v>326.4659729003906</v>
          </cell>
          <cell r="AV1100">
            <v>114.82089233398438</v>
          </cell>
          <cell r="AW1100">
            <v>0</v>
          </cell>
          <cell r="AX1100">
            <v>1263.0299072265625</v>
          </cell>
          <cell r="AY1100">
            <v>0</v>
          </cell>
          <cell r="AZ1100">
            <v>9999</v>
          </cell>
          <cell r="BA1100">
            <v>821.7430419921875</v>
          </cell>
          <cell r="BB1100">
            <v>343.6050109863281</v>
          </cell>
          <cell r="BC1100">
            <v>116.53479766845703</v>
          </cell>
          <cell r="BD1100">
            <v>0</v>
          </cell>
          <cell r="BE1100">
            <v>1281.8828125</v>
          </cell>
          <cell r="BF1100">
            <v>389.9998474121094</v>
          </cell>
          <cell r="BG1100">
            <v>-3.1012120246887207</v>
          </cell>
          <cell r="BH1100">
            <v>3.286880395108891</v>
          </cell>
          <cell r="BI1100">
            <v>17.243696212768555</v>
          </cell>
          <cell r="BJ1100">
            <v>0</v>
          </cell>
          <cell r="BK1100">
            <v>0</v>
          </cell>
          <cell r="BL1100">
            <v>22.927791595458984</v>
          </cell>
          <cell r="BM1100">
            <v>46.62812805175781</v>
          </cell>
          <cell r="BN1100">
            <v>821.7430419921875</v>
          </cell>
          <cell r="BO1100">
            <v>0</v>
          </cell>
          <cell r="BP1100">
            <v>343.6050109863281</v>
          </cell>
          <cell r="BQ1100">
            <v>81.61649322509766</v>
          </cell>
          <cell r="BR1100">
            <v>29.370248794555664</v>
          </cell>
          <cell r="BS1100">
            <v>0</v>
          </cell>
          <cell r="BT1100">
            <v>0</v>
          </cell>
          <cell r="BU1100">
            <v>0</v>
          </cell>
          <cell r="BV1100">
            <v>0</v>
          </cell>
          <cell r="BW1100">
            <v>116.53479766845703</v>
          </cell>
          <cell r="BX1100">
            <v>843.556640625</v>
          </cell>
          <cell r="BY1100">
            <v>65</v>
          </cell>
          <cell r="BZ1100">
            <v>0</v>
          </cell>
          <cell r="CA1100">
            <v>0</v>
          </cell>
          <cell r="CB1100">
            <v>1392.86962890625</v>
          </cell>
          <cell r="CC1100">
            <v>908.556640625</v>
          </cell>
          <cell r="CD1100">
            <v>1.533057524752462</v>
          </cell>
          <cell r="CE1100">
            <v>14.919344902038574</v>
          </cell>
          <cell r="CF1100">
            <v>14.966613503553473</v>
          </cell>
          <cell r="CG1100">
            <v>0</v>
          </cell>
          <cell r="CH1100">
            <v>14.966613503553473</v>
          </cell>
          <cell r="CI1100">
            <v>0.8089059751652068</v>
          </cell>
          <cell r="CJ1100">
            <v>0</v>
          </cell>
          <cell r="CK1100">
            <v>0.8089059751652068</v>
          </cell>
          <cell r="CM1100">
            <v>0</v>
          </cell>
          <cell r="CQ1100">
            <v>0</v>
          </cell>
          <cell r="CR1100">
            <v>81.61649322509766</v>
          </cell>
          <cell r="CS1100">
            <v>0</v>
          </cell>
          <cell r="CT1100">
            <v>81.61649322509766</v>
          </cell>
          <cell r="CU1100">
            <v>0</v>
          </cell>
          <cell r="CV1100">
            <v>9999</v>
          </cell>
          <cell r="CW1100">
            <v>9999</v>
          </cell>
        </row>
        <row r="1101">
          <cell r="A1101" t="str">
            <v>Manufactured Home SGC Forced Air Furnace w/CAC - PTCS Duct Sealing Heat Zone 2 - Cool Zone 3</v>
          </cell>
          <cell r="C1101">
            <v>20</v>
          </cell>
          <cell r="D1101">
            <v>799.6265869140625</v>
          </cell>
          <cell r="E1101">
            <v>0</v>
          </cell>
          <cell r="F1101">
            <v>375</v>
          </cell>
          <cell r="G1101">
            <v>0</v>
          </cell>
          <cell r="H1101">
            <v>0</v>
          </cell>
          <cell r="L1101">
            <v>860.5980834960938</v>
          </cell>
          <cell r="M1101">
            <v>0.1641097068786621</v>
          </cell>
          <cell r="N1101">
            <v>0.5159451961517334</v>
          </cell>
          <cell r="O1101">
            <v>0</v>
          </cell>
          <cell r="P1101">
            <v>0.1641097068786621</v>
          </cell>
          <cell r="Q1101">
            <v>0.5159451961517334</v>
          </cell>
          <cell r="R1101">
            <v>374.99981689453125</v>
          </cell>
          <cell r="S1101">
            <v>0</v>
          </cell>
          <cell r="T1101">
            <v>0</v>
          </cell>
          <cell r="U1101">
            <v>0</v>
          </cell>
          <cell r="V1101">
            <v>75</v>
          </cell>
          <cell r="W1101">
            <v>0</v>
          </cell>
          <cell r="X1101">
            <v>0</v>
          </cell>
          <cell r="Y1101">
            <v>0</v>
          </cell>
          <cell r="Z1101">
            <v>0</v>
          </cell>
          <cell r="AA1101">
            <v>0</v>
          </cell>
          <cell r="AB1101">
            <v>0</v>
          </cell>
          <cell r="AC1101">
            <v>0</v>
          </cell>
          <cell r="AD1101">
            <v>0</v>
          </cell>
          <cell r="AE1101">
            <v>0</v>
          </cell>
          <cell r="AF1101">
            <v>0</v>
          </cell>
          <cell r="AG1101">
            <v>0</v>
          </cell>
          <cell r="AH1101">
            <v>449.99981689453125</v>
          </cell>
          <cell r="AI1101">
            <v>0</v>
          </cell>
          <cell r="AJ1101">
            <v>0</v>
          </cell>
          <cell r="AK1101">
            <v>0</v>
          </cell>
          <cell r="AL1101">
            <v>449.99981689453125</v>
          </cell>
          <cell r="AM1101">
            <v>434.2563781738281</v>
          </cell>
          <cell r="AN1101">
            <v>6.690916061401367</v>
          </cell>
          <cell r="AO1101">
            <v>44.094730377197266</v>
          </cell>
          <cell r="AP1101">
            <v>0</v>
          </cell>
          <cell r="AQ1101">
            <v>485.0420227050781</v>
          </cell>
          <cell r="AR1101">
            <v>449.99981689453125</v>
          </cell>
          <cell r="AS1101">
            <v>1.0778716043924714</v>
          </cell>
          <cell r="AT1101">
            <v>434.2563781738281</v>
          </cell>
          <cell r="AU1101">
            <v>140.23733520507812</v>
          </cell>
          <cell r="AV1101">
            <v>57.449371337890625</v>
          </cell>
          <cell r="AW1101">
            <v>0</v>
          </cell>
          <cell r="AX1101">
            <v>631.943115234375</v>
          </cell>
          <cell r="AY1101">
            <v>0</v>
          </cell>
          <cell r="AZ1101">
            <v>9999</v>
          </cell>
          <cell r="BA1101">
            <v>434.2563781738281</v>
          </cell>
          <cell r="BB1101">
            <v>146.92825317382812</v>
          </cell>
          <cell r="BC1101">
            <v>58.11846160888672</v>
          </cell>
          <cell r="BD1101">
            <v>0</v>
          </cell>
          <cell r="BE1101">
            <v>639.3031005859375</v>
          </cell>
          <cell r="BF1101">
            <v>449.99981689453125</v>
          </cell>
          <cell r="BG1101">
            <v>20.943666458129883</v>
          </cell>
          <cell r="BH1101">
            <v>1.4206741137386532</v>
          </cell>
          <cell r="BI1101">
            <v>38.47530746459961</v>
          </cell>
          <cell r="BJ1101">
            <v>0</v>
          </cell>
          <cell r="BK1101">
            <v>0</v>
          </cell>
          <cell r="BL1101">
            <v>0</v>
          </cell>
          <cell r="BM1101">
            <v>82.87847900390625</v>
          </cell>
          <cell r="BN1101">
            <v>434.2563781738281</v>
          </cell>
          <cell r="BO1101">
            <v>0</v>
          </cell>
          <cell r="BP1101">
            <v>146.92825317382812</v>
          </cell>
          <cell r="BQ1101">
            <v>35.05933380126953</v>
          </cell>
          <cell r="BR1101">
            <v>14.641745567321777</v>
          </cell>
          <cell r="BS1101">
            <v>0</v>
          </cell>
          <cell r="BT1101">
            <v>0</v>
          </cell>
          <cell r="BU1101">
            <v>0</v>
          </cell>
          <cell r="BV1101">
            <v>0</v>
          </cell>
          <cell r="BW1101">
            <v>58.11846160888672</v>
          </cell>
          <cell r="BX1101">
            <v>374.99981689453125</v>
          </cell>
          <cell r="BY1101">
            <v>75</v>
          </cell>
          <cell r="BZ1101">
            <v>0</v>
          </cell>
          <cell r="CA1101">
            <v>0</v>
          </cell>
          <cell r="CB1101">
            <v>689.004150390625</v>
          </cell>
          <cell r="CC1101">
            <v>449.99981689453125</v>
          </cell>
          <cell r="CD1101">
            <v>1.531121001720921</v>
          </cell>
          <cell r="CE1101">
            <v>16.69418716430664</v>
          </cell>
          <cell r="CF1101">
            <v>7.348656349179258</v>
          </cell>
          <cell r="CG1101">
            <v>0</v>
          </cell>
          <cell r="CH1101">
            <v>7.348656349179258</v>
          </cell>
          <cell r="CI1101">
            <v>0.3868888554264309</v>
          </cell>
          <cell r="CJ1101">
            <v>0</v>
          </cell>
          <cell r="CK1101">
            <v>0.3868888554264309</v>
          </cell>
          <cell r="CM1101">
            <v>0</v>
          </cell>
          <cell r="CQ1101">
            <v>0</v>
          </cell>
          <cell r="CR1101">
            <v>35.05933380126953</v>
          </cell>
          <cell r="CS1101">
            <v>0</v>
          </cell>
          <cell r="CT1101">
            <v>35.05933380126953</v>
          </cell>
          <cell r="CU1101">
            <v>0</v>
          </cell>
          <cell r="CV1101">
            <v>9999</v>
          </cell>
          <cell r="CW1101">
            <v>9999</v>
          </cell>
        </row>
        <row r="1102">
          <cell r="A1102" t="str">
            <v>Manufactured Home SGC Heat Pump - PTCS System Commissioning and Controls Heat Zone 2 - Cool Zone 1</v>
          </cell>
          <cell r="C1102">
            <v>14.930205345153809</v>
          </cell>
          <cell r="D1102">
            <v>1533.5455322265625</v>
          </cell>
          <cell r="E1102">
            <v>0</v>
          </cell>
          <cell r="F1102">
            <v>325</v>
          </cell>
          <cell r="G1102">
            <v>0</v>
          </cell>
          <cell r="H1102">
            <v>0</v>
          </cell>
          <cell r="L1102">
            <v>1650.478271484375</v>
          </cell>
          <cell r="M1102">
            <v>0.42037340998649597</v>
          </cell>
          <cell r="N1102">
            <v>1.1918857097625732</v>
          </cell>
          <cell r="O1102">
            <v>0</v>
          </cell>
          <cell r="P1102">
            <v>0.42037340998649597</v>
          </cell>
          <cell r="Q1102">
            <v>1.1918857097625732</v>
          </cell>
          <cell r="R1102">
            <v>324.9998474121094</v>
          </cell>
          <cell r="S1102">
            <v>0</v>
          </cell>
          <cell r="T1102">
            <v>0</v>
          </cell>
          <cell r="U1102">
            <v>518.5567626953125</v>
          </cell>
          <cell r="V1102">
            <v>65</v>
          </cell>
          <cell r="W1102">
            <v>0</v>
          </cell>
          <cell r="X1102">
            <v>0</v>
          </cell>
          <cell r="Y1102">
            <v>0</v>
          </cell>
          <cell r="Z1102">
            <v>0</v>
          </cell>
          <cell r="AA1102">
            <v>0</v>
          </cell>
          <cell r="AB1102">
            <v>0</v>
          </cell>
          <cell r="AC1102">
            <v>0</v>
          </cell>
          <cell r="AD1102">
            <v>0</v>
          </cell>
          <cell r="AE1102">
            <v>0</v>
          </cell>
          <cell r="AF1102">
            <v>0</v>
          </cell>
          <cell r="AG1102">
            <v>0</v>
          </cell>
          <cell r="AH1102">
            <v>389.9998474121094</v>
          </cell>
          <cell r="AI1102">
            <v>0</v>
          </cell>
          <cell r="AJ1102">
            <v>0</v>
          </cell>
          <cell r="AK1102">
            <v>518.5567626953125</v>
          </cell>
          <cell r="AL1102">
            <v>908.556640625</v>
          </cell>
          <cell r="AM1102">
            <v>815.3897705078125</v>
          </cell>
          <cell r="AN1102">
            <v>17.139039993286133</v>
          </cell>
          <cell r="AO1102">
            <v>83.25287628173828</v>
          </cell>
          <cell r="AP1102">
            <v>0</v>
          </cell>
          <cell r="AQ1102">
            <v>915.7816772460938</v>
          </cell>
          <cell r="AR1102">
            <v>389.9998474121094</v>
          </cell>
          <cell r="AS1102">
            <v>2.3481590899576394</v>
          </cell>
          <cell r="AT1102">
            <v>815.3897705078125</v>
          </cell>
          <cell r="AU1102">
            <v>323.96246337890625</v>
          </cell>
          <cell r="AV1102">
            <v>113.93521881103516</v>
          </cell>
          <cell r="AW1102">
            <v>0</v>
          </cell>
          <cell r="AX1102">
            <v>1253.2874755859375</v>
          </cell>
          <cell r="AY1102">
            <v>0</v>
          </cell>
          <cell r="AZ1102">
            <v>9999</v>
          </cell>
          <cell r="BA1102">
            <v>815.3897705078125</v>
          </cell>
          <cell r="BB1102">
            <v>341.10150146484375</v>
          </cell>
          <cell r="BC1102">
            <v>115.64912414550781</v>
          </cell>
          <cell r="BD1102">
            <v>0</v>
          </cell>
          <cell r="BE1102">
            <v>1272.140380859375</v>
          </cell>
          <cell r="BF1102">
            <v>389.9998474121094</v>
          </cell>
          <cell r="BG1102">
            <v>-2.975888252258301</v>
          </cell>
          <cell r="BH1102">
            <v>3.261899732697211</v>
          </cell>
          <cell r="BI1102">
            <v>17.38700294494629</v>
          </cell>
          <cell r="BJ1102">
            <v>0</v>
          </cell>
          <cell r="BK1102">
            <v>0</v>
          </cell>
          <cell r="BL1102">
            <v>23.118335723876953</v>
          </cell>
          <cell r="BM1102">
            <v>46.96198272705078</v>
          </cell>
          <cell r="BN1102">
            <v>815.3897705078125</v>
          </cell>
          <cell r="BO1102">
            <v>0</v>
          </cell>
          <cell r="BP1102">
            <v>341.10150146484375</v>
          </cell>
          <cell r="BQ1102">
            <v>80.99061584472656</v>
          </cell>
          <cell r="BR1102">
            <v>29.104097366333008</v>
          </cell>
          <cell r="BS1102">
            <v>0</v>
          </cell>
          <cell r="BT1102">
            <v>0</v>
          </cell>
          <cell r="BU1102">
            <v>0</v>
          </cell>
          <cell r="BV1102">
            <v>0</v>
          </cell>
          <cell r="BW1102">
            <v>115.64912414550781</v>
          </cell>
          <cell r="BX1102">
            <v>843.556640625</v>
          </cell>
          <cell r="BY1102">
            <v>65</v>
          </cell>
          <cell r="BZ1102">
            <v>0</v>
          </cell>
          <cell r="CA1102">
            <v>0</v>
          </cell>
          <cell r="CB1102">
            <v>1382.235107421875</v>
          </cell>
          <cell r="CC1102">
            <v>908.556640625</v>
          </cell>
          <cell r="CD1102">
            <v>1.521352714219035</v>
          </cell>
          <cell r="CE1102">
            <v>15.234199523925781</v>
          </cell>
          <cell r="CF1102">
            <v>14.833012563718391</v>
          </cell>
          <cell r="CG1102">
            <v>0</v>
          </cell>
          <cell r="CH1102">
            <v>14.833012563718391</v>
          </cell>
          <cell r="CI1102">
            <v>0.8022110079163715</v>
          </cell>
          <cell r="CJ1102">
            <v>0</v>
          </cell>
          <cell r="CK1102">
            <v>0.8022110079163715</v>
          </cell>
          <cell r="CM1102">
            <v>0</v>
          </cell>
          <cell r="CQ1102">
            <v>0</v>
          </cell>
          <cell r="CR1102">
            <v>80.99061584472656</v>
          </cell>
          <cell r="CS1102">
            <v>0</v>
          </cell>
          <cell r="CT1102">
            <v>80.99061584472656</v>
          </cell>
          <cell r="CU1102">
            <v>0</v>
          </cell>
          <cell r="CV1102">
            <v>9999</v>
          </cell>
          <cell r="CW1102">
            <v>9999</v>
          </cell>
        </row>
        <row r="1103">
          <cell r="A1103" t="str">
            <v>Manufactured Home NonSGC Heat Pump - PTCS Duct Sealing and System Commissioning Heat Zone 1 - Cool Zone 3</v>
          </cell>
          <cell r="C1103">
            <v>20</v>
          </cell>
          <cell r="D1103">
            <v>1207.87255859375</v>
          </cell>
          <cell r="E1103">
            <v>0</v>
          </cell>
          <cell r="F1103">
            <v>600</v>
          </cell>
          <cell r="G1103">
            <v>0</v>
          </cell>
          <cell r="H1103">
            <v>0</v>
          </cell>
          <cell r="L1103">
            <v>1299.9727783203125</v>
          </cell>
          <cell r="M1103">
            <v>0.27565908432006836</v>
          </cell>
          <cell r="N1103">
            <v>0.9277456998825073</v>
          </cell>
          <cell r="O1103">
            <v>0</v>
          </cell>
          <cell r="P1103">
            <v>0.27565908432006836</v>
          </cell>
          <cell r="Q1103">
            <v>0.9277456998825073</v>
          </cell>
          <cell r="R1103">
            <v>599.9996948242188</v>
          </cell>
          <cell r="S1103">
            <v>0</v>
          </cell>
          <cell r="T1103">
            <v>0</v>
          </cell>
          <cell r="U1103">
            <v>0</v>
          </cell>
          <cell r="V1103">
            <v>120</v>
          </cell>
          <cell r="W1103">
            <v>0</v>
          </cell>
          <cell r="X1103">
            <v>0</v>
          </cell>
          <cell r="Y1103">
            <v>0</v>
          </cell>
          <cell r="Z1103">
            <v>0</v>
          </cell>
          <cell r="AA1103">
            <v>0</v>
          </cell>
          <cell r="AB1103">
            <v>0</v>
          </cell>
          <cell r="AC1103">
            <v>0</v>
          </cell>
          <cell r="AD1103">
            <v>0</v>
          </cell>
          <cell r="AE1103">
            <v>0</v>
          </cell>
          <cell r="AF1103">
            <v>0</v>
          </cell>
          <cell r="AG1103">
            <v>0</v>
          </cell>
          <cell r="AH1103">
            <v>719.9996948242188</v>
          </cell>
          <cell r="AI1103">
            <v>0</v>
          </cell>
          <cell r="AJ1103">
            <v>0</v>
          </cell>
          <cell r="AK1103">
            <v>0</v>
          </cell>
          <cell r="AL1103">
            <v>719.9996948242188</v>
          </cell>
          <cell r="AM1103">
            <v>644.8722534179688</v>
          </cell>
          <cell r="AN1103">
            <v>11.23889446258545</v>
          </cell>
          <cell r="AO1103">
            <v>65.61111450195312</v>
          </cell>
          <cell r="AP1103">
            <v>0</v>
          </cell>
          <cell r="AQ1103">
            <v>721.7222900390625</v>
          </cell>
          <cell r="AR1103">
            <v>719.9996948242188</v>
          </cell>
          <cell r="AS1103">
            <v>1.0023924559561226</v>
          </cell>
          <cell r="AT1103">
            <v>644.8722534179688</v>
          </cell>
          <cell r="AU1103">
            <v>252.16741943359375</v>
          </cell>
          <cell r="AV1103">
            <v>89.70397186279297</v>
          </cell>
          <cell r="AW1103">
            <v>0</v>
          </cell>
          <cell r="AX1103">
            <v>986.74365234375</v>
          </cell>
          <cell r="AY1103">
            <v>0</v>
          </cell>
          <cell r="AZ1103">
            <v>9999</v>
          </cell>
          <cell r="BA1103">
            <v>644.8722534179688</v>
          </cell>
          <cell r="BB1103">
            <v>263.40631103515625</v>
          </cell>
          <cell r="BC1103">
            <v>90.8278579711914</v>
          </cell>
          <cell r="BD1103">
            <v>0</v>
          </cell>
          <cell r="BE1103">
            <v>999.1064453125</v>
          </cell>
          <cell r="BF1103">
            <v>719.9996948242188</v>
          </cell>
          <cell r="BG1103">
            <v>20.70325469970703</v>
          </cell>
          <cell r="BH1103">
            <v>1.387648401058367</v>
          </cell>
          <cell r="BI1103">
            <v>40.75380325317383</v>
          </cell>
          <cell r="BJ1103">
            <v>0</v>
          </cell>
          <cell r="BK1103">
            <v>0</v>
          </cell>
          <cell r="BL1103">
            <v>0</v>
          </cell>
          <cell r="BM1103">
            <v>90.04816436767578</v>
          </cell>
          <cell r="BN1103">
            <v>644.8722534179688</v>
          </cell>
          <cell r="BO1103">
            <v>0</v>
          </cell>
          <cell r="BP1103">
            <v>263.40631103515625</v>
          </cell>
          <cell r="BQ1103">
            <v>63.04185485839844</v>
          </cell>
          <cell r="BR1103">
            <v>22.9310302734375</v>
          </cell>
          <cell r="BS1103">
            <v>0</v>
          </cell>
          <cell r="BT1103">
            <v>0</v>
          </cell>
          <cell r="BU1103">
            <v>0</v>
          </cell>
          <cell r="BV1103">
            <v>0</v>
          </cell>
          <cell r="BW1103">
            <v>90.8278579711914</v>
          </cell>
          <cell r="BX1103">
            <v>599.9996948242188</v>
          </cell>
          <cell r="BY1103">
            <v>120</v>
          </cell>
          <cell r="BZ1103">
            <v>0</v>
          </cell>
          <cell r="CA1103">
            <v>0</v>
          </cell>
          <cell r="CB1103">
            <v>1085.079345703125</v>
          </cell>
          <cell r="CC1103">
            <v>719.9996948242188</v>
          </cell>
          <cell r="CD1103">
            <v>1.507055236574909</v>
          </cell>
          <cell r="CE1103">
            <v>15.836971282958984</v>
          </cell>
          <cell r="CF1103">
            <v>11.521164542002644</v>
          </cell>
          <cell r="CG1103">
            <v>0</v>
          </cell>
          <cell r="CH1103">
            <v>11.521164542002644</v>
          </cell>
          <cell r="CI1103">
            <v>0.6090576739074444</v>
          </cell>
          <cell r="CJ1103">
            <v>0</v>
          </cell>
          <cell r="CK1103">
            <v>0.6090576739074444</v>
          </cell>
          <cell r="CM1103">
            <v>0</v>
          </cell>
          <cell r="CQ1103">
            <v>0</v>
          </cell>
          <cell r="CR1103">
            <v>63.04185485839844</v>
          </cell>
          <cell r="CS1103">
            <v>0</v>
          </cell>
          <cell r="CT1103">
            <v>63.04185485839844</v>
          </cell>
          <cell r="CU1103">
            <v>0</v>
          </cell>
          <cell r="CV1103">
            <v>9999</v>
          </cell>
          <cell r="CW1103">
            <v>9999</v>
          </cell>
        </row>
        <row r="1104">
          <cell r="A1104" t="str">
            <v>Manufactured Home SGC Heat Pump - PTCS Duct Sealing Heat Zone 1 - Cool Zone 2</v>
          </cell>
          <cell r="C1104">
            <v>19.999998092651367</v>
          </cell>
          <cell r="D1104">
            <v>738.7953491210938</v>
          </cell>
          <cell r="E1104">
            <v>0</v>
          </cell>
          <cell r="F1104">
            <v>375</v>
          </cell>
          <cell r="G1104">
            <v>0</v>
          </cell>
          <cell r="H1104">
            <v>0</v>
          </cell>
          <cell r="L1104">
            <v>795.1284790039062</v>
          </cell>
          <cell r="M1104">
            <v>0.19217956066131592</v>
          </cell>
          <cell r="N1104">
            <v>0.5721429586410522</v>
          </cell>
          <cell r="O1104">
            <v>0</v>
          </cell>
          <cell r="P1104">
            <v>0.19217956066131592</v>
          </cell>
          <cell r="Q1104">
            <v>0.5721429586410522</v>
          </cell>
          <cell r="R1104">
            <v>374.99981689453125</v>
          </cell>
          <cell r="S1104">
            <v>0</v>
          </cell>
          <cell r="T1104">
            <v>0</v>
          </cell>
          <cell r="U1104">
            <v>0</v>
          </cell>
          <cell r="V1104">
            <v>75</v>
          </cell>
          <cell r="W1104">
            <v>0</v>
          </cell>
          <cell r="X1104">
            <v>0</v>
          </cell>
          <cell r="Y1104">
            <v>0</v>
          </cell>
          <cell r="Z1104">
            <v>0</v>
          </cell>
          <cell r="AA1104">
            <v>0</v>
          </cell>
          <cell r="AB1104">
            <v>0</v>
          </cell>
          <cell r="AC1104">
            <v>0</v>
          </cell>
          <cell r="AD1104">
            <v>0</v>
          </cell>
          <cell r="AE1104">
            <v>0</v>
          </cell>
          <cell r="AF1104">
            <v>0</v>
          </cell>
          <cell r="AG1104">
            <v>0</v>
          </cell>
          <cell r="AH1104">
            <v>449.99981689453125</v>
          </cell>
          <cell r="AI1104">
            <v>0</v>
          </cell>
          <cell r="AJ1104">
            <v>0</v>
          </cell>
          <cell r="AK1104">
            <v>0</v>
          </cell>
          <cell r="AL1104">
            <v>449.99981689453125</v>
          </cell>
          <cell r="AM1104">
            <v>395.6249694824219</v>
          </cell>
          <cell r="AN1104">
            <v>7.835351467132568</v>
          </cell>
          <cell r="AO1104">
            <v>40.34603500366211</v>
          </cell>
          <cell r="AP1104">
            <v>0</v>
          </cell>
          <cell r="AQ1104">
            <v>443.8063659667969</v>
          </cell>
          <cell r="AR1104">
            <v>449.99981689453125</v>
          </cell>
          <cell r="AS1104">
            <v>0.9862367478634635</v>
          </cell>
          <cell r="AT1104">
            <v>395.6249694824219</v>
          </cell>
          <cell r="AU1104">
            <v>155.51223754882812</v>
          </cell>
          <cell r="AV1104">
            <v>55.11372375488281</v>
          </cell>
          <cell r="AW1104">
            <v>0</v>
          </cell>
          <cell r="AX1104">
            <v>606.2509155273438</v>
          </cell>
          <cell r="AY1104">
            <v>0</v>
          </cell>
          <cell r="AZ1104">
            <v>9999</v>
          </cell>
          <cell r="BA1104">
            <v>395.6249694824219</v>
          </cell>
          <cell r="BB1104">
            <v>163.34759521484375</v>
          </cell>
          <cell r="BC1104">
            <v>55.897254943847656</v>
          </cell>
          <cell r="BD1104">
            <v>0</v>
          </cell>
          <cell r="BE1104">
            <v>614.8698120117188</v>
          </cell>
          <cell r="BF1104">
            <v>449.99981689453125</v>
          </cell>
          <cell r="BG1104">
            <v>21.35422706604004</v>
          </cell>
          <cell r="BH1104">
            <v>1.3663779191855547</v>
          </cell>
          <cell r="BI1104">
            <v>41.6432991027832</v>
          </cell>
          <cell r="BJ1104">
            <v>0</v>
          </cell>
          <cell r="BK1104">
            <v>0</v>
          </cell>
          <cell r="BL1104">
            <v>0</v>
          </cell>
          <cell r="BM1104">
            <v>85.83517456054688</v>
          </cell>
          <cell r="BN1104">
            <v>395.6249694824219</v>
          </cell>
          <cell r="BO1104">
            <v>0</v>
          </cell>
          <cell r="BP1104">
            <v>163.34759521484375</v>
          </cell>
          <cell r="BQ1104">
            <v>38.87805938720703</v>
          </cell>
          <cell r="BR1104">
            <v>13.928885459899902</v>
          </cell>
          <cell r="BS1104">
            <v>0</v>
          </cell>
          <cell r="BT1104">
            <v>0</v>
          </cell>
          <cell r="BU1104">
            <v>0</v>
          </cell>
          <cell r="BV1104">
            <v>0</v>
          </cell>
          <cell r="BW1104">
            <v>55.897254943847656</v>
          </cell>
          <cell r="BX1104">
            <v>374.99981689453125</v>
          </cell>
          <cell r="BY1104">
            <v>75</v>
          </cell>
          <cell r="BZ1104">
            <v>0</v>
          </cell>
          <cell r="CA1104">
            <v>0</v>
          </cell>
          <cell r="CB1104">
            <v>667.6767578125</v>
          </cell>
          <cell r="CC1104">
            <v>449.99981689453125</v>
          </cell>
          <cell r="CD1104">
            <v>1.4837267332618136</v>
          </cell>
          <cell r="CE1104">
            <v>16.467435836791992</v>
          </cell>
          <cell r="CF1104">
            <v>7.012419650261233</v>
          </cell>
          <cell r="CG1104">
            <v>0</v>
          </cell>
          <cell r="CH1104">
            <v>7.012419650261233</v>
          </cell>
          <cell r="CI1104">
            <v>0.37480974241648435</v>
          </cell>
          <cell r="CJ1104">
            <v>0</v>
          </cell>
          <cell r="CK1104">
            <v>0.37480974241648435</v>
          </cell>
          <cell r="CM1104">
            <v>0</v>
          </cell>
          <cell r="CQ1104">
            <v>0</v>
          </cell>
          <cell r="CR1104">
            <v>38.87805938720703</v>
          </cell>
          <cell r="CS1104">
            <v>0</v>
          </cell>
          <cell r="CT1104">
            <v>38.87805938720703</v>
          </cell>
          <cell r="CU1104">
            <v>0</v>
          </cell>
          <cell r="CV1104">
            <v>9999</v>
          </cell>
          <cell r="CW1104">
            <v>9999</v>
          </cell>
        </row>
        <row r="1105">
          <cell r="A1105" t="str">
            <v>Manufactured Home SGC Heat Pump - PTCS Duct Sealing Heat Zone 1 - Cool Zone 1</v>
          </cell>
          <cell r="C1105">
            <v>19.999998092651367</v>
          </cell>
          <cell r="D1105">
            <v>713.9664306640625</v>
          </cell>
          <cell r="E1105">
            <v>0</v>
          </cell>
          <cell r="F1105">
            <v>375</v>
          </cell>
          <cell r="G1105">
            <v>0</v>
          </cell>
          <cell r="H1105">
            <v>0</v>
          </cell>
          <cell r="L1105">
            <v>768.4063110351562</v>
          </cell>
          <cell r="M1105">
            <v>0.19217956066131592</v>
          </cell>
          <cell r="N1105">
            <v>0.5541989803314209</v>
          </cell>
          <cell r="O1105">
            <v>0</v>
          </cell>
          <cell r="P1105">
            <v>0.19217956066131592</v>
          </cell>
          <cell r="Q1105">
            <v>0.5541989803314209</v>
          </cell>
          <cell r="R1105">
            <v>374.99981689453125</v>
          </cell>
          <cell r="S1105">
            <v>0</v>
          </cell>
          <cell r="T1105">
            <v>0</v>
          </cell>
          <cell r="U1105">
            <v>0</v>
          </cell>
          <cell r="V1105">
            <v>75</v>
          </cell>
          <cell r="W1105">
            <v>0</v>
          </cell>
          <cell r="X1105">
            <v>0</v>
          </cell>
          <cell r="Y1105">
            <v>0</v>
          </cell>
          <cell r="Z1105">
            <v>0</v>
          </cell>
          <cell r="AA1105">
            <v>0</v>
          </cell>
          <cell r="AB1105">
            <v>0</v>
          </cell>
          <cell r="AC1105">
            <v>0</v>
          </cell>
          <cell r="AD1105">
            <v>0</v>
          </cell>
          <cell r="AE1105">
            <v>0</v>
          </cell>
          <cell r="AF1105">
            <v>0</v>
          </cell>
          <cell r="AG1105">
            <v>0</v>
          </cell>
          <cell r="AH1105">
            <v>449.99981689453125</v>
          </cell>
          <cell r="AI1105">
            <v>0</v>
          </cell>
          <cell r="AJ1105">
            <v>0</v>
          </cell>
          <cell r="AK1105">
            <v>0</v>
          </cell>
          <cell r="AL1105">
            <v>449.99981689453125</v>
          </cell>
          <cell r="AM1105">
            <v>383.25408935546875</v>
          </cell>
          <cell r="AN1105">
            <v>7.835351467132568</v>
          </cell>
          <cell r="AO1105">
            <v>39.10894775390625</v>
          </cell>
          <cell r="AP1105">
            <v>0</v>
          </cell>
          <cell r="AQ1105">
            <v>430.1983947753906</v>
          </cell>
          <cell r="AR1105">
            <v>449.99981689453125</v>
          </cell>
          <cell r="AS1105">
            <v>0.9559968080550028</v>
          </cell>
          <cell r="AT1105">
            <v>383.25408935546875</v>
          </cell>
          <cell r="AU1105">
            <v>150.63494873046875</v>
          </cell>
          <cell r="AV1105">
            <v>53.3889045715332</v>
          </cell>
          <cell r="AW1105">
            <v>0</v>
          </cell>
          <cell r="AX1105">
            <v>587.2779541015625</v>
          </cell>
          <cell r="AY1105">
            <v>0</v>
          </cell>
          <cell r="AZ1105">
            <v>9999</v>
          </cell>
          <cell r="BA1105">
            <v>383.25408935546875</v>
          </cell>
          <cell r="BB1105">
            <v>158.47030639648438</v>
          </cell>
          <cell r="BC1105">
            <v>54.17243957519531</v>
          </cell>
          <cell r="BD1105">
            <v>0</v>
          </cell>
          <cell r="BE1105">
            <v>595.8968505859375</v>
          </cell>
          <cell r="BF1105">
            <v>449.99981689453125</v>
          </cell>
          <cell r="BG1105">
            <v>22.729055404663086</v>
          </cell>
          <cell r="BH1105">
            <v>1.3242157146653435</v>
          </cell>
          <cell r="BI1105">
            <v>43.09149169921875</v>
          </cell>
          <cell r="BJ1105">
            <v>0</v>
          </cell>
          <cell r="BK1105">
            <v>0</v>
          </cell>
          <cell r="BL1105">
            <v>0</v>
          </cell>
          <cell r="BM1105">
            <v>87.28336334228516</v>
          </cell>
          <cell r="BN1105">
            <v>383.25408935546875</v>
          </cell>
          <cell r="BO1105">
            <v>0</v>
          </cell>
          <cell r="BP1105">
            <v>158.47030639648438</v>
          </cell>
          <cell r="BQ1105">
            <v>37.65873718261719</v>
          </cell>
          <cell r="BR1105">
            <v>13.411734580993652</v>
          </cell>
          <cell r="BS1105">
            <v>0</v>
          </cell>
          <cell r="BT1105">
            <v>0</v>
          </cell>
          <cell r="BU1105">
            <v>0</v>
          </cell>
          <cell r="BV1105">
            <v>0</v>
          </cell>
          <cell r="BW1105">
            <v>54.17243957519531</v>
          </cell>
          <cell r="BX1105">
            <v>374.99981689453125</v>
          </cell>
          <cell r="BY1105">
            <v>75</v>
          </cell>
          <cell r="BZ1105">
            <v>0</v>
          </cell>
          <cell r="CA1105">
            <v>0</v>
          </cell>
          <cell r="CB1105">
            <v>646.96728515625</v>
          </cell>
          <cell r="CC1105">
            <v>449.99981689453125</v>
          </cell>
          <cell r="CD1105">
            <v>1.4377056980970044</v>
          </cell>
          <cell r="CE1105">
            <v>17.83860206604004</v>
          </cell>
          <cell r="CF1105">
            <v>6.753010776275257</v>
          </cell>
          <cell r="CG1105">
            <v>0</v>
          </cell>
          <cell r="CH1105">
            <v>6.753010776275257</v>
          </cell>
          <cell r="CI1105">
            <v>0.36182294686593225</v>
          </cell>
          <cell r="CJ1105">
            <v>0</v>
          </cell>
          <cell r="CK1105">
            <v>0.36182294686593225</v>
          </cell>
          <cell r="CM1105">
            <v>0</v>
          </cell>
          <cell r="CQ1105">
            <v>0</v>
          </cell>
          <cell r="CR1105">
            <v>37.65873718261719</v>
          </cell>
          <cell r="CS1105">
            <v>0</v>
          </cell>
          <cell r="CT1105">
            <v>37.65873718261719</v>
          </cell>
          <cell r="CU1105">
            <v>0</v>
          </cell>
          <cell r="CV1105">
            <v>9999</v>
          </cell>
          <cell r="CW1105">
            <v>9999</v>
          </cell>
        </row>
        <row r="1106">
          <cell r="A1106" t="str">
            <v>Manufactured Home SGC Forced Air Furnace w/CAC - PTCS Duct Sealing Heat Zone 2 - Cool Zone 2</v>
          </cell>
          <cell r="C1106">
            <v>19.999998092651367</v>
          </cell>
          <cell r="D1106">
            <v>735.4824829101562</v>
          </cell>
          <cell r="E1106">
            <v>0</v>
          </cell>
          <cell r="F1106">
            <v>375</v>
          </cell>
          <cell r="G1106">
            <v>0</v>
          </cell>
          <cell r="H1106">
            <v>0</v>
          </cell>
          <cell r="L1106">
            <v>791.56298828125</v>
          </cell>
          <cell r="M1106">
            <v>0.1641097068786621</v>
          </cell>
          <cell r="N1106">
            <v>0.4695880115032196</v>
          </cell>
          <cell r="O1106">
            <v>0</v>
          </cell>
          <cell r="P1106">
            <v>0.1641097068786621</v>
          </cell>
          <cell r="Q1106">
            <v>0.4695880115032196</v>
          </cell>
          <cell r="R1106">
            <v>374.99981689453125</v>
          </cell>
          <cell r="S1106">
            <v>0</v>
          </cell>
          <cell r="T1106">
            <v>0</v>
          </cell>
          <cell r="U1106">
            <v>0</v>
          </cell>
          <cell r="V1106">
            <v>75</v>
          </cell>
          <cell r="W1106">
            <v>0</v>
          </cell>
          <cell r="X1106">
            <v>0</v>
          </cell>
          <cell r="Y1106">
            <v>0</v>
          </cell>
          <cell r="Z1106">
            <v>0</v>
          </cell>
          <cell r="AA1106">
            <v>0</v>
          </cell>
          <cell r="AB1106">
            <v>0</v>
          </cell>
          <cell r="AC1106">
            <v>0</v>
          </cell>
          <cell r="AD1106">
            <v>0</v>
          </cell>
          <cell r="AE1106">
            <v>0</v>
          </cell>
          <cell r="AF1106">
            <v>0</v>
          </cell>
          <cell r="AG1106">
            <v>0</v>
          </cell>
          <cell r="AH1106">
            <v>449.99981689453125</v>
          </cell>
          <cell r="AI1106">
            <v>0</v>
          </cell>
          <cell r="AJ1106">
            <v>0</v>
          </cell>
          <cell r="AK1106">
            <v>0</v>
          </cell>
          <cell r="AL1106">
            <v>449.99981689453125</v>
          </cell>
          <cell r="AM1106">
            <v>400.4556579589844</v>
          </cell>
          <cell r="AN1106">
            <v>6.690916061401367</v>
          </cell>
          <cell r="AO1106">
            <v>40.71466064453125</v>
          </cell>
          <cell r="AP1106">
            <v>0</v>
          </cell>
          <cell r="AQ1106">
            <v>447.8612365722656</v>
          </cell>
          <cell r="AR1106">
            <v>449.99981689453125</v>
          </cell>
          <cell r="AS1106">
            <v>0.9952475931115423</v>
          </cell>
          <cell r="AT1106">
            <v>400.4556579589844</v>
          </cell>
          <cell r="AU1106">
            <v>127.63714599609375</v>
          </cell>
          <cell r="AV1106">
            <v>52.80928039550781</v>
          </cell>
          <cell r="AW1106">
            <v>0</v>
          </cell>
          <cell r="AX1106">
            <v>580.902099609375</v>
          </cell>
          <cell r="AY1106">
            <v>0</v>
          </cell>
          <cell r="AZ1106">
            <v>9999</v>
          </cell>
          <cell r="BA1106">
            <v>400.4556579589844</v>
          </cell>
          <cell r="BB1106">
            <v>134.32806396484375</v>
          </cell>
          <cell r="BC1106">
            <v>53.478370666503906</v>
          </cell>
          <cell r="BD1106">
            <v>0</v>
          </cell>
          <cell r="BE1106">
            <v>588.2620849609375</v>
          </cell>
          <cell r="BF1106">
            <v>449.99981689453125</v>
          </cell>
          <cell r="BG1106">
            <v>24.372852325439453</v>
          </cell>
          <cell r="BH1106">
            <v>1.307249622327863</v>
          </cell>
          <cell r="BI1106">
            <v>41.830875396728516</v>
          </cell>
          <cell r="BJ1106">
            <v>0</v>
          </cell>
          <cell r="BK1106">
            <v>0</v>
          </cell>
          <cell r="BL1106">
            <v>0</v>
          </cell>
          <cell r="BM1106">
            <v>86.23404693603516</v>
          </cell>
          <cell r="BN1106">
            <v>400.4556579589844</v>
          </cell>
          <cell r="BO1106">
            <v>0</v>
          </cell>
          <cell r="BP1106">
            <v>134.32806396484375</v>
          </cell>
          <cell r="BQ1106">
            <v>31.909286499023438</v>
          </cell>
          <cell r="BR1106">
            <v>13.37056827545166</v>
          </cell>
          <cell r="BS1106">
            <v>0</v>
          </cell>
          <cell r="BT1106">
            <v>0</v>
          </cell>
          <cell r="BU1106">
            <v>0</v>
          </cell>
          <cell r="BV1106">
            <v>0</v>
          </cell>
          <cell r="BW1106">
            <v>53.478370666503906</v>
          </cell>
          <cell r="BX1106">
            <v>374.99981689453125</v>
          </cell>
          <cell r="BY1106">
            <v>75</v>
          </cell>
          <cell r="BZ1106">
            <v>0</v>
          </cell>
          <cell r="CA1106">
            <v>0</v>
          </cell>
          <cell r="CB1106">
            <v>633.5419311523438</v>
          </cell>
          <cell r="CC1106">
            <v>449.99981689453125</v>
          </cell>
          <cell r="CD1106">
            <v>1.4078715627698688</v>
          </cell>
          <cell r="CE1106">
            <v>20.163747787475586</v>
          </cell>
          <cell r="CF1106">
            <v>6.719660993344205</v>
          </cell>
          <cell r="CG1106">
            <v>0</v>
          </cell>
          <cell r="CH1106">
            <v>6.719660993344205</v>
          </cell>
          <cell r="CI1106">
            <v>0.35627815424397385</v>
          </cell>
          <cell r="CJ1106">
            <v>0</v>
          </cell>
          <cell r="CK1106">
            <v>0.35627815424397385</v>
          </cell>
          <cell r="CM1106">
            <v>0</v>
          </cell>
          <cell r="CQ1106">
            <v>0</v>
          </cell>
          <cell r="CR1106">
            <v>31.909286499023438</v>
          </cell>
          <cell r="CS1106">
            <v>0</v>
          </cell>
          <cell r="CT1106">
            <v>31.909286499023438</v>
          </cell>
          <cell r="CU1106">
            <v>0</v>
          </cell>
          <cell r="CV1106">
            <v>9999</v>
          </cell>
          <cell r="CW1106">
            <v>9999</v>
          </cell>
        </row>
        <row r="1107">
          <cell r="A1107" t="str">
            <v>Manufactured Home NonSGC Forced Air Furnace w/CAC - PTCS Duct Sealing and System Commissioning Heat Zone 3 - Cool Zone 2</v>
          </cell>
          <cell r="C1107">
            <v>20</v>
          </cell>
          <cell r="D1107">
            <v>1166.365234375</v>
          </cell>
          <cell r="E1107">
            <v>0</v>
          </cell>
          <cell r="F1107">
            <v>600</v>
          </cell>
          <cell r="G1107">
            <v>0</v>
          </cell>
          <cell r="H1107">
            <v>0</v>
          </cell>
          <cell r="L1107">
            <v>1255.300537109375</v>
          </cell>
          <cell r="M1107">
            <v>0.2550755739212036</v>
          </cell>
          <cell r="N1107">
            <v>0.7466509342193604</v>
          </cell>
          <cell r="O1107">
            <v>0</v>
          </cell>
          <cell r="P1107">
            <v>0.2550755739212036</v>
          </cell>
          <cell r="Q1107">
            <v>0.7466509342193604</v>
          </cell>
          <cell r="R1107">
            <v>599.9996948242188</v>
          </cell>
          <cell r="S1107">
            <v>0</v>
          </cell>
          <cell r="T1107">
            <v>0</v>
          </cell>
          <cell r="U1107">
            <v>0</v>
          </cell>
          <cell r="V1107">
            <v>120</v>
          </cell>
          <cell r="W1107">
            <v>0</v>
          </cell>
          <cell r="X1107">
            <v>0</v>
          </cell>
          <cell r="Y1107">
            <v>0</v>
          </cell>
          <cell r="Z1107">
            <v>0</v>
          </cell>
          <cell r="AA1107">
            <v>0</v>
          </cell>
          <cell r="AB1107">
            <v>0</v>
          </cell>
          <cell r="AC1107">
            <v>0</v>
          </cell>
          <cell r="AD1107">
            <v>0</v>
          </cell>
          <cell r="AE1107">
            <v>0</v>
          </cell>
          <cell r="AF1107">
            <v>0</v>
          </cell>
          <cell r="AG1107">
            <v>0</v>
          </cell>
          <cell r="AH1107">
            <v>719.9996948242188</v>
          </cell>
          <cell r="AI1107">
            <v>0</v>
          </cell>
          <cell r="AJ1107">
            <v>0</v>
          </cell>
          <cell r="AK1107">
            <v>0</v>
          </cell>
          <cell r="AL1107">
            <v>719.9996948242188</v>
          </cell>
          <cell r="AM1107">
            <v>638.9390258789062</v>
          </cell>
          <cell r="AN1107">
            <v>10.399685859680176</v>
          </cell>
          <cell r="AO1107">
            <v>64.93386840820312</v>
          </cell>
          <cell r="AP1107">
            <v>0</v>
          </cell>
          <cell r="AQ1107">
            <v>714.2725830078125</v>
          </cell>
          <cell r="AR1107">
            <v>719.9996948242188</v>
          </cell>
          <cell r="AS1107">
            <v>0.9920456706876418</v>
          </cell>
          <cell r="AT1107">
            <v>638.9390258789062</v>
          </cell>
          <cell r="AU1107">
            <v>202.94467163085938</v>
          </cell>
          <cell r="AV1107">
            <v>84.18836212158203</v>
          </cell>
          <cell r="AW1107">
            <v>0</v>
          </cell>
          <cell r="AX1107">
            <v>926.0720825195312</v>
          </cell>
          <cell r="AY1107">
            <v>0</v>
          </cell>
          <cell r="AZ1107">
            <v>9999</v>
          </cell>
          <cell r="BA1107">
            <v>638.9390258789062</v>
          </cell>
          <cell r="BB1107">
            <v>213.3443603515625</v>
          </cell>
          <cell r="BC1107">
            <v>85.22833251953125</v>
          </cell>
          <cell r="BD1107">
            <v>0</v>
          </cell>
          <cell r="BE1107">
            <v>937.51171875</v>
          </cell>
          <cell r="BF1107">
            <v>719.9996948242188</v>
          </cell>
          <cell r="BG1107">
            <v>24.702720642089844</v>
          </cell>
          <cell r="BH1107">
            <v>1.302100157303347</v>
          </cell>
          <cell r="BI1107">
            <v>42.20410919189453</v>
          </cell>
          <cell r="BJ1107">
            <v>0</v>
          </cell>
          <cell r="BK1107">
            <v>0</v>
          </cell>
          <cell r="BL1107">
            <v>0</v>
          </cell>
          <cell r="BM1107">
            <v>70.77207946777344</v>
          </cell>
          <cell r="BN1107">
            <v>638.9390258789062</v>
          </cell>
          <cell r="BO1107">
            <v>0</v>
          </cell>
          <cell r="BP1107">
            <v>213.3443603515625</v>
          </cell>
          <cell r="BQ1107">
            <v>50.736167907714844</v>
          </cell>
          <cell r="BR1107">
            <v>21.10638999938965</v>
          </cell>
          <cell r="BS1107">
            <v>0</v>
          </cell>
          <cell r="BT1107">
            <v>0</v>
          </cell>
          <cell r="BU1107">
            <v>0</v>
          </cell>
          <cell r="BV1107">
            <v>0</v>
          </cell>
          <cell r="BW1107">
            <v>85.22833251953125</v>
          </cell>
          <cell r="BX1107">
            <v>599.9996948242188</v>
          </cell>
          <cell r="BY1107">
            <v>120</v>
          </cell>
          <cell r="BZ1107">
            <v>0</v>
          </cell>
          <cell r="CA1107">
            <v>0</v>
          </cell>
          <cell r="CB1107">
            <v>1009.354248046875</v>
          </cell>
          <cell r="CC1107">
            <v>719.9996948242188</v>
          </cell>
          <cell r="CD1107">
            <v>1.4018815300227399</v>
          </cell>
          <cell r="CE1107">
            <v>20.49153709411621</v>
          </cell>
          <cell r="CF1107">
            <v>10.484377018735561</v>
          </cell>
          <cell r="CG1107">
            <v>0</v>
          </cell>
          <cell r="CH1107">
            <v>10.484377018735561</v>
          </cell>
          <cell r="CI1107">
            <v>0.5471802738496644</v>
          </cell>
          <cell r="CJ1107">
            <v>0</v>
          </cell>
          <cell r="CK1107">
            <v>0.5471802738496644</v>
          </cell>
          <cell r="CM1107">
            <v>0</v>
          </cell>
          <cell r="CQ1107">
            <v>0</v>
          </cell>
          <cell r="CR1107">
            <v>50.736167907714844</v>
          </cell>
          <cell r="CS1107">
            <v>0</v>
          </cell>
          <cell r="CT1107">
            <v>50.736167907714844</v>
          </cell>
          <cell r="CU1107">
            <v>0</v>
          </cell>
          <cell r="CV1107">
            <v>9999</v>
          </cell>
          <cell r="CW1107">
            <v>9999</v>
          </cell>
        </row>
        <row r="1108">
          <cell r="A1108" t="str">
            <v>Manufactured Home NonSGC Forced Air Furnace w/CAC - PTCS Duct Sealing Heat Zone 1 - Cool Zone 3</v>
          </cell>
          <cell r="C1108">
            <v>19.999998092651367</v>
          </cell>
          <cell r="D1108">
            <v>735.0372314453125</v>
          </cell>
          <cell r="E1108">
            <v>0</v>
          </cell>
          <cell r="F1108">
            <v>375</v>
          </cell>
          <cell r="G1108">
            <v>0</v>
          </cell>
          <cell r="H1108">
            <v>0</v>
          </cell>
          <cell r="L1108">
            <v>791.083740234375</v>
          </cell>
          <cell r="M1108">
            <v>0.14058704674243927</v>
          </cell>
          <cell r="N1108">
            <v>0.4781455099582672</v>
          </cell>
          <cell r="O1108">
            <v>0</v>
          </cell>
          <cell r="P1108">
            <v>0.14058704674243927</v>
          </cell>
          <cell r="Q1108">
            <v>0.4781455099582672</v>
          </cell>
          <cell r="R1108">
            <v>374.99981689453125</v>
          </cell>
          <cell r="S1108">
            <v>0</v>
          </cell>
          <cell r="T1108">
            <v>0</v>
          </cell>
          <cell r="U1108">
            <v>0</v>
          </cell>
          <cell r="V1108">
            <v>75</v>
          </cell>
          <cell r="W1108">
            <v>0</v>
          </cell>
          <cell r="X1108">
            <v>0</v>
          </cell>
          <cell r="Y1108">
            <v>0</v>
          </cell>
          <cell r="Z1108">
            <v>0</v>
          </cell>
          <cell r="AA1108">
            <v>0</v>
          </cell>
          <cell r="AB1108">
            <v>0</v>
          </cell>
          <cell r="AC1108">
            <v>0</v>
          </cell>
          <cell r="AD1108">
            <v>0</v>
          </cell>
          <cell r="AE1108">
            <v>0</v>
          </cell>
          <cell r="AF1108">
            <v>0</v>
          </cell>
          <cell r="AG1108">
            <v>0</v>
          </cell>
          <cell r="AH1108">
            <v>449.99981689453125</v>
          </cell>
          <cell r="AI1108">
            <v>0</v>
          </cell>
          <cell r="AJ1108">
            <v>0</v>
          </cell>
          <cell r="AK1108">
            <v>0</v>
          </cell>
          <cell r="AL1108">
            <v>449.99981689453125</v>
          </cell>
          <cell r="AM1108">
            <v>393.09368896484375</v>
          </cell>
          <cell r="AN1108">
            <v>5.731873512268066</v>
          </cell>
          <cell r="AO1108">
            <v>39.8825569152832</v>
          </cell>
          <cell r="AP1108">
            <v>0</v>
          </cell>
          <cell r="AQ1108">
            <v>438.7081298828125</v>
          </cell>
          <cell r="AR1108">
            <v>449.99981689453125</v>
          </cell>
          <cell r="AS1108">
            <v>0.9749073286739076</v>
          </cell>
          <cell r="AT1108">
            <v>393.09368896484375</v>
          </cell>
          <cell r="AU1108">
            <v>129.963134765625</v>
          </cell>
          <cell r="AV1108">
            <v>52.305686950683594</v>
          </cell>
          <cell r="AW1108">
            <v>0</v>
          </cell>
          <cell r="AX1108">
            <v>575.3624877929688</v>
          </cell>
          <cell r="AY1108">
            <v>0</v>
          </cell>
          <cell r="AZ1108">
            <v>9999</v>
          </cell>
          <cell r="BA1108">
            <v>393.09368896484375</v>
          </cell>
          <cell r="BB1108">
            <v>135.69500732421875</v>
          </cell>
          <cell r="BC1108">
            <v>52.878875732421875</v>
          </cell>
          <cell r="BD1108">
            <v>0</v>
          </cell>
          <cell r="BE1108">
            <v>581.6676025390625</v>
          </cell>
          <cell r="BF1108">
            <v>449.99981689453125</v>
          </cell>
          <cell r="BG1108">
            <v>24.316234588623047</v>
          </cell>
          <cell r="BH1108">
            <v>1.2925951325697695</v>
          </cell>
          <cell r="BI1108">
            <v>41.85622024536133</v>
          </cell>
          <cell r="BJ1108">
            <v>0</v>
          </cell>
          <cell r="BK1108">
            <v>0</v>
          </cell>
          <cell r="BL1108">
            <v>0</v>
          </cell>
          <cell r="BM1108">
            <v>93.68881225585938</v>
          </cell>
          <cell r="BN1108">
            <v>393.09368896484375</v>
          </cell>
          <cell r="BO1108">
            <v>0</v>
          </cell>
          <cell r="BP1108">
            <v>135.69500732421875</v>
          </cell>
          <cell r="BQ1108">
            <v>32.49078369140625</v>
          </cell>
          <cell r="BR1108">
            <v>13.750971794128418</v>
          </cell>
          <cell r="BS1108">
            <v>0</v>
          </cell>
          <cell r="BT1108">
            <v>0</v>
          </cell>
          <cell r="BU1108">
            <v>0</v>
          </cell>
          <cell r="BV1108">
            <v>0</v>
          </cell>
          <cell r="BW1108">
            <v>52.878875732421875</v>
          </cell>
          <cell r="BX1108">
            <v>374.99981689453125</v>
          </cell>
          <cell r="BY1108">
            <v>75</v>
          </cell>
          <cell r="BZ1108">
            <v>0</v>
          </cell>
          <cell r="CA1108">
            <v>0</v>
          </cell>
          <cell r="CB1108">
            <v>627.9093017578125</v>
          </cell>
          <cell r="CC1108">
            <v>449.99981689453125</v>
          </cell>
          <cell r="CD1108">
            <v>1.395354631017238</v>
          </cell>
          <cell r="CE1108">
            <v>20.01511001586914</v>
          </cell>
          <cell r="CF1108">
            <v>6.952643657260085</v>
          </cell>
          <cell r="CG1108">
            <v>0</v>
          </cell>
          <cell r="CH1108">
            <v>6.952643657260085</v>
          </cell>
          <cell r="CI1108">
            <v>0.36901103943859176</v>
          </cell>
          <cell r="CJ1108">
            <v>0</v>
          </cell>
          <cell r="CK1108">
            <v>0.36901103943859176</v>
          </cell>
          <cell r="CM1108">
            <v>0</v>
          </cell>
          <cell r="CQ1108">
            <v>0</v>
          </cell>
          <cell r="CR1108">
            <v>32.49078369140625</v>
          </cell>
          <cell r="CS1108">
            <v>0</v>
          </cell>
          <cell r="CT1108">
            <v>32.49078369140625</v>
          </cell>
          <cell r="CU1108">
            <v>0</v>
          </cell>
          <cell r="CV1108">
            <v>9999</v>
          </cell>
          <cell r="CW1108">
            <v>9999</v>
          </cell>
        </row>
        <row r="1109">
          <cell r="A1109" t="str">
            <v>Manufactured Home SGC Heat Pump - PTCS Duct Sealing and System Commissioning Heat Zone 1 - Cool Zone 3</v>
          </cell>
          <cell r="C1109">
            <v>20</v>
          </cell>
          <cell r="D1109">
            <v>1092.551025390625</v>
          </cell>
          <cell r="E1109">
            <v>0</v>
          </cell>
          <cell r="F1109">
            <v>600</v>
          </cell>
          <cell r="G1109">
            <v>0</v>
          </cell>
          <cell r="H1109">
            <v>0</v>
          </cell>
          <cell r="L1109">
            <v>1175.858154296875</v>
          </cell>
          <cell r="M1109">
            <v>0.25800397992134094</v>
          </cell>
          <cell r="N1109">
            <v>0.84089195728302</v>
          </cell>
          <cell r="O1109">
            <v>0</v>
          </cell>
          <cell r="P1109">
            <v>0.25800397992134094</v>
          </cell>
          <cell r="Q1109">
            <v>0.84089195728302</v>
          </cell>
          <cell r="R1109">
            <v>599.9996948242188</v>
          </cell>
          <cell r="S1109">
            <v>0</v>
          </cell>
          <cell r="T1109">
            <v>0</v>
          </cell>
          <cell r="U1109">
            <v>0</v>
          </cell>
          <cell r="V1109">
            <v>120</v>
          </cell>
          <cell r="W1109">
            <v>0</v>
          </cell>
          <cell r="X1109">
            <v>0</v>
          </cell>
          <cell r="Y1109">
            <v>0</v>
          </cell>
          <cell r="Z1109">
            <v>0</v>
          </cell>
          <cell r="AA1109">
            <v>0</v>
          </cell>
          <cell r="AB1109">
            <v>0</v>
          </cell>
          <cell r="AC1109">
            <v>0</v>
          </cell>
          <cell r="AD1109">
            <v>0</v>
          </cell>
          <cell r="AE1109">
            <v>0</v>
          </cell>
          <cell r="AF1109">
            <v>0</v>
          </cell>
          <cell r="AG1109">
            <v>0</v>
          </cell>
          <cell r="AH1109">
            <v>719.9996948242188</v>
          </cell>
          <cell r="AI1109">
            <v>0</v>
          </cell>
          <cell r="AJ1109">
            <v>0</v>
          </cell>
          <cell r="AK1109">
            <v>0</v>
          </cell>
          <cell r="AL1109">
            <v>719.9996948242188</v>
          </cell>
          <cell r="AM1109">
            <v>584.024169921875</v>
          </cell>
          <cell r="AN1109">
            <v>10.51908016204834</v>
          </cell>
          <cell r="AO1109">
            <v>59.45433044433594</v>
          </cell>
          <cell r="AP1109">
            <v>0</v>
          </cell>
          <cell r="AQ1109">
            <v>653.99755859375</v>
          </cell>
          <cell r="AR1109">
            <v>719.9996948242188</v>
          </cell>
          <cell r="AS1109">
            <v>0.9083303579565082</v>
          </cell>
          <cell r="AT1109">
            <v>584.024169921875</v>
          </cell>
          <cell r="AU1109">
            <v>228.5600128173828</v>
          </cell>
          <cell r="AV1109">
            <v>81.2584228515625</v>
          </cell>
          <cell r="AW1109">
            <v>0</v>
          </cell>
          <cell r="AX1109">
            <v>893.8425903320312</v>
          </cell>
          <cell r="AY1109">
            <v>0</v>
          </cell>
          <cell r="AZ1109">
            <v>9999</v>
          </cell>
          <cell r="BA1109">
            <v>584.024169921875</v>
          </cell>
          <cell r="BB1109">
            <v>239.07908630371094</v>
          </cell>
          <cell r="BC1109">
            <v>82.31033325195312</v>
          </cell>
          <cell r="BD1109">
            <v>0</v>
          </cell>
          <cell r="BE1109">
            <v>905.41357421875</v>
          </cell>
          <cell r="BF1109">
            <v>719.9996948242188</v>
          </cell>
          <cell r="BG1109">
            <v>24.94386100769043</v>
          </cell>
          <cell r="BH1109">
            <v>1.2575194165524024</v>
          </cell>
          <cell r="BI1109">
            <v>45.05546569824219</v>
          </cell>
          <cell r="BJ1109">
            <v>0</v>
          </cell>
          <cell r="BK1109">
            <v>0</v>
          </cell>
          <cell r="BL1109">
            <v>0</v>
          </cell>
          <cell r="BM1109">
            <v>97.7230224609375</v>
          </cell>
          <cell r="BN1109">
            <v>584.024169921875</v>
          </cell>
          <cell r="BO1109">
            <v>0</v>
          </cell>
          <cell r="BP1109">
            <v>239.07908630371094</v>
          </cell>
          <cell r="BQ1109">
            <v>57.1400032043457</v>
          </cell>
          <cell r="BR1109">
            <v>20.69955062866211</v>
          </cell>
          <cell r="BS1109">
            <v>0</v>
          </cell>
          <cell r="BT1109">
            <v>0</v>
          </cell>
          <cell r="BU1109">
            <v>0</v>
          </cell>
          <cell r="BV1109">
            <v>0</v>
          </cell>
          <cell r="BW1109">
            <v>82.31033325195312</v>
          </cell>
          <cell r="BX1109">
            <v>599.9996948242188</v>
          </cell>
          <cell r="BY1109">
            <v>120</v>
          </cell>
          <cell r="BZ1109">
            <v>0</v>
          </cell>
          <cell r="CA1109">
            <v>0</v>
          </cell>
          <cell r="CB1109">
            <v>983.253173828125</v>
          </cell>
          <cell r="CC1109">
            <v>719.9996948242188</v>
          </cell>
          <cell r="CD1109">
            <v>1.3656299538103545</v>
          </cell>
          <cell r="CE1109">
            <v>20.07288932800293</v>
          </cell>
          <cell r="CF1109">
            <v>10.404369381062374</v>
          </cell>
          <cell r="CG1109">
            <v>0</v>
          </cell>
          <cell r="CH1109">
            <v>10.404369381062374</v>
          </cell>
          <cell r="CI1109">
            <v>0.5514376726913969</v>
          </cell>
          <cell r="CJ1109">
            <v>0</v>
          </cell>
          <cell r="CK1109">
            <v>0.5514376726913969</v>
          </cell>
          <cell r="CM1109">
            <v>0</v>
          </cell>
          <cell r="CQ1109">
            <v>0</v>
          </cell>
          <cell r="CR1109">
            <v>57.1400032043457</v>
          </cell>
          <cell r="CS1109">
            <v>0</v>
          </cell>
          <cell r="CT1109">
            <v>57.1400032043457</v>
          </cell>
          <cell r="CU1109">
            <v>0</v>
          </cell>
          <cell r="CV1109">
            <v>9999</v>
          </cell>
          <cell r="CW1109">
            <v>9999</v>
          </cell>
        </row>
        <row r="1110">
          <cell r="A1110" t="str">
            <v>Manufactured Home NonSGC Heat Pump - PTCS Duct Sealing and System Commissioning Heat Zone 1 - Cool Zone 2</v>
          </cell>
          <cell r="C1110">
            <v>20</v>
          </cell>
          <cell r="D1110">
            <v>1088.0301513671875</v>
          </cell>
          <cell r="E1110">
            <v>0</v>
          </cell>
          <cell r="F1110">
            <v>600</v>
          </cell>
          <cell r="G1110">
            <v>0</v>
          </cell>
          <cell r="H1110">
            <v>0</v>
          </cell>
          <cell r="L1110">
            <v>1170.992431640625</v>
          </cell>
          <cell r="M1110">
            <v>0.27565908432006836</v>
          </cell>
          <cell r="N1110">
            <v>0.8411352038383484</v>
          </cell>
          <cell r="O1110">
            <v>0</v>
          </cell>
          <cell r="P1110">
            <v>0.27565908432006836</v>
          </cell>
          <cell r="Q1110">
            <v>0.8411352038383484</v>
          </cell>
          <cell r="R1110">
            <v>599.9996948242188</v>
          </cell>
          <cell r="S1110">
            <v>0</v>
          </cell>
          <cell r="T1110">
            <v>0</v>
          </cell>
          <cell r="U1110">
            <v>0</v>
          </cell>
          <cell r="V1110">
            <v>120</v>
          </cell>
          <cell r="W1110">
            <v>0</v>
          </cell>
          <cell r="X1110">
            <v>0</v>
          </cell>
          <cell r="Y1110">
            <v>0</v>
          </cell>
          <cell r="Z1110">
            <v>0</v>
          </cell>
          <cell r="AA1110">
            <v>0</v>
          </cell>
          <cell r="AB1110">
            <v>0</v>
          </cell>
          <cell r="AC1110">
            <v>0</v>
          </cell>
          <cell r="AD1110">
            <v>0</v>
          </cell>
          <cell r="AE1110">
            <v>0</v>
          </cell>
          <cell r="AF1110">
            <v>0</v>
          </cell>
          <cell r="AG1110">
            <v>0</v>
          </cell>
          <cell r="AH1110">
            <v>719.9996948242188</v>
          </cell>
          <cell r="AI1110">
            <v>0</v>
          </cell>
          <cell r="AJ1110">
            <v>0</v>
          </cell>
          <cell r="AK1110">
            <v>0</v>
          </cell>
          <cell r="AL1110">
            <v>719.9996948242188</v>
          </cell>
          <cell r="AM1110">
            <v>581.5430908203125</v>
          </cell>
          <cell r="AN1110">
            <v>11.23889446258545</v>
          </cell>
          <cell r="AO1110">
            <v>59.2781982421875</v>
          </cell>
          <cell r="AP1110">
            <v>0</v>
          </cell>
          <cell r="AQ1110">
            <v>652.0601806640625</v>
          </cell>
          <cell r="AR1110">
            <v>719.9996948242188</v>
          </cell>
          <cell r="AS1110">
            <v>0.9056395276449108</v>
          </cell>
          <cell r="AT1110">
            <v>581.5430908203125</v>
          </cell>
          <cell r="AU1110">
            <v>228.62611389160156</v>
          </cell>
          <cell r="AV1110">
            <v>81.01692199707031</v>
          </cell>
          <cell r="AW1110">
            <v>0</v>
          </cell>
          <cell r="AX1110">
            <v>891.1861572265625</v>
          </cell>
          <cell r="AY1110">
            <v>0</v>
          </cell>
          <cell r="AZ1110">
            <v>9999</v>
          </cell>
          <cell r="BA1110">
            <v>581.5430908203125</v>
          </cell>
          <cell r="BB1110">
            <v>239.86500549316406</v>
          </cell>
          <cell r="BC1110">
            <v>82.14080810546875</v>
          </cell>
          <cell r="BD1110">
            <v>0</v>
          </cell>
          <cell r="BE1110">
            <v>903.5488891601562</v>
          </cell>
          <cell r="BF1110">
            <v>719.9996948242188</v>
          </cell>
          <cell r="BG1110">
            <v>25.00877571105957</v>
          </cell>
          <cell r="BH1110">
            <v>1.2549295697973335</v>
          </cell>
          <cell r="BI1110">
            <v>45.24268341064453</v>
          </cell>
          <cell r="BJ1110">
            <v>0</v>
          </cell>
          <cell r="BK1110">
            <v>0</v>
          </cell>
          <cell r="BL1110">
            <v>0</v>
          </cell>
          <cell r="BM1110">
            <v>94.53704833984375</v>
          </cell>
          <cell r="BN1110">
            <v>581.5430908203125</v>
          </cell>
          <cell r="BO1110">
            <v>0</v>
          </cell>
          <cell r="BP1110">
            <v>239.86500549316406</v>
          </cell>
          <cell r="BQ1110">
            <v>57.15652847290039</v>
          </cell>
          <cell r="BR1110">
            <v>20.56015396118164</v>
          </cell>
          <cell r="BS1110">
            <v>0</v>
          </cell>
          <cell r="BT1110">
            <v>0</v>
          </cell>
          <cell r="BU1110">
            <v>0</v>
          </cell>
          <cell r="BV1110">
            <v>0</v>
          </cell>
          <cell r="BW1110">
            <v>82.14080810546875</v>
          </cell>
          <cell r="BX1110">
            <v>599.9996948242188</v>
          </cell>
          <cell r="BY1110">
            <v>120</v>
          </cell>
          <cell r="BZ1110">
            <v>0</v>
          </cell>
          <cell r="CA1110">
            <v>0</v>
          </cell>
          <cell r="CB1110">
            <v>981.2655639648438</v>
          </cell>
          <cell r="CC1110">
            <v>719.9996948242188</v>
          </cell>
          <cell r="CD1110">
            <v>1.3628694522622224</v>
          </cell>
          <cell r="CE1110">
            <v>20.125286102294922</v>
          </cell>
          <cell r="CF1110">
            <v>10.348587769726855</v>
          </cell>
          <cell r="CG1110">
            <v>0</v>
          </cell>
          <cell r="CH1110">
            <v>10.348587769726855</v>
          </cell>
          <cell r="CI1110">
            <v>0.5520601201487095</v>
          </cell>
          <cell r="CJ1110">
            <v>0</v>
          </cell>
          <cell r="CK1110">
            <v>0.5520601201487095</v>
          </cell>
          <cell r="CM1110">
            <v>0</v>
          </cell>
          <cell r="CQ1110">
            <v>0</v>
          </cell>
          <cell r="CR1110">
            <v>57.15652847290039</v>
          </cell>
          <cell r="CS1110">
            <v>0</v>
          </cell>
          <cell r="CT1110">
            <v>57.15652847290039</v>
          </cell>
          <cell r="CU1110">
            <v>0</v>
          </cell>
          <cell r="CV1110">
            <v>9999</v>
          </cell>
          <cell r="CW1110">
            <v>9999</v>
          </cell>
        </row>
        <row r="1111">
          <cell r="A1111" t="str">
            <v>Manufactured Home SGC Forced Air Furnace w/CAC - PTCS Duct Sealing Heat Zone 2 - Cool Zone 1</v>
          </cell>
          <cell r="C1111">
            <v>19.999998092651367</v>
          </cell>
          <cell r="D1111">
            <v>710.653564453125</v>
          </cell>
          <cell r="E1111">
            <v>0</v>
          </cell>
          <cell r="F1111">
            <v>375</v>
          </cell>
          <cell r="G1111">
            <v>0</v>
          </cell>
          <cell r="H1111">
            <v>0</v>
          </cell>
          <cell r="L1111">
            <v>764.8408203125</v>
          </cell>
          <cell r="M1111">
            <v>0.1641097068786621</v>
          </cell>
          <cell r="N1111">
            <v>0.45164406299591064</v>
          </cell>
          <cell r="O1111">
            <v>0</v>
          </cell>
          <cell r="P1111">
            <v>0.1641097068786621</v>
          </cell>
          <cell r="Q1111">
            <v>0.45164406299591064</v>
          </cell>
          <cell r="R1111">
            <v>374.99981689453125</v>
          </cell>
          <cell r="S1111">
            <v>0</v>
          </cell>
          <cell r="T1111">
            <v>0</v>
          </cell>
          <cell r="U1111">
            <v>0</v>
          </cell>
          <cell r="V1111">
            <v>75</v>
          </cell>
          <cell r="W1111">
            <v>0</v>
          </cell>
          <cell r="X1111">
            <v>0</v>
          </cell>
          <cell r="Y1111">
            <v>0</v>
          </cell>
          <cell r="Z1111">
            <v>0</v>
          </cell>
          <cell r="AA1111">
            <v>0</v>
          </cell>
          <cell r="AB1111">
            <v>0</v>
          </cell>
          <cell r="AC1111">
            <v>0</v>
          </cell>
          <cell r="AD1111">
            <v>0</v>
          </cell>
          <cell r="AE1111">
            <v>0</v>
          </cell>
          <cell r="AF1111">
            <v>0</v>
          </cell>
          <cell r="AG1111">
            <v>0</v>
          </cell>
          <cell r="AH1111">
            <v>449.99981689453125</v>
          </cell>
          <cell r="AI1111">
            <v>0</v>
          </cell>
          <cell r="AJ1111">
            <v>0</v>
          </cell>
          <cell r="AK1111">
            <v>0</v>
          </cell>
          <cell r="AL1111">
            <v>449.99981689453125</v>
          </cell>
          <cell r="AM1111">
            <v>388.08477783203125</v>
          </cell>
          <cell r="AN1111">
            <v>6.690916061401367</v>
          </cell>
          <cell r="AO1111">
            <v>39.47757339477539</v>
          </cell>
          <cell r="AP1111">
            <v>0</v>
          </cell>
          <cell r="AQ1111">
            <v>434.2532653808594</v>
          </cell>
          <cell r="AR1111">
            <v>449.99981689453125</v>
          </cell>
          <cell r="AS1111">
            <v>0.9650076533030816</v>
          </cell>
          <cell r="AT1111">
            <v>388.08477783203125</v>
          </cell>
          <cell r="AU1111">
            <v>122.7598648071289</v>
          </cell>
          <cell r="AV1111">
            <v>51.08446502685547</v>
          </cell>
          <cell r="AW1111">
            <v>0</v>
          </cell>
          <cell r="AX1111">
            <v>561.9290771484375</v>
          </cell>
          <cell r="AY1111">
            <v>0</v>
          </cell>
          <cell r="AZ1111">
            <v>9999</v>
          </cell>
          <cell r="BA1111">
            <v>388.08477783203125</v>
          </cell>
          <cell r="BB1111">
            <v>129.45077514648438</v>
          </cell>
          <cell r="BC1111">
            <v>51.75355529785156</v>
          </cell>
          <cell r="BD1111">
            <v>0</v>
          </cell>
          <cell r="BE1111">
            <v>569.2891235351562</v>
          </cell>
          <cell r="BF1111">
            <v>449.99981689453125</v>
          </cell>
          <cell r="BG1111">
            <v>25.85955238342285</v>
          </cell>
          <cell r="BH1111">
            <v>1.2650874347618686</v>
          </cell>
          <cell r="BI1111">
            <v>43.29237365722656</v>
          </cell>
          <cell r="BJ1111">
            <v>0</v>
          </cell>
          <cell r="BK1111">
            <v>0</v>
          </cell>
          <cell r="BL1111">
            <v>0</v>
          </cell>
          <cell r="BM1111">
            <v>87.69554138183594</v>
          </cell>
          <cell r="BN1111">
            <v>388.08477783203125</v>
          </cell>
          <cell r="BO1111">
            <v>0</v>
          </cell>
          <cell r="BP1111">
            <v>129.45077514648438</v>
          </cell>
          <cell r="BQ1111">
            <v>30.689966201782227</v>
          </cell>
          <cell r="BR1111">
            <v>12.85341739654541</v>
          </cell>
          <cell r="BS1111">
            <v>0</v>
          </cell>
          <cell r="BT1111">
            <v>0</v>
          </cell>
          <cell r="BU1111">
            <v>0</v>
          </cell>
          <cell r="BV1111">
            <v>0</v>
          </cell>
          <cell r="BW1111">
            <v>51.75355529785156</v>
          </cell>
          <cell r="BX1111">
            <v>374.99981689453125</v>
          </cell>
          <cell r="BY1111">
            <v>75</v>
          </cell>
          <cell r="BZ1111">
            <v>0</v>
          </cell>
          <cell r="CA1111">
            <v>0</v>
          </cell>
          <cell r="CB1111">
            <v>612.83251953125</v>
          </cell>
          <cell r="CC1111">
            <v>449.99981689453125</v>
          </cell>
          <cell r="CD1111">
            <v>1.3618505487978307</v>
          </cell>
          <cell r="CE1111">
            <v>21.670448303222656</v>
          </cell>
          <cell r="CF1111">
            <v>6.46025211935823</v>
          </cell>
          <cell r="CG1111">
            <v>0</v>
          </cell>
          <cell r="CH1111">
            <v>6.46025211935823</v>
          </cell>
          <cell r="CI1111">
            <v>0.34329135869342176</v>
          </cell>
          <cell r="CJ1111">
            <v>0</v>
          </cell>
          <cell r="CK1111">
            <v>0.34329135869342176</v>
          </cell>
          <cell r="CM1111">
            <v>0</v>
          </cell>
          <cell r="CQ1111">
            <v>0</v>
          </cell>
          <cell r="CR1111">
            <v>30.689966201782227</v>
          </cell>
          <cell r="CS1111">
            <v>0</v>
          </cell>
          <cell r="CT1111">
            <v>30.689966201782227</v>
          </cell>
          <cell r="CU1111">
            <v>0</v>
          </cell>
          <cell r="CV1111">
            <v>9999</v>
          </cell>
          <cell r="CW1111">
            <v>9999</v>
          </cell>
        </row>
        <row r="1112">
          <cell r="A1112" t="str">
            <v>Manufactured Home NonSGC Forced Air Furnace w/CAC - PTCS Duct Sealing and System Commissioning Heat Zone 3 - Cool Zone 1</v>
          </cell>
          <cell r="C1112">
            <v>20</v>
          </cell>
          <cell r="D1112">
            <v>1118.072265625</v>
          </cell>
          <cell r="E1112">
            <v>0</v>
          </cell>
          <cell r="F1112">
            <v>600</v>
          </cell>
          <cell r="G1112">
            <v>0</v>
          </cell>
          <cell r="H1112">
            <v>0</v>
          </cell>
          <cell r="L1112">
            <v>1203.3253173828125</v>
          </cell>
          <cell r="M1112">
            <v>0.2550755739212036</v>
          </cell>
          <cell r="N1112">
            <v>0.7117494940757751</v>
          </cell>
          <cell r="O1112">
            <v>0</v>
          </cell>
          <cell r="P1112">
            <v>0.2550755739212036</v>
          </cell>
          <cell r="Q1112">
            <v>0.7117494940757751</v>
          </cell>
          <cell r="R1112">
            <v>599.9996948242188</v>
          </cell>
          <cell r="S1112">
            <v>0</v>
          </cell>
          <cell r="T1112">
            <v>0</v>
          </cell>
          <cell r="U1112">
            <v>0</v>
          </cell>
          <cell r="V1112">
            <v>120</v>
          </cell>
          <cell r="W1112">
            <v>0</v>
          </cell>
          <cell r="X1112">
            <v>0</v>
          </cell>
          <cell r="Y1112">
            <v>0</v>
          </cell>
          <cell r="Z1112">
            <v>0</v>
          </cell>
          <cell r="AA1112">
            <v>0</v>
          </cell>
          <cell r="AB1112">
            <v>0</v>
          </cell>
          <cell r="AC1112">
            <v>0</v>
          </cell>
          <cell r="AD1112">
            <v>0</v>
          </cell>
          <cell r="AE1112">
            <v>0</v>
          </cell>
          <cell r="AF1112">
            <v>0</v>
          </cell>
          <cell r="AG1112">
            <v>0</v>
          </cell>
          <cell r="AH1112">
            <v>719.9996948242188</v>
          </cell>
          <cell r="AI1112">
            <v>0</v>
          </cell>
          <cell r="AJ1112">
            <v>0</v>
          </cell>
          <cell r="AK1112">
            <v>0</v>
          </cell>
          <cell r="AL1112">
            <v>719.9996948242188</v>
          </cell>
          <cell r="AM1112">
            <v>614.8636474609375</v>
          </cell>
          <cell r="AN1112">
            <v>10.399685859680176</v>
          </cell>
          <cell r="AO1112">
            <v>62.52633285522461</v>
          </cell>
          <cell r="AP1112">
            <v>0</v>
          </cell>
          <cell r="AQ1112">
            <v>687.7896728515625</v>
          </cell>
          <cell r="AR1112">
            <v>719.9996948242188</v>
          </cell>
          <cell r="AS1112">
            <v>0.9552638301378166</v>
          </cell>
          <cell r="AT1112">
            <v>614.8636474609375</v>
          </cell>
          <cell r="AU1112">
            <v>193.45822143554688</v>
          </cell>
          <cell r="AV1112">
            <v>80.83218383789062</v>
          </cell>
          <cell r="AW1112">
            <v>0</v>
          </cell>
          <cell r="AX1112">
            <v>889.154052734375</v>
          </cell>
          <cell r="AY1112">
            <v>0</v>
          </cell>
          <cell r="AZ1112">
            <v>9999</v>
          </cell>
          <cell r="BA1112">
            <v>614.8636474609375</v>
          </cell>
          <cell r="BB1112">
            <v>203.85791015625</v>
          </cell>
          <cell r="BC1112">
            <v>81.87215423583984</v>
          </cell>
          <cell r="BD1112">
            <v>0</v>
          </cell>
          <cell r="BE1112">
            <v>900.5936889648438</v>
          </cell>
          <cell r="BF1112">
            <v>719.9996948242188</v>
          </cell>
          <cell r="BG1112">
            <v>26.55501365661621</v>
          </cell>
          <cell r="BH1112">
            <v>1.250825125991027</v>
          </cell>
          <cell r="BI1112">
            <v>44.02702713012695</v>
          </cell>
          <cell r="BJ1112">
            <v>0</v>
          </cell>
          <cell r="BK1112">
            <v>0</v>
          </cell>
          <cell r="BL1112">
            <v>0</v>
          </cell>
          <cell r="BM1112">
            <v>72.5949935913086</v>
          </cell>
          <cell r="BN1112">
            <v>614.8636474609375</v>
          </cell>
          <cell r="BO1112">
            <v>0</v>
          </cell>
          <cell r="BP1112">
            <v>203.85791015625</v>
          </cell>
          <cell r="BQ1112">
            <v>48.36455535888672</v>
          </cell>
          <cell r="BR1112">
            <v>20.097620010375977</v>
          </cell>
          <cell r="BS1112">
            <v>0</v>
          </cell>
          <cell r="BT1112">
            <v>0</v>
          </cell>
          <cell r="BU1112">
            <v>0</v>
          </cell>
          <cell r="BV1112">
            <v>0</v>
          </cell>
          <cell r="BW1112">
            <v>81.87215423583984</v>
          </cell>
          <cell r="BX1112">
            <v>599.9996948242188</v>
          </cell>
          <cell r="BY1112">
            <v>120</v>
          </cell>
          <cell r="BZ1112">
            <v>0</v>
          </cell>
          <cell r="CA1112">
            <v>0</v>
          </cell>
          <cell r="CB1112">
            <v>969.055908203125</v>
          </cell>
          <cell r="CC1112">
            <v>719.9996948242188</v>
          </cell>
          <cell r="CD1112">
            <v>1.3459115209734265</v>
          </cell>
          <cell r="CE1112">
            <v>22.368640899658203</v>
          </cell>
          <cell r="CF1112">
            <v>9.977964807216958</v>
          </cell>
          <cell r="CG1112">
            <v>0</v>
          </cell>
          <cell r="CH1112">
            <v>9.977964807216958</v>
          </cell>
          <cell r="CI1112">
            <v>0.5218007319896827</v>
          </cell>
          <cell r="CJ1112">
            <v>0</v>
          </cell>
          <cell r="CK1112">
            <v>0.5218007319896827</v>
          </cell>
          <cell r="CM1112">
            <v>0</v>
          </cell>
          <cell r="CQ1112">
            <v>0</v>
          </cell>
          <cell r="CR1112">
            <v>48.36455535888672</v>
          </cell>
          <cell r="CS1112">
            <v>0</v>
          </cell>
          <cell r="CT1112">
            <v>48.36455535888672</v>
          </cell>
          <cell r="CU1112">
            <v>0</v>
          </cell>
          <cell r="CV1112">
            <v>9999</v>
          </cell>
          <cell r="CW1112">
            <v>9999</v>
          </cell>
        </row>
        <row r="1113">
          <cell r="A1113" t="str">
            <v>Manufactured Home SGC Forced Air Furnace w/o CAC - PTCS Duct Sealing Heat Zone 2</v>
          </cell>
          <cell r="C1113">
            <v>19.999998092651367</v>
          </cell>
          <cell r="D1113">
            <v>692.875732421875</v>
          </cell>
          <cell r="E1113">
            <v>0</v>
          </cell>
          <cell r="F1113">
            <v>375</v>
          </cell>
          <cell r="G1113">
            <v>0</v>
          </cell>
          <cell r="H1113">
            <v>0</v>
          </cell>
          <cell r="L1113">
            <v>745.7074584960938</v>
          </cell>
          <cell r="M1113">
            <v>0.1641097068786621</v>
          </cell>
          <cell r="N1113">
            <v>0.4387959837913513</v>
          </cell>
          <cell r="O1113">
            <v>0</v>
          </cell>
          <cell r="P1113">
            <v>0.1641097068786621</v>
          </cell>
          <cell r="Q1113">
            <v>0.4387959837913513</v>
          </cell>
          <cell r="R1113">
            <v>374.99981689453125</v>
          </cell>
          <cell r="S1113">
            <v>0</v>
          </cell>
          <cell r="T1113">
            <v>0</v>
          </cell>
          <cell r="U1113">
            <v>0</v>
          </cell>
          <cell r="V1113">
            <v>75</v>
          </cell>
          <cell r="W1113">
            <v>0</v>
          </cell>
          <cell r="X1113">
            <v>0</v>
          </cell>
          <cell r="Y1113">
            <v>0</v>
          </cell>
          <cell r="Z1113">
            <v>0</v>
          </cell>
          <cell r="AA1113">
            <v>0</v>
          </cell>
          <cell r="AB1113">
            <v>0</v>
          </cell>
          <cell r="AC1113">
            <v>0</v>
          </cell>
          <cell r="AD1113">
            <v>0</v>
          </cell>
          <cell r="AE1113">
            <v>0</v>
          </cell>
          <cell r="AF1113">
            <v>0</v>
          </cell>
          <cell r="AG1113">
            <v>0</v>
          </cell>
          <cell r="AH1113">
            <v>449.99981689453125</v>
          </cell>
          <cell r="AI1113">
            <v>0</v>
          </cell>
          <cell r="AJ1113">
            <v>0</v>
          </cell>
          <cell r="AK1113">
            <v>0</v>
          </cell>
          <cell r="AL1113">
            <v>449.99981689453125</v>
          </cell>
          <cell r="AM1113">
            <v>379.2907409667969</v>
          </cell>
          <cell r="AN1113">
            <v>6.690916061401367</v>
          </cell>
          <cell r="AO1113">
            <v>38.598167419433594</v>
          </cell>
          <cell r="AP1113">
            <v>0</v>
          </cell>
          <cell r="AQ1113">
            <v>424.579833984375</v>
          </cell>
          <cell r="AR1113">
            <v>449.99981689453125</v>
          </cell>
          <cell r="AS1113">
            <v>0.9435111049103888</v>
          </cell>
          <cell r="AT1113">
            <v>379.2907409667969</v>
          </cell>
          <cell r="AU1113">
            <v>119.26766967773438</v>
          </cell>
          <cell r="AV1113">
            <v>49.85584259033203</v>
          </cell>
          <cell r="AW1113">
            <v>0</v>
          </cell>
          <cell r="AX1113">
            <v>548.4142456054688</v>
          </cell>
          <cell r="AY1113">
            <v>0</v>
          </cell>
          <cell r="AZ1113">
            <v>9999</v>
          </cell>
          <cell r="BA1113">
            <v>379.2907409667969</v>
          </cell>
          <cell r="BB1113">
            <v>125.95858764648438</v>
          </cell>
          <cell r="BC1113">
            <v>50.524932861328125</v>
          </cell>
          <cell r="BD1113">
            <v>0</v>
          </cell>
          <cell r="BE1113">
            <v>555.7742309570312</v>
          </cell>
          <cell r="BF1113">
            <v>449.99981689453125</v>
          </cell>
          <cell r="BG1113">
            <v>26.988880157470703</v>
          </cell>
          <cell r="BH1113">
            <v>1.2350544126943954</v>
          </cell>
          <cell r="BI1113">
            <v>44.40317153930664</v>
          </cell>
          <cell r="BJ1113">
            <v>0</v>
          </cell>
          <cell r="BK1113">
            <v>0</v>
          </cell>
          <cell r="BL1113">
            <v>0</v>
          </cell>
          <cell r="BM1113">
            <v>44.40317153930664</v>
          </cell>
          <cell r="BN1113">
            <v>379.2907409667969</v>
          </cell>
          <cell r="BO1113">
            <v>0</v>
          </cell>
          <cell r="BP1113">
            <v>125.95858764648438</v>
          </cell>
          <cell r="BQ1113">
            <v>29.816917419433594</v>
          </cell>
          <cell r="BR1113">
            <v>12.496610641479492</v>
          </cell>
          <cell r="BS1113">
            <v>0</v>
          </cell>
          <cell r="BT1113">
            <v>0</v>
          </cell>
          <cell r="BU1113">
            <v>0</v>
          </cell>
          <cell r="BV1113">
            <v>0</v>
          </cell>
          <cell r="BW1113">
            <v>50.524932861328125</v>
          </cell>
          <cell r="BX1113">
            <v>374.99981689453125</v>
          </cell>
          <cell r="BY1113">
            <v>75</v>
          </cell>
          <cell r="BZ1113">
            <v>0</v>
          </cell>
          <cell r="CA1113">
            <v>0</v>
          </cell>
          <cell r="CB1113">
            <v>598.0877685546875</v>
          </cell>
          <cell r="CC1113">
            <v>449.99981689453125</v>
          </cell>
          <cell r="CD1113">
            <v>1.3290845133129259</v>
          </cell>
          <cell r="CE1113">
            <v>22.813644409179688</v>
          </cell>
          <cell r="CF1113">
            <v>6.2831426178447085</v>
          </cell>
          <cell r="CG1113">
            <v>0</v>
          </cell>
          <cell r="CH1113">
            <v>6.2831426178447085</v>
          </cell>
          <cell r="CI1113">
            <v>0.3345503669695422</v>
          </cell>
          <cell r="CJ1113">
            <v>0</v>
          </cell>
          <cell r="CK1113">
            <v>0.3345503669695422</v>
          </cell>
          <cell r="CM1113">
            <v>0</v>
          </cell>
          <cell r="CQ1113">
            <v>0</v>
          </cell>
          <cell r="CR1113">
            <v>29.816917419433594</v>
          </cell>
          <cell r="CS1113">
            <v>0</v>
          </cell>
          <cell r="CT1113">
            <v>29.816917419433594</v>
          </cell>
          <cell r="CU1113">
            <v>0</v>
          </cell>
          <cell r="CV1113">
            <v>9999</v>
          </cell>
          <cell r="CW1113">
            <v>9999</v>
          </cell>
        </row>
        <row r="1114">
          <cell r="A1114" t="str">
            <v>Manufactured Home NonSGC Forced Air Furnace w/CAC - PTCS Duct Sealing and System Commissioning Heat Zone 2 - Cool Zone 3</v>
          </cell>
          <cell r="C1114">
            <v>20</v>
          </cell>
          <cell r="D1114">
            <v>1101.719482421875</v>
          </cell>
          <cell r="E1114">
            <v>0</v>
          </cell>
          <cell r="F1114">
            <v>600</v>
          </cell>
          <cell r="G1114">
            <v>0</v>
          </cell>
          <cell r="H1114">
            <v>0</v>
          </cell>
          <cell r="L1114">
            <v>1185.7257080078125</v>
          </cell>
          <cell r="M1114">
            <v>0.2113790214061737</v>
          </cell>
          <cell r="N1114">
            <v>0.7164257764816284</v>
          </cell>
          <cell r="O1114">
            <v>0</v>
          </cell>
          <cell r="P1114">
            <v>0.2113790214061737</v>
          </cell>
          <cell r="Q1114">
            <v>0.7164257764816284</v>
          </cell>
          <cell r="R1114">
            <v>599.9996948242188</v>
          </cell>
          <cell r="S1114">
            <v>0</v>
          </cell>
          <cell r="T1114">
            <v>0</v>
          </cell>
          <cell r="U1114">
            <v>0</v>
          </cell>
          <cell r="V1114">
            <v>120</v>
          </cell>
          <cell r="W1114">
            <v>0</v>
          </cell>
          <cell r="X1114">
            <v>0</v>
          </cell>
          <cell r="Y1114">
            <v>0</v>
          </cell>
          <cell r="Z1114">
            <v>0</v>
          </cell>
          <cell r="AA1114">
            <v>0</v>
          </cell>
          <cell r="AB1114">
            <v>0</v>
          </cell>
          <cell r="AC1114">
            <v>0</v>
          </cell>
          <cell r="AD1114">
            <v>0</v>
          </cell>
          <cell r="AE1114">
            <v>0</v>
          </cell>
          <cell r="AF1114">
            <v>0</v>
          </cell>
          <cell r="AG1114">
            <v>0</v>
          </cell>
          <cell r="AH1114">
            <v>719.9996948242188</v>
          </cell>
          <cell r="AI1114">
            <v>0</v>
          </cell>
          <cell r="AJ1114">
            <v>0</v>
          </cell>
          <cell r="AK1114">
            <v>0</v>
          </cell>
          <cell r="AL1114">
            <v>719.9996948242188</v>
          </cell>
          <cell r="AM1114">
            <v>596.2927856445312</v>
          </cell>
          <cell r="AN1114">
            <v>8.618132591247559</v>
          </cell>
          <cell r="AO1114">
            <v>60.49109649658203</v>
          </cell>
          <cell r="AP1114">
            <v>0</v>
          </cell>
          <cell r="AQ1114">
            <v>665.4020385742188</v>
          </cell>
          <cell r="AR1114">
            <v>719.9996948242188</v>
          </cell>
          <cell r="AS1114">
            <v>0.9241698566203039</v>
          </cell>
          <cell r="AT1114">
            <v>596.2927856445312</v>
          </cell>
          <cell r="AU1114">
            <v>194.729248046875</v>
          </cell>
          <cell r="AV1114">
            <v>79.10221099853516</v>
          </cell>
          <cell r="AW1114">
            <v>0</v>
          </cell>
          <cell r="AX1114">
            <v>870.124267578125</v>
          </cell>
          <cell r="AY1114">
            <v>0</v>
          </cell>
          <cell r="AZ1114">
            <v>9999</v>
          </cell>
          <cell r="BA1114">
            <v>596.2927856445312</v>
          </cell>
          <cell r="BB1114">
            <v>203.34738159179688</v>
          </cell>
          <cell r="BC1114">
            <v>79.96401977539062</v>
          </cell>
          <cell r="BD1114">
            <v>0</v>
          </cell>
          <cell r="BE1114">
            <v>879.6041870117188</v>
          </cell>
          <cell r="BF1114">
            <v>719.9996948242188</v>
          </cell>
          <cell r="BG1114">
            <v>27.099260330200195</v>
          </cell>
          <cell r="BH1114">
            <v>1.2216729984486892</v>
          </cell>
          <cell r="BI1114">
            <v>44.68051528930664</v>
          </cell>
          <cell r="BJ1114">
            <v>0</v>
          </cell>
          <cell r="BK1114">
            <v>0</v>
          </cell>
          <cell r="BL1114">
            <v>0</v>
          </cell>
          <cell r="BM1114">
            <v>79.15409088134766</v>
          </cell>
          <cell r="BN1114">
            <v>596.2927856445312</v>
          </cell>
          <cell r="BO1114">
            <v>0</v>
          </cell>
          <cell r="BP1114">
            <v>203.34738159179688</v>
          </cell>
          <cell r="BQ1114">
            <v>48.68231201171875</v>
          </cell>
          <cell r="BR1114">
            <v>20.301332473754883</v>
          </cell>
          <cell r="BS1114">
            <v>0</v>
          </cell>
          <cell r="BT1114">
            <v>0</v>
          </cell>
          <cell r="BU1114">
            <v>0</v>
          </cell>
          <cell r="BV1114">
            <v>0</v>
          </cell>
          <cell r="BW1114">
            <v>79.96401977539062</v>
          </cell>
          <cell r="BX1114">
            <v>599.9996948242188</v>
          </cell>
          <cell r="BY1114">
            <v>120</v>
          </cell>
          <cell r="BZ1114">
            <v>0</v>
          </cell>
          <cell r="CA1114">
            <v>0</v>
          </cell>
          <cell r="CB1114">
            <v>948.5878295898438</v>
          </cell>
          <cell r="CC1114">
            <v>719.9996948242188</v>
          </cell>
          <cell r="CD1114">
            <v>1.3174836563994752</v>
          </cell>
          <cell r="CE1114">
            <v>22.818389892578125</v>
          </cell>
          <cell r="CF1114">
            <v>10.181710308774655</v>
          </cell>
          <cell r="CG1114">
            <v>0</v>
          </cell>
          <cell r="CH1114">
            <v>10.181710308774655</v>
          </cell>
          <cell r="CI1114">
            <v>0.5335154572262005</v>
          </cell>
          <cell r="CJ1114">
            <v>0</v>
          </cell>
          <cell r="CK1114">
            <v>0.5335154572262005</v>
          </cell>
          <cell r="CM1114">
            <v>0</v>
          </cell>
          <cell r="CQ1114">
            <v>0</v>
          </cell>
          <cell r="CR1114">
            <v>48.68231201171875</v>
          </cell>
          <cell r="CS1114">
            <v>0</v>
          </cell>
          <cell r="CT1114">
            <v>48.68231201171875</v>
          </cell>
          <cell r="CU1114">
            <v>0</v>
          </cell>
          <cell r="CV1114">
            <v>9999</v>
          </cell>
          <cell r="CW1114">
            <v>9999</v>
          </cell>
        </row>
        <row r="1115">
          <cell r="A1115" t="str">
            <v>Manufactured Home NonSGC Heat Pump - PTCS Duct Sealing and System Commissioning Heat Zone 1 - Cool Zone 1</v>
          </cell>
          <cell r="C1115">
            <v>20</v>
          </cell>
          <cell r="D1115">
            <v>1039.7371826171875</v>
          </cell>
          <cell r="E1115">
            <v>0</v>
          </cell>
          <cell r="F1115">
            <v>600</v>
          </cell>
          <cell r="G1115">
            <v>0</v>
          </cell>
          <cell r="H1115">
            <v>0</v>
          </cell>
          <cell r="L1115">
            <v>1119.0172119140625</v>
          </cell>
          <cell r="M1115">
            <v>0.27565908432006836</v>
          </cell>
          <cell r="N1115">
            <v>0.8062337636947632</v>
          </cell>
          <cell r="O1115">
            <v>0</v>
          </cell>
          <cell r="P1115">
            <v>0.27565908432006836</v>
          </cell>
          <cell r="Q1115">
            <v>0.8062337636947632</v>
          </cell>
          <cell r="R1115">
            <v>599.9996948242188</v>
          </cell>
          <cell r="S1115">
            <v>0</v>
          </cell>
          <cell r="T1115">
            <v>0</v>
          </cell>
          <cell r="U1115">
            <v>0</v>
          </cell>
          <cell r="V1115">
            <v>120</v>
          </cell>
          <cell r="W1115">
            <v>0</v>
          </cell>
          <cell r="X1115">
            <v>0</v>
          </cell>
          <cell r="Y1115">
            <v>0</v>
          </cell>
          <cell r="Z1115">
            <v>0</v>
          </cell>
          <cell r="AA1115">
            <v>0</v>
          </cell>
          <cell r="AB1115">
            <v>0</v>
          </cell>
          <cell r="AC1115">
            <v>0</v>
          </cell>
          <cell r="AD1115">
            <v>0</v>
          </cell>
          <cell r="AE1115">
            <v>0</v>
          </cell>
          <cell r="AF1115">
            <v>0</v>
          </cell>
          <cell r="AG1115">
            <v>0</v>
          </cell>
          <cell r="AH1115">
            <v>719.9996948242188</v>
          </cell>
          <cell r="AI1115">
            <v>0</v>
          </cell>
          <cell r="AJ1115">
            <v>0</v>
          </cell>
          <cell r="AK1115">
            <v>0</v>
          </cell>
          <cell r="AL1115">
            <v>719.9996948242188</v>
          </cell>
          <cell r="AM1115">
            <v>557.4677124023438</v>
          </cell>
          <cell r="AN1115">
            <v>11.23889446258545</v>
          </cell>
          <cell r="AO1115">
            <v>56.870662689208984</v>
          </cell>
          <cell r="AP1115">
            <v>0</v>
          </cell>
          <cell r="AQ1115">
            <v>625.5772705078125</v>
          </cell>
          <cell r="AR1115">
            <v>719.9996948242188</v>
          </cell>
          <cell r="AS1115">
            <v>0.8688576870950856</v>
          </cell>
          <cell r="AT1115">
            <v>557.4677124023438</v>
          </cell>
          <cell r="AU1115">
            <v>219.13966369628906</v>
          </cell>
          <cell r="AV1115">
            <v>77.6607437133789</v>
          </cell>
          <cell r="AW1115">
            <v>0</v>
          </cell>
          <cell r="AX1115">
            <v>854.2681274414062</v>
          </cell>
          <cell r="AY1115">
            <v>0</v>
          </cell>
          <cell r="AZ1115">
            <v>9999</v>
          </cell>
          <cell r="BA1115">
            <v>557.4677124023438</v>
          </cell>
          <cell r="BB1115">
            <v>230.37855529785156</v>
          </cell>
          <cell r="BC1115">
            <v>78.78462982177734</v>
          </cell>
          <cell r="BD1115">
            <v>0</v>
          </cell>
          <cell r="BE1115">
            <v>866.6309204101562</v>
          </cell>
          <cell r="BF1115">
            <v>719.9996948242188</v>
          </cell>
          <cell r="BG1115">
            <v>27.01483917236328</v>
          </cell>
          <cell r="BH1115">
            <v>1.2036545384850135</v>
          </cell>
          <cell r="BI1115">
            <v>47.344078063964844</v>
          </cell>
          <cell r="BJ1115">
            <v>0</v>
          </cell>
          <cell r="BK1115">
            <v>0</v>
          </cell>
          <cell r="BL1115">
            <v>0</v>
          </cell>
          <cell r="BM1115">
            <v>96.63844299316406</v>
          </cell>
          <cell r="BN1115">
            <v>557.4677124023438</v>
          </cell>
          <cell r="BO1115">
            <v>0</v>
          </cell>
          <cell r="BP1115">
            <v>230.37855529785156</v>
          </cell>
          <cell r="BQ1115">
            <v>54.784915924072266</v>
          </cell>
          <cell r="BR1115">
            <v>19.55138397216797</v>
          </cell>
          <cell r="BS1115">
            <v>0</v>
          </cell>
          <cell r="BT1115">
            <v>0</v>
          </cell>
          <cell r="BU1115">
            <v>0</v>
          </cell>
          <cell r="BV1115">
            <v>0</v>
          </cell>
          <cell r="BW1115">
            <v>78.78462982177734</v>
          </cell>
          <cell r="BX1115">
            <v>599.9996948242188</v>
          </cell>
          <cell r="BY1115">
            <v>120</v>
          </cell>
          <cell r="BZ1115">
            <v>0</v>
          </cell>
          <cell r="CA1115">
            <v>0</v>
          </cell>
          <cell r="CB1115">
            <v>940.9672241210938</v>
          </cell>
          <cell r="CC1115">
            <v>719.9996948242188</v>
          </cell>
          <cell r="CD1115">
            <v>1.3068994432129089</v>
          </cell>
          <cell r="CE1115">
            <v>22.12680435180664</v>
          </cell>
          <cell r="CF1115">
            <v>9.842175558208252</v>
          </cell>
          <cell r="CG1115">
            <v>0</v>
          </cell>
          <cell r="CH1115">
            <v>9.842175558208252</v>
          </cell>
          <cell r="CI1115">
            <v>0.5266805782887278</v>
          </cell>
          <cell r="CJ1115">
            <v>0</v>
          </cell>
          <cell r="CK1115">
            <v>0.5266805782887278</v>
          </cell>
          <cell r="CM1115">
            <v>0</v>
          </cell>
          <cell r="CQ1115">
            <v>0</v>
          </cell>
          <cell r="CR1115">
            <v>54.784915924072266</v>
          </cell>
          <cell r="CS1115">
            <v>0</v>
          </cell>
          <cell r="CT1115">
            <v>54.784915924072266</v>
          </cell>
          <cell r="CU1115">
            <v>0</v>
          </cell>
          <cell r="CV1115">
            <v>9999</v>
          </cell>
          <cell r="CW1115">
            <v>9999</v>
          </cell>
        </row>
        <row r="1116">
          <cell r="A1116" t="str">
            <v>Manufactured Home SGC Heat Pump - PTCS Duct Sealing and System Commissioning Heat Zone 1 - Cool Zone 2</v>
          </cell>
          <cell r="C1116">
            <v>20.000001907348633</v>
          </cell>
          <cell r="D1116">
            <v>1000.6983642578125</v>
          </cell>
          <cell r="E1116">
            <v>0</v>
          </cell>
          <cell r="F1116">
            <v>600</v>
          </cell>
          <cell r="G1116">
            <v>0</v>
          </cell>
          <cell r="H1116">
            <v>0</v>
          </cell>
          <cell r="L1116">
            <v>1077.001708984375</v>
          </cell>
          <cell r="M1116">
            <v>0.25800397992134094</v>
          </cell>
          <cell r="N1116">
            <v>0.7745096683502197</v>
          </cell>
          <cell r="O1116">
            <v>0</v>
          </cell>
          <cell r="P1116">
            <v>0.25800397992134094</v>
          </cell>
          <cell r="Q1116">
            <v>0.7745096683502197</v>
          </cell>
          <cell r="R1116">
            <v>599.9996948242188</v>
          </cell>
          <cell r="S1116">
            <v>0</v>
          </cell>
          <cell r="T1116">
            <v>0</v>
          </cell>
          <cell r="U1116">
            <v>0</v>
          </cell>
          <cell r="V1116">
            <v>120</v>
          </cell>
          <cell r="W1116">
            <v>0</v>
          </cell>
          <cell r="X1116">
            <v>0</v>
          </cell>
          <cell r="Y1116">
            <v>0</v>
          </cell>
          <cell r="Z1116">
            <v>0</v>
          </cell>
          <cell r="AA1116">
            <v>0</v>
          </cell>
          <cell r="AB1116">
            <v>0</v>
          </cell>
          <cell r="AC1116">
            <v>0</v>
          </cell>
          <cell r="AD1116">
            <v>0</v>
          </cell>
          <cell r="AE1116">
            <v>0</v>
          </cell>
          <cell r="AF1116">
            <v>0</v>
          </cell>
          <cell r="AG1116">
            <v>0</v>
          </cell>
          <cell r="AH1116">
            <v>719.9996948242188</v>
          </cell>
          <cell r="AI1116">
            <v>0</v>
          </cell>
          <cell r="AJ1116">
            <v>0</v>
          </cell>
          <cell r="AK1116">
            <v>0</v>
          </cell>
          <cell r="AL1116">
            <v>719.9996948242188</v>
          </cell>
          <cell r="AM1116">
            <v>535.5309448242188</v>
          </cell>
          <cell r="AN1116">
            <v>10.51908016204834</v>
          </cell>
          <cell r="AO1116">
            <v>54.60500717163086</v>
          </cell>
          <cell r="AP1116">
            <v>0</v>
          </cell>
          <cell r="AQ1116">
            <v>600.655029296875</v>
          </cell>
          <cell r="AR1116">
            <v>719.9996948242188</v>
          </cell>
          <cell r="AS1116">
            <v>0.8342434538177719</v>
          </cell>
          <cell r="AT1116">
            <v>535.5309448242188</v>
          </cell>
          <cell r="AU1116">
            <v>210.51687622070312</v>
          </cell>
          <cell r="AV1116">
            <v>74.60478973388672</v>
          </cell>
          <cell r="AW1116">
            <v>0</v>
          </cell>
          <cell r="AX1116">
            <v>820.652587890625</v>
          </cell>
          <cell r="AY1116">
            <v>0</v>
          </cell>
          <cell r="AZ1116">
            <v>9999</v>
          </cell>
          <cell r="BA1116">
            <v>535.5309448242188</v>
          </cell>
          <cell r="BB1116">
            <v>221.03594970703125</v>
          </cell>
          <cell r="BC1116">
            <v>75.65670013427734</v>
          </cell>
          <cell r="BD1116">
            <v>0</v>
          </cell>
          <cell r="BE1116">
            <v>832.2235717773438</v>
          </cell>
          <cell r="BF1116">
            <v>719.9996948242188</v>
          </cell>
          <cell r="BG1116">
            <v>28.920726776123047</v>
          </cell>
          <cell r="BH1116">
            <v>1.155866602894085</v>
          </cell>
          <cell r="BI1116">
            <v>49.191043853759766</v>
          </cell>
          <cell r="BJ1116">
            <v>0</v>
          </cell>
          <cell r="BK1116">
            <v>0</v>
          </cell>
          <cell r="BL1116">
            <v>0</v>
          </cell>
          <cell r="BM1116">
            <v>101.85859680175781</v>
          </cell>
          <cell r="BN1116">
            <v>535.5309448242188</v>
          </cell>
          <cell r="BO1116">
            <v>0</v>
          </cell>
          <cell r="BP1116">
            <v>221.03594970703125</v>
          </cell>
          <cell r="BQ1116">
            <v>52.62921905517578</v>
          </cell>
          <cell r="BR1116">
            <v>18.881362915039062</v>
          </cell>
          <cell r="BS1116">
            <v>0</v>
          </cell>
          <cell r="BT1116">
            <v>0</v>
          </cell>
          <cell r="BU1116">
            <v>0</v>
          </cell>
          <cell r="BV1116">
            <v>0</v>
          </cell>
          <cell r="BW1116">
            <v>75.65670013427734</v>
          </cell>
          <cell r="BX1116">
            <v>599.9996948242188</v>
          </cell>
          <cell r="BY1116">
            <v>120</v>
          </cell>
          <cell r="BZ1116">
            <v>0</v>
          </cell>
          <cell r="CA1116">
            <v>0</v>
          </cell>
          <cell r="CB1116">
            <v>903.7341918945312</v>
          </cell>
          <cell r="CC1116">
            <v>719.9996948242188</v>
          </cell>
          <cell r="CD1116">
            <v>1.255186897727923</v>
          </cell>
          <cell r="CE1116">
            <v>24.035058975219727</v>
          </cell>
          <cell r="CF1116">
            <v>9.504996117042987</v>
          </cell>
          <cell r="CG1116">
            <v>0</v>
          </cell>
          <cell r="CH1116">
            <v>9.504996117042987</v>
          </cell>
          <cell r="CI1116">
            <v>0.5077031890287609</v>
          </cell>
          <cell r="CJ1116">
            <v>0</v>
          </cell>
          <cell r="CK1116">
            <v>0.5077031890287609</v>
          </cell>
          <cell r="CM1116">
            <v>0</v>
          </cell>
          <cell r="CQ1116">
            <v>0</v>
          </cell>
          <cell r="CR1116">
            <v>52.62921905517578</v>
          </cell>
          <cell r="CS1116">
            <v>0</v>
          </cell>
          <cell r="CT1116">
            <v>52.62921905517578</v>
          </cell>
          <cell r="CU1116">
            <v>0</v>
          </cell>
          <cell r="CV1116">
            <v>9999</v>
          </cell>
          <cell r="CW1116">
            <v>9999</v>
          </cell>
        </row>
        <row r="1117">
          <cell r="A1117" t="str">
            <v>Manufactured Home NonSGC Forced Air Furnace w/CAC - PTCS Duct Sealing Heat Zone 1 - Cool Zone 2</v>
          </cell>
          <cell r="C1117">
            <v>20</v>
          </cell>
          <cell r="D1117">
            <v>651.1980590820312</v>
          </cell>
          <cell r="E1117">
            <v>0</v>
          </cell>
          <cell r="F1117">
            <v>375</v>
          </cell>
          <cell r="G1117">
            <v>0</v>
          </cell>
          <cell r="H1117">
            <v>0</v>
          </cell>
          <cell r="L1117">
            <v>700.8518676757812</v>
          </cell>
          <cell r="M1117">
            <v>0.14058704674243927</v>
          </cell>
          <cell r="N1117">
            <v>0.41755467653274536</v>
          </cell>
          <cell r="O1117">
            <v>0</v>
          </cell>
          <cell r="P1117">
            <v>0.14058704674243927</v>
          </cell>
          <cell r="Q1117">
            <v>0.41755467653274536</v>
          </cell>
          <cell r="R1117">
            <v>374.99981689453125</v>
          </cell>
          <cell r="S1117">
            <v>0</v>
          </cell>
          <cell r="T1117">
            <v>0</v>
          </cell>
          <cell r="U1117">
            <v>0</v>
          </cell>
          <cell r="V1117">
            <v>75</v>
          </cell>
          <cell r="W1117">
            <v>0</v>
          </cell>
          <cell r="X1117">
            <v>0</v>
          </cell>
          <cell r="Y1117">
            <v>0</v>
          </cell>
          <cell r="Z1117">
            <v>0</v>
          </cell>
          <cell r="AA1117">
            <v>0</v>
          </cell>
          <cell r="AB1117">
            <v>0</v>
          </cell>
          <cell r="AC1117">
            <v>0</v>
          </cell>
          <cell r="AD1117">
            <v>0</v>
          </cell>
          <cell r="AE1117">
            <v>0</v>
          </cell>
          <cell r="AF1117">
            <v>0</v>
          </cell>
          <cell r="AG1117">
            <v>0</v>
          </cell>
          <cell r="AH1117">
            <v>449.99981689453125</v>
          </cell>
          <cell r="AI1117">
            <v>0</v>
          </cell>
          <cell r="AJ1117">
            <v>0</v>
          </cell>
          <cell r="AK1117">
            <v>0</v>
          </cell>
          <cell r="AL1117">
            <v>449.99981689453125</v>
          </cell>
          <cell r="AM1117">
            <v>348.87939453125</v>
          </cell>
          <cell r="AN1117">
            <v>5.731873512268066</v>
          </cell>
          <cell r="AO1117">
            <v>35.46112823486328</v>
          </cell>
          <cell r="AP1117">
            <v>0</v>
          </cell>
          <cell r="AQ1117">
            <v>390.0723876953125</v>
          </cell>
          <cell r="AR1117">
            <v>449.99981689453125</v>
          </cell>
          <cell r="AS1117">
            <v>0.8668278999984673</v>
          </cell>
          <cell r="AT1117">
            <v>348.87939453125</v>
          </cell>
          <cell r="AU1117">
            <v>113.494140625</v>
          </cell>
          <cell r="AV1117">
            <v>46.23735427856445</v>
          </cell>
          <cell r="AW1117">
            <v>0</v>
          </cell>
          <cell r="AX1117">
            <v>508.61090087890625</v>
          </cell>
          <cell r="AY1117">
            <v>0</v>
          </cell>
          <cell r="AZ1117">
            <v>9999</v>
          </cell>
          <cell r="BA1117">
            <v>348.87939453125</v>
          </cell>
          <cell r="BB1117">
            <v>119.22601318359375</v>
          </cell>
          <cell r="BC1117">
            <v>46.810543060302734</v>
          </cell>
          <cell r="BD1117">
            <v>0</v>
          </cell>
          <cell r="BE1117">
            <v>514.9159545898438</v>
          </cell>
          <cell r="BF1117">
            <v>449.99981689453125</v>
          </cell>
          <cell r="BG1117">
            <v>29.813024520874023</v>
          </cell>
          <cell r="BH1117">
            <v>1.1442581361083182</v>
          </cell>
          <cell r="BI1117">
            <v>47.24503707885742</v>
          </cell>
          <cell r="BJ1117">
            <v>0</v>
          </cell>
          <cell r="BK1117">
            <v>0</v>
          </cell>
          <cell r="BL1117">
            <v>0</v>
          </cell>
          <cell r="BM1117">
            <v>99.07763671875</v>
          </cell>
          <cell r="BN1117">
            <v>348.87939453125</v>
          </cell>
          <cell r="BO1117">
            <v>0</v>
          </cell>
          <cell r="BP1117">
            <v>119.22601318359375</v>
          </cell>
          <cell r="BQ1117">
            <v>28.37353515625</v>
          </cell>
          <cell r="BR1117">
            <v>12.090301513671875</v>
          </cell>
          <cell r="BS1117">
            <v>0</v>
          </cell>
          <cell r="BT1117">
            <v>0</v>
          </cell>
          <cell r="BU1117">
            <v>0</v>
          </cell>
          <cell r="BV1117">
            <v>0</v>
          </cell>
          <cell r="BW1117">
            <v>46.810543060302734</v>
          </cell>
          <cell r="BX1117">
            <v>374.99981689453125</v>
          </cell>
          <cell r="BY1117">
            <v>75</v>
          </cell>
          <cell r="BZ1117">
            <v>0</v>
          </cell>
          <cell r="CA1117">
            <v>0</v>
          </cell>
          <cell r="CB1117">
            <v>555.3797607421875</v>
          </cell>
          <cell r="CC1117">
            <v>449.99981689453125</v>
          </cell>
          <cell r="CD1117">
            <v>1.2341778097409979</v>
          </cell>
          <cell r="CE1117">
            <v>25.56476593017578</v>
          </cell>
          <cell r="CF1117">
            <v>6.131033720740302</v>
          </cell>
          <cell r="CG1117">
            <v>0</v>
          </cell>
          <cell r="CH1117">
            <v>6.131033720740302</v>
          </cell>
          <cell r="CI1117">
            <v>0.3290398466259719</v>
          </cell>
          <cell r="CJ1117">
            <v>0</v>
          </cell>
          <cell r="CK1117">
            <v>0.3290398466259719</v>
          </cell>
          <cell r="CM1117">
            <v>0</v>
          </cell>
          <cell r="CQ1117">
            <v>0</v>
          </cell>
          <cell r="CR1117">
            <v>28.37353515625</v>
          </cell>
          <cell r="CS1117">
            <v>0</v>
          </cell>
          <cell r="CT1117">
            <v>28.37353515625</v>
          </cell>
          <cell r="CU1117">
            <v>0</v>
          </cell>
          <cell r="CV1117">
            <v>9999</v>
          </cell>
          <cell r="CW1117">
            <v>9999</v>
          </cell>
        </row>
        <row r="1118">
          <cell r="A1118" t="str">
            <v>Manufactured Home SGC Heat Pump - PTCS Duct Sealing and System Commissioning Heat Zone 1 - Cool Zone 1</v>
          </cell>
          <cell r="C1118">
            <v>20.000001907348633</v>
          </cell>
          <cell r="D1118">
            <v>963.124755859375</v>
          </cell>
          <cell r="E1118">
            <v>0</v>
          </cell>
          <cell r="F1118">
            <v>600</v>
          </cell>
          <cell r="G1118">
            <v>0</v>
          </cell>
          <cell r="H1118">
            <v>0</v>
          </cell>
          <cell r="L1118">
            <v>1036.56298828125</v>
          </cell>
          <cell r="M1118">
            <v>0.25800397992134094</v>
          </cell>
          <cell r="N1118">
            <v>0.7473551034927368</v>
          </cell>
          <cell r="O1118">
            <v>0</v>
          </cell>
          <cell r="P1118">
            <v>0.25800397992134094</v>
          </cell>
          <cell r="Q1118">
            <v>0.7473551034927368</v>
          </cell>
          <cell r="R1118">
            <v>599.9996948242188</v>
          </cell>
          <cell r="S1118">
            <v>0</v>
          </cell>
          <cell r="T1118">
            <v>0</v>
          </cell>
          <cell r="U1118">
            <v>0</v>
          </cell>
          <cell r="V1118">
            <v>120</v>
          </cell>
          <cell r="W1118">
            <v>0</v>
          </cell>
          <cell r="X1118">
            <v>0</v>
          </cell>
          <cell r="Y1118">
            <v>0</v>
          </cell>
          <cell r="Z1118">
            <v>0</v>
          </cell>
          <cell r="AA1118">
            <v>0</v>
          </cell>
          <cell r="AB1118">
            <v>0</v>
          </cell>
          <cell r="AC1118">
            <v>0</v>
          </cell>
          <cell r="AD1118">
            <v>0</v>
          </cell>
          <cell r="AE1118">
            <v>0</v>
          </cell>
          <cell r="AF1118">
            <v>0</v>
          </cell>
          <cell r="AG1118">
            <v>0</v>
          </cell>
          <cell r="AH1118">
            <v>719.9996948242188</v>
          </cell>
          <cell r="AI1118">
            <v>0</v>
          </cell>
          <cell r="AJ1118">
            <v>0</v>
          </cell>
          <cell r="AK1118">
            <v>0</v>
          </cell>
          <cell r="AL1118">
            <v>719.9996948242188</v>
          </cell>
          <cell r="AM1118">
            <v>516.8068237304688</v>
          </cell>
          <cell r="AN1118">
            <v>10.51908016204834</v>
          </cell>
          <cell r="AO1118">
            <v>52.73259353637695</v>
          </cell>
          <cell r="AP1118">
            <v>0</v>
          </cell>
          <cell r="AQ1118">
            <v>580.0584716796875</v>
          </cell>
          <cell r="AR1118">
            <v>719.9996948242188</v>
          </cell>
          <cell r="AS1118">
            <v>0.8056371434581093</v>
          </cell>
          <cell r="AT1118">
            <v>516.8068237304688</v>
          </cell>
          <cell r="AU1118">
            <v>203.13607788085938</v>
          </cell>
          <cell r="AV1118">
            <v>71.99429321289062</v>
          </cell>
          <cell r="AW1118">
            <v>0</v>
          </cell>
          <cell r="AX1118">
            <v>791.9371948242188</v>
          </cell>
          <cell r="AY1118">
            <v>0</v>
          </cell>
          <cell r="AZ1118">
            <v>9999</v>
          </cell>
          <cell r="BA1118">
            <v>516.8068237304688</v>
          </cell>
          <cell r="BB1118">
            <v>213.6551513671875</v>
          </cell>
          <cell r="BC1118">
            <v>73.04620361328125</v>
          </cell>
          <cell r="BD1118">
            <v>0</v>
          </cell>
          <cell r="BE1118">
            <v>803.5081787109375</v>
          </cell>
          <cell r="BF1118">
            <v>719.9996948242188</v>
          </cell>
          <cell r="BG1118">
            <v>30.758235931396484</v>
          </cell>
          <cell r="BH1118">
            <v>1.1159840638305087</v>
          </cell>
          <cell r="BI1118">
            <v>51.11009979248047</v>
          </cell>
          <cell r="BJ1118">
            <v>0</v>
          </cell>
          <cell r="BK1118">
            <v>0</v>
          </cell>
          <cell r="BL1118">
            <v>0</v>
          </cell>
          <cell r="BM1118">
            <v>103.77765655517578</v>
          </cell>
          <cell r="BN1118">
            <v>516.8068237304688</v>
          </cell>
          <cell r="BO1118">
            <v>0</v>
          </cell>
          <cell r="BP1118">
            <v>213.6551513671875</v>
          </cell>
          <cell r="BQ1118">
            <v>50.784019470214844</v>
          </cell>
          <cell r="BR1118">
            <v>18.09806251525879</v>
          </cell>
          <cell r="BS1118">
            <v>0</v>
          </cell>
          <cell r="BT1118">
            <v>0</v>
          </cell>
          <cell r="BU1118">
            <v>0</v>
          </cell>
          <cell r="BV1118">
            <v>0</v>
          </cell>
          <cell r="BW1118">
            <v>73.04620361328125</v>
          </cell>
          <cell r="BX1118">
            <v>599.9996948242188</v>
          </cell>
          <cell r="BY1118">
            <v>120</v>
          </cell>
          <cell r="BZ1118">
            <v>0</v>
          </cell>
          <cell r="CA1118">
            <v>0</v>
          </cell>
          <cell r="CB1118">
            <v>872.3902587890625</v>
          </cell>
          <cell r="CC1118">
            <v>719.9996948242188</v>
          </cell>
          <cell r="CD1118">
            <v>1.2116536626937284</v>
          </cell>
          <cell r="CE1118">
            <v>25.868553161621094</v>
          </cell>
          <cell r="CF1118">
            <v>9.111986303221927</v>
          </cell>
          <cell r="CG1118">
            <v>0</v>
          </cell>
          <cell r="CH1118">
            <v>9.111986303221927</v>
          </cell>
          <cell r="CI1118">
            <v>0.4880214262293735</v>
          </cell>
          <cell r="CJ1118">
            <v>0</v>
          </cell>
          <cell r="CK1118">
            <v>0.4880214262293735</v>
          </cell>
          <cell r="CM1118">
            <v>0</v>
          </cell>
          <cell r="CQ1118">
            <v>0</v>
          </cell>
          <cell r="CR1118">
            <v>50.784019470214844</v>
          </cell>
          <cell r="CS1118">
            <v>0</v>
          </cell>
          <cell r="CT1118">
            <v>50.784019470214844</v>
          </cell>
          <cell r="CU1118">
            <v>0</v>
          </cell>
          <cell r="CV1118">
            <v>9999</v>
          </cell>
          <cell r="CW1118">
            <v>9999</v>
          </cell>
        </row>
        <row r="1119">
          <cell r="A1119" t="str">
            <v>Manufactured Home NonSGC Forced Air Furnace w/CAC - PTCS Duct Sealing Heat Zone 1 - Cool Zone 1</v>
          </cell>
          <cell r="C1119">
            <v>20</v>
          </cell>
          <cell r="D1119">
            <v>619.1954345703125</v>
          </cell>
          <cell r="E1119">
            <v>0</v>
          </cell>
          <cell r="F1119">
            <v>375</v>
          </cell>
          <cell r="G1119">
            <v>0</v>
          </cell>
          <cell r="H1119">
            <v>0</v>
          </cell>
          <cell r="L1119">
            <v>666.4090576171875</v>
          </cell>
          <cell r="M1119">
            <v>0.14058704674243927</v>
          </cell>
          <cell r="N1119">
            <v>0.39442625641822815</v>
          </cell>
          <cell r="O1119">
            <v>0</v>
          </cell>
          <cell r="P1119">
            <v>0.14058704674243927</v>
          </cell>
          <cell r="Q1119">
            <v>0.39442625641822815</v>
          </cell>
          <cell r="R1119">
            <v>374.99981689453125</v>
          </cell>
          <cell r="S1119">
            <v>0</v>
          </cell>
          <cell r="T1119">
            <v>0</v>
          </cell>
          <cell r="U1119">
            <v>0</v>
          </cell>
          <cell r="V1119">
            <v>75</v>
          </cell>
          <cell r="W1119">
            <v>0</v>
          </cell>
          <cell r="X1119">
            <v>0</v>
          </cell>
          <cell r="Y1119">
            <v>0</v>
          </cell>
          <cell r="Z1119">
            <v>0</v>
          </cell>
          <cell r="AA1119">
            <v>0</v>
          </cell>
          <cell r="AB1119">
            <v>0</v>
          </cell>
          <cell r="AC1119">
            <v>0</v>
          </cell>
          <cell r="AD1119">
            <v>0</v>
          </cell>
          <cell r="AE1119">
            <v>0</v>
          </cell>
          <cell r="AF1119">
            <v>0</v>
          </cell>
          <cell r="AG1119">
            <v>0</v>
          </cell>
          <cell r="AH1119">
            <v>449.99981689453125</v>
          </cell>
          <cell r="AI1119">
            <v>0</v>
          </cell>
          <cell r="AJ1119">
            <v>0</v>
          </cell>
          <cell r="AK1119">
            <v>0</v>
          </cell>
          <cell r="AL1119">
            <v>449.99981689453125</v>
          </cell>
          <cell r="AM1119">
            <v>332.9285888671875</v>
          </cell>
          <cell r="AN1119">
            <v>5.731873512268066</v>
          </cell>
          <cell r="AO1119">
            <v>33.86604690551758</v>
          </cell>
          <cell r="AP1119">
            <v>0</v>
          </cell>
          <cell r="AQ1119">
            <v>372.5265197753906</v>
          </cell>
          <cell r="AR1119">
            <v>449.99981689453125</v>
          </cell>
          <cell r="AS1119">
            <v>0.8278370241476878</v>
          </cell>
          <cell r="AT1119">
            <v>332.9285888671875</v>
          </cell>
          <cell r="AU1119">
            <v>107.20768737792969</v>
          </cell>
          <cell r="AV1119">
            <v>44.01362991333008</v>
          </cell>
          <cell r="AW1119">
            <v>0</v>
          </cell>
          <cell r="AX1119">
            <v>484.14990234375</v>
          </cell>
          <cell r="AY1119">
            <v>0</v>
          </cell>
          <cell r="AZ1119">
            <v>9999</v>
          </cell>
          <cell r="BA1119">
            <v>332.9285888671875</v>
          </cell>
          <cell r="BB1119">
            <v>112.93955993652344</v>
          </cell>
          <cell r="BC1119">
            <v>44.58681869506836</v>
          </cell>
          <cell r="BD1119">
            <v>0</v>
          </cell>
          <cell r="BE1119">
            <v>490.4549560546875</v>
          </cell>
          <cell r="BF1119">
            <v>449.99981689453125</v>
          </cell>
          <cell r="BG1119">
            <v>32.29353713989258</v>
          </cell>
          <cell r="BH1119">
            <v>1.0899003733759387</v>
          </cell>
          <cell r="BI1119">
            <v>49.686859130859375</v>
          </cell>
          <cell r="BJ1119">
            <v>0</v>
          </cell>
          <cell r="BK1119">
            <v>0</v>
          </cell>
          <cell r="BL1119">
            <v>0</v>
          </cell>
          <cell r="BM1119">
            <v>101.51945495605469</v>
          </cell>
          <cell r="BN1119">
            <v>332.9285888671875</v>
          </cell>
          <cell r="BO1119">
            <v>0</v>
          </cell>
          <cell r="BP1119">
            <v>112.93955993652344</v>
          </cell>
          <cell r="BQ1119">
            <v>26.801921844482422</v>
          </cell>
          <cell r="BR1119">
            <v>11.422531127929688</v>
          </cell>
          <cell r="BS1119">
            <v>0</v>
          </cell>
          <cell r="BT1119">
            <v>0</v>
          </cell>
          <cell r="BU1119">
            <v>0</v>
          </cell>
          <cell r="BV1119">
            <v>0</v>
          </cell>
          <cell r="BW1119">
            <v>44.58681869506836</v>
          </cell>
          <cell r="BX1119">
            <v>374.99981689453125</v>
          </cell>
          <cell r="BY1119">
            <v>75</v>
          </cell>
          <cell r="BZ1119">
            <v>0</v>
          </cell>
          <cell r="CA1119">
            <v>0</v>
          </cell>
          <cell r="CB1119">
            <v>528.679443359375</v>
          </cell>
          <cell r="CC1119">
            <v>449.99981689453125</v>
          </cell>
          <cell r="CD1119">
            <v>1.1748436367670234</v>
          </cell>
          <cell r="CE1119">
            <v>28.072975158691406</v>
          </cell>
          <cell r="CF1119">
            <v>5.795906163042463</v>
          </cell>
          <cell r="CG1119">
            <v>0</v>
          </cell>
          <cell r="CH1119">
            <v>5.795906163042463</v>
          </cell>
          <cell r="CI1119">
            <v>0.31225114607618404</v>
          </cell>
          <cell r="CJ1119">
            <v>0</v>
          </cell>
          <cell r="CK1119">
            <v>0.31225114607618404</v>
          </cell>
          <cell r="CM1119">
            <v>0</v>
          </cell>
          <cell r="CQ1119">
            <v>0</v>
          </cell>
          <cell r="CR1119">
            <v>26.801921844482422</v>
          </cell>
          <cell r="CS1119">
            <v>0</v>
          </cell>
          <cell r="CT1119">
            <v>26.801921844482422</v>
          </cell>
          <cell r="CU1119">
            <v>0</v>
          </cell>
          <cell r="CV1119">
            <v>9999</v>
          </cell>
          <cell r="CW1119">
            <v>9999</v>
          </cell>
        </row>
        <row r="1120">
          <cell r="A1120" t="str">
            <v>Manufactured Home NonSGC Forced Air Furnace w/CAC - PTCS Duct Sealing and System Commissioning Heat Zone 2 - Cool Zone 2</v>
          </cell>
          <cell r="C1120">
            <v>20</v>
          </cell>
          <cell r="D1120">
            <v>981.8771362304688</v>
          </cell>
          <cell r="E1120">
            <v>0</v>
          </cell>
          <cell r="F1120">
            <v>600</v>
          </cell>
          <cell r="G1120">
            <v>0</v>
          </cell>
          <cell r="H1120">
            <v>0</v>
          </cell>
          <cell r="L1120">
            <v>1056.7452392578125</v>
          </cell>
          <cell r="M1120">
            <v>0.2113790214061737</v>
          </cell>
          <cell r="N1120">
            <v>0.6298152208328247</v>
          </cell>
          <cell r="O1120">
            <v>0</v>
          </cell>
          <cell r="P1120">
            <v>0.2113790214061737</v>
          </cell>
          <cell r="Q1120">
            <v>0.6298152208328247</v>
          </cell>
          <cell r="R1120">
            <v>599.9996948242188</v>
          </cell>
          <cell r="S1120">
            <v>0</v>
          </cell>
          <cell r="T1120">
            <v>0</v>
          </cell>
          <cell r="U1120">
            <v>0</v>
          </cell>
          <cell r="V1120">
            <v>120</v>
          </cell>
          <cell r="W1120">
            <v>0</v>
          </cell>
          <cell r="X1120">
            <v>0</v>
          </cell>
          <cell r="Y1120">
            <v>0</v>
          </cell>
          <cell r="Z1120">
            <v>0</v>
          </cell>
          <cell r="AA1120">
            <v>0</v>
          </cell>
          <cell r="AB1120">
            <v>0</v>
          </cell>
          <cell r="AC1120">
            <v>0</v>
          </cell>
          <cell r="AD1120">
            <v>0</v>
          </cell>
          <cell r="AE1120">
            <v>0</v>
          </cell>
          <cell r="AF1120">
            <v>0</v>
          </cell>
          <cell r="AG1120">
            <v>0</v>
          </cell>
          <cell r="AH1120">
            <v>719.9996948242188</v>
          </cell>
          <cell r="AI1120">
            <v>0</v>
          </cell>
          <cell r="AJ1120">
            <v>0</v>
          </cell>
          <cell r="AK1120">
            <v>0</v>
          </cell>
          <cell r="AL1120">
            <v>719.9996948242188</v>
          </cell>
          <cell r="AM1120">
            <v>532.963623046875</v>
          </cell>
          <cell r="AN1120">
            <v>8.618132591247559</v>
          </cell>
          <cell r="AO1120">
            <v>54.158180236816406</v>
          </cell>
          <cell r="AP1120">
            <v>0</v>
          </cell>
          <cell r="AQ1120">
            <v>595.7399291992188</v>
          </cell>
          <cell r="AR1120">
            <v>719.9996948242188</v>
          </cell>
          <cell r="AS1120">
            <v>0.8274169283090923</v>
          </cell>
          <cell r="AT1120">
            <v>532.963623046875</v>
          </cell>
          <cell r="AU1120">
            <v>171.1879425048828</v>
          </cell>
          <cell r="AV1120">
            <v>70.4151611328125</v>
          </cell>
          <cell r="AW1120">
            <v>0</v>
          </cell>
          <cell r="AX1120">
            <v>774.5667114257812</v>
          </cell>
          <cell r="AY1120">
            <v>0</v>
          </cell>
          <cell r="AZ1120">
            <v>9999</v>
          </cell>
          <cell r="BA1120">
            <v>532.963623046875</v>
          </cell>
          <cell r="BB1120">
            <v>179.8060760498047</v>
          </cell>
          <cell r="BC1120">
            <v>71.27696990966797</v>
          </cell>
          <cell r="BD1120">
            <v>0</v>
          </cell>
          <cell r="BE1120">
            <v>784.0466918945312</v>
          </cell>
          <cell r="BF1120">
            <v>719.9996948242188</v>
          </cell>
          <cell r="BG1120">
            <v>32.65092468261719</v>
          </cell>
          <cell r="BH1120">
            <v>1.0889541671876557</v>
          </cell>
          <cell r="BI1120">
            <v>50.13397216796875</v>
          </cell>
          <cell r="BJ1120">
            <v>0</v>
          </cell>
          <cell r="BK1120">
            <v>0</v>
          </cell>
          <cell r="BL1120">
            <v>0</v>
          </cell>
          <cell r="BM1120">
            <v>84.6075439453125</v>
          </cell>
          <cell r="BN1120">
            <v>532.963623046875</v>
          </cell>
          <cell r="BO1120">
            <v>0</v>
          </cell>
          <cell r="BP1120">
            <v>179.8060760498047</v>
          </cell>
          <cell r="BQ1120">
            <v>42.7969856262207</v>
          </cell>
          <cell r="BR1120">
            <v>17.930456161499023</v>
          </cell>
          <cell r="BS1120">
            <v>0</v>
          </cell>
          <cell r="BT1120">
            <v>0</v>
          </cell>
          <cell r="BU1120">
            <v>0</v>
          </cell>
          <cell r="BV1120">
            <v>0</v>
          </cell>
          <cell r="BW1120">
            <v>71.27696990966797</v>
          </cell>
          <cell r="BX1120">
            <v>599.9996948242188</v>
          </cell>
          <cell r="BY1120">
            <v>120</v>
          </cell>
          <cell r="BZ1120">
            <v>0</v>
          </cell>
          <cell r="CA1120">
            <v>0</v>
          </cell>
          <cell r="CB1120">
            <v>844.7741088867188</v>
          </cell>
          <cell r="CC1120">
            <v>719.9996948242188</v>
          </cell>
          <cell r="CD1120">
            <v>1.1732978720867886</v>
          </cell>
          <cell r="CE1120">
            <v>28.42243766784668</v>
          </cell>
          <cell r="CF1120">
            <v>9.009133536498863</v>
          </cell>
          <cell r="CG1120">
            <v>0</v>
          </cell>
          <cell r="CH1120">
            <v>9.009133536498863</v>
          </cell>
          <cell r="CI1120">
            <v>0.47651790346746564</v>
          </cell>
          <cell r="CJ1120">
            <v>0</v>
          </cell>
          <cell r="CK1120">
            <v>0.47651790346746564</v>
          </cell>
          <cell r="CM1120">
            <v>0</v>
          </cell>
          <cell r="CQ1120">
            <v>0</v>
          </cell>
          <cell r="CR1120">
            <v>42.7969856262207</v>
          </cell>
          <cell r="CS1120">
            <v>0</v>
          </cell>
          <cell r="CT1120">
            <v>42.7969856262207</v>
          </cell>
          <cell r="CU1120">
            <v>0</v>
          </cell>
          <cell r="CV1120">
            <v>9999</v>
          </cell>
          <cell r="CW1120">
            <v>9999</v>
          </cell>
        </row>
        <row r="1121">
          <cell r="A1121" t="str">
            <v>Manufactured Home NonSGC Forced Air Furnace w/o CAC - PTCS Duct Sealing Heat Zone 1</v>
          </cell>
          <cell r="C1121">
            <v>20</v>
          </cell>
          <cell r="D1121">
            <v>593.5623779296875</v>
          </cell>
          <cell r="E1121">
            <v>0</v>
          </cell>
          <cell r="F1121">
            <v>375</v>
          </cell>
          <cell r="G1121">
            <v>0</v>
          </cell>
          <cell r="H1121">
            <v>0</v>
          </cell>
          <cell r="L1121">
            <v>638.8214721679688</v>
          </cell>
          <cell r="M1121">
            <v>0.14058704674243927</v>
          </cell>
          <cell r="N1121">
            <v>0.37590116262435913</v>
          </cell>
          <cell r="O1121">
            <v>0</v>
          </cell>
          <cell r="P1121">
            <v>0.14058704674243927</v>
          </cell>
          <cell r="Q1121">
            <v>0.37590116262435913</v>
          </cell>
          <cell r="R1121">
            <v>374.99981689453125</v>
          </cell>
          <cell r="S1121">
            <v>0</v>
          </cell>
          <cell r="T1121">
            <v>0</v>
          </cell>
          <cell r="U1121">
            <v>0</v>
          </cell>
          <cell r="V1121">
            <v>75</v>
          </cell>
          <cell r="W1121">
            <v>0</v>
          </cell>
          <cell r="X1121">
            <v>0</v>
          </cell>
          <cell r="Y1121">
            <v>0</v>
          </cell>
          <cell r="Z1121">
            <v>0</v>
          </cell>
          <cell r="AA1121">
            <v>0</v>
          </cell>
          <cell r="AB1121">
            <v>0</v>
          </cell>
          <cell r="AC1121">
            <v>0</v>
          </cell>
          <cell r="AD1121">
            <v>0</v>
          </cell>
          <cell r="AE1121">
            <v>0</v>
          </cell>
          <cell r="AF1121">
            <v>0</v>
          </cell>
          <cell r="AG1121">
            <v>0</v>
          </cell>
          <cell r="AH1121">
            <v>449.99981689453125</v>
          </cell>
          <cell r="AI1121">
            <v>0</v>
          </cell>
          <cell r="AJ1121">
            <v>0</v>
          </cell>
          <cell r="AK1121">
            <v>0</v>
          </cell>
          <cell r="AL1121">
            <v>449.99981689453125</v>
          </cell>
          <cell r="AM1121">
            <v>320.24884033203125</v>
          </cell>
          <cell r="AN1121">
            <v>5.731873512268066</v>
          </cell>
          <cell r="AO1121">
            <v>32.59807205200195</v>
          </cell>
          <cell r="AP1121">
            <v>0</v>
          </cell>
          <cell r="AQ1121">
            <v>358.57879638671875</v>
          </cell>
          <cell r="AR1121">
            <v>449.99981689453125</v>
          </cell>
          <cell r="AS1121">
            <v>0.7968420706720937</v>
          </cell>
          <cell r="AT1121">
            <v>320.24884033203125</v>
          </cell>
          <cell r="AU1121">
            <v>102.17243957519531</v>
          </cell>
          <cell r="AV1121">
            <v>42.242130279541016</v>
          </cell>
          <cell r="AW1121">
            <v>0</v>
          </cell>
          <cell r="AX1121">
            <v>464.6634216308594</v>
          </cell>
          <cell r="AY1121">
            <v>0</v>
          </cell>
          <cell r="AZ1121">
            <v>9999</v>
          </cell>
          <cell r="BA1121">
            <v>320.24884033203125</v>
          </cell>
          <cell r="BB1121">
            <v>107.90431213378906</v>
          </cell>
          <cell r="BC1121">
            <v>42.8153190612793</v>
          </cell>
          <cell r="BD1121">
            <v>0</v>
          </cell>
          <cell r="BE1121">
            <v>470.9684753417969</v>
          </cell>
          <cell r="BF1121">
            <v>449.99981689453125</v>
          </cell>
          <cell r="BG1121">
            <v>34.47216796875</v>
          </cell>
          <cell r="BH1121">
            <v>1.0465970313742532</v>
          </cell>
          <cell r="BI1121">
            <v>51.83259582519531</v>
          </cell>
          <cell r="BJ1121">
            <v>0</v>
          </cell>
          <cell r="BK1121">
            <v>0</v>
          </cell>
          <cell r="BL1121">
            <v>0</v>
          </cell>
          <cell r="BM1121">
            <v>51.83259582519531</v>
          </cell>
          <cell r="BN1121">
            <v>320.24884033203125</v>
          </cell>
          <cell r="BO1121">
            <v>0</v>
          </cell>
          <cell r="BP1121">
            <v>107.90431213378906</v>
          </cell>
          <cell r="BQ1121">
            <v>25.543109893798828</v>
          </cell>
          <cell r="BR1121">
            <v>10.908066749572754</v>
          </cell>
          <cell r="BS1121">
            <v>0</v>
          </cell>
          <cell r="BT1121">
            <v>0</v>
          </cell>
          <cell r="BU1121">
            <v>0</v>
          </cell>
          <cell r="BV1121">
            <v>0</v>
          </cell>
          <cell r="BW1121">
            <v>42.8153190612793</v>
          </cell>
          <cell r="BX1121">
            <v>374.99981689453125</v>
          </cell>
          <cell r="BY1121">
            <v>75</v>
          </cell>
          <cell r="BZ1121">
            <v>0</v>
          </cell>
          <cell r="CA1121">
            <v>0</v>
          </cell>
          <cell r="CB1121">
            <v>507.4196472167969</v>
          </cell>
          <cell r="CC1121">
            <v>449.99981689453125</v>
          </cell>
          <cell r="CD1121">
            <v>1.1275996790973628</v>
          </cell>
          <cell r="CE1121">
            <v>30.273590087890625</v>
          </cell>
          <cell r="CF1121">
            <v>5.540539449234875</v>
          </cell>
          <cell r="CG1121">
            <v>0</v>
          </cell>
          <cell r="CH1121">
            <v>5.540539449234875</v>
          </cell>
          <cell r="CI1121">
            <v>0.2996478790980088</v>
          </cell>
          <cell r="CJ1121">
            <v>0</v>
          </cell>
          <cell r="CK1121">
            <v>0.2996478790980088</v>
          </cell>
          <cell r="CM1121">
            <v>0</v>
          </cell>
          <cell r="CQ1121">
            <v>0</v>
          </cell>
          <cell r="CR1121">
            <v>25.543109893798828</v>
          </cell>
          <cell r="CS1121">
            <v>0</v>
          </cell>
          <cell r="CT1121">
            <v>25.543109893798828</v>
          </cell>
          <cell r="CU1121">
            <v>0</v>
          </cell>
          <cell r="CV1121">
            <v>9999</v>
          </cell>
          <cell r="CW1121">
            <v>9999</v>
          </cell>
        </row>
        <row r="1122">
          <cell r="A1122" t="str">
            <v>Manufactured Home NonSGC Forced Air Furnace w/CAC - PTCS Duct Sealing and System Commissioning Heat Zone 2 - Cool Zone 1</v>
          </cell>
          <cell r="C1122">
            <v>19.999998092651367</v>
          </cell>
          <cell r="D1122">
            <v>933.584228515625</v>
          </cell>
          <cell r="E1122">
            <v>0</v>
          </cell>
          <cell r="F1122">
            <v>600</v>
          </cell>
          <cell r="G1122">
            <v>0</v>
          </cell>
          <cell r="H1122">
            <v>0</v>
          </cell>
          <cell r="L1122">
            <v>1004.77001953125</v>
          </cell>
          <cell r="M1122">
            <v>0.2113790214061737</v>
          </cell>
          <cell r="N1122">
            <v>0.5949137806892395</v>
          </cell>
          <cell r="O1122">
            <v>0</v>
          </cell>
          <cell r="P1122">
            <v>0.2113790214061737</v>
          </cell>
          <cell r="Q1122">
            <v>0.5949137806892395</v>
          </cell>
          <cell r="R1122">
            <v>599.9996948242188</v>
          </cell>
          <cell r="S1122">
            <v>0</v>
          </cell>
          <cell r="T1122">
            <v>0</v>
          </cell>
          <cell r="U1122">
            <v>0</v>
          </cell>
          <cell r="V1122">
            <v>120</v>
          </cell>
          <cell r="W1122">
            <v>0</v>
          </cell>
          <cell r="X1122">
            <v>0</v>
          </cell>
          <cell r="Y1122">
            <v>0</v>
          </cell>
          <cell r="Z1122">
            <v>0</v>
          </cell>
          <cell r="AA1122">
            <v>0</v>
          </cell>
          <cell r="AB1122">
            <v>0</v>
          </cell>
          <cell r="AC1122">
            <v>0</v>
          </cell>
          <cell r="AD1122">
            <v>0</v>
          </cell>
          <cell r="AE1122">
            <v>0</v>
          </cell>
          <cell r="AF1122">
            <v>0</v>
          </cell>
          <cell r="AG1122">
            <v>0</v>
          </cell>
          <cell r="AH1122">
            <v>719.9996948242188</v>
          </cell>
          <cell r="AI1122">
            <v>0</v>
          </cell>
          <cell r="AJ1122">
            <v>0</v>
          </cell>
          <cell r="AK1122">
            <v>0</v>
          </cell>
          <cell r="AL1122">
            <v>719.9996948242188</v>
          </cell>
          <cell r="AM1122">
            <v>508.8882751464844</v>
          </cell>
          <cell r="AN1122">
            <v>8.618132591247559</v>
          </cell>
          <cell r="AO1122">
            <v>51.75064468383789</v>
          </cell>
          <cell r="AP1122">
            <v>0</v>
          </cell>
          <cell r="AQ1122">
            <v>569.257080078125</v>
          </cell>
          <cell r="AR1122">
            <v>719.9996948242188</v>
          </cell>
          <cell r="AS1122">
            <v>0.7906351301448102</v>
          </cell>
          <cell r="AT1122">
            <v>508.8882751464844</v>
          </cell>
          <cell r="AU1122">
            <v>161.7014923095703</v>
          </cell>
          <cell r="AV1122">
            <v>67.0589828491211</v>
          </cell>
          <cell r="AW1122">
            <v>0</v>
          </cell>
          <cell r="AX1122">
            <v>737.6487426757812</v>
          </cell>
          <cell r="AY1122">
            <v>0</v>
          </cell>
          <cell r="AZ1122">
            <v>9999</v>
          </cell>
          <cell r="BA1122">
            <v>508.8882751464844</v>
          </cell>
          <cell r="BB1122">
            <v>170.3196258544922</v>
          </cell>
          <cell r="BC1122">
            <v>67.92079162597656</v>
          </cell>
          <cell r="BD1122">
            <v>0</v>
          </cell>
          <cell r="BE1122">
            <v>747.128662109375</v>
          </cell>
          <cell r="BF1122">
            <v>719.9996948242188</v>
          </cell>
          <cell r="BG1122">
            <v>35.28040313720703</v>
          </cell>
          <cell r="BH1122">
            <v>1.0376791782608787</v>
          </cell>
          <cell r="BI1122">
            <v>52.727325439453125</v>
          </cell>
          <cell r="BJ1122">
            <v>0</v>
          </cell>
          <cell r="BK1122">
            <v>0</v>
          </cell>
          <cell r="BL1122">
            <v>0</v>
          </cell>
          <cell r="BM1122">
            <v>87.20089721679688</v>
          </cell>
          <cell r="BN1122">
            <v>508.8882751464844</v>
          </cell>
          <cell r="BO1122">
            <v>0</v>
          </cell>
          <cell r="BP1122">
            <v>170.3196258544922</v>
          </cell>
          <cell r="BQ1122">
            <v>40.42537307739258</v>
          </cell>
          <cell r="BR1122">
            <v>16.92168617248535</v>
          </cell>
          <cell r="BS1122">
            <v>0</v>
          </cell>
          <cell r="BT1122">
            <v>0</v>
          </cell>
          <cell r="BU1122">
            <v>0</v>
          </cell>
          <cell r="BV1122">
            <v>0</v>
          </cell>
          <cell r="BW1122">
            <v>67.92079162597656</v>
          </cell>
          <cell r="BX1122">
            <v>599.9996948242188</v>
          </cell>
          <cell r="BY1122">
            <v>120</v>
          </cell>
          <cell r="BZ1122">
            <v>0</v>
          </cell>
          <cell r="CA1122">
            <v>0</v>
          </cell>
          <cell r="CB1122">
            <v>804.4757690429688</v>
          </cell>
          <cell r="CC1122">
            <v>719.9996948242188</v>
          </cell>
          <cell r="CD1122">
            <v>1.1173279054230183</v>
          </cell>
          <cell r="CE1122">
            <v>31.080738067626953</v>
          </cell>
          <cell r="CF1122">
            <v>8.50272132498026</v>
          </cell>
          <cell r="CG1122">
            <v>0</v>
          </cell>
          <cell r="CH1122">
            <v>8.50272132498026</v>
          </cell>
          <cell r="CI1122">
            <v>0.451138361607484</v>
          </cell>
          <cell r="CJ1122">
            <v>0</v>
          </cell>
          <cell r="CK1122">
            <v>0.451138361607484</v>
          </cell>
          <cell r="CM1122">
            <v>0</v>
          </cell>
          <cell r="CQ1122">
            <v>0</v>
          </cell>
          <cell r="CR1122">
            <v>40.42537307739258</v>
          </cell>
          <cell r="CS1122">
            <v>0</v>
          </cell>
          <cell r="CT1122">
            <v>40.42537307739258</v>
          </cell>
          <cell r="CU1122">
            <v>0</v>
          </cell>
          <cell r="CV1122">
            <v>9999</v>
          </cell>
          <cell r="CW1122">
            <v>9999</v>
          </cell>
        </row>
        <row r="1123">
          <cell r="A1123" t="str">
            <v>Single Family Heat Pump - PTCS System Commissioning and Controls Heat Zone 1 - Cool Zone 3</v>
          </cell>
          <cell r="C1123">
            <v>14.429159164428711</v>
          </cell>
          <cell r="D1123">
            <v>979.88427734375</v>
          </cell>
          <cell r="E1123">
            <v>0</v>
          </cell>
          <cell r="F1123">
            <v>325</v>
          </cell>
          <cell r="G1123">
            <v>0</v>
          </cell>
          <cell r="H1123">
            <v>0</v>
          </cell>
          <cell r="L1123">
            <v>1054.6004638671875</v>
          </cell>
          <cell r="M1123">
            <v>0.2550516128540039</v>
          </cell>
          <cell r="N1123">
            <v>0.7588801980018616</v>
          </cell>
          <cell r="O1123">
            <v>0</v>
          </cell>
          <cell r="P1123">
            <v>0.2550516128540039</v>
          </cell>
          <cell r="Q1123">
            <v>0.7588801980018616</v>
          </cell>
          <cell r="R1123">
            <v>324.9998474121094</v>
          </cell>
          <cell r="S1123">
            <v>0</v>
          </cell>
          <cell r="T1123">
            <v>0</v>
          </cell>
          <cell r="U1123">
            <v>518.5567626953125</v>
          </cell>
          <cell r="V1123">
            <v>65</v>
          </cell>
          <cell r="W1123">
            <v>0</v>
          </cell>
          <cell r="X1123">
            <v>0</v>
          </cell>
          <cell r="Y1123">
            <v>0</v>
          </cell>
          <cell r="Z1123">
            <v>0</v>
          </cell>
          <cell r="AA1123">
            <v>0</v>
          </cell>
          <cell r="AB1123">
            <v>0</v>
          </cell>
          <cell r="AC1123">
            <v>0</v>
          </cell>
          <cell r="AD1123">
            <v>0</v>
          </cell>
          <cell r="AE1123">
            <v>0</v>
          </cell>
          <cell r="AF1123">
            <v>0</v>
          </cell>
          <cell r="AG1123">
            <v>0</v>
          </cell>
          <cell r="AH1123">
            <v>389.9998474121094</v>
          </cell>
          <cell r="AI1123">
            <v>0</v>
          </cell>
          <cell r="AJ1123">
            <v>0</v>
          </cell>
          <cell r="AK1123">
            <v>518.5567626953125</v>
          </cell>
          <cell r="AL1123">
            <v>908.556640625</v>
          </cell>
          <cell r="AM1123">
            <v>525.7667236328125</v>
          </cell>
          <cell r="AN1123">
            <v>10.398707389831543</v>
          </cell>
          <cell r="AO1123">
            <v>53.61654281616211</v>
          </cell>
          <cell r="AP1123">
            <v>0</v>
          </cell>
          <cell r="AQ1123">
            <v>589.781982421875</v>
          </cell>
          <cell r="AR1123">
            <v>389.9998474121094</v>
          </cell>
          <cell r="AS1123">
            <v>1.5122620630556012</v>
          </cell>
          <cell r="AT1123">
            <v>525.7667236328125</v>
          </cell>
          <cell r="AU1123">
            <v>206.26866149902344</v>
          </cell>
          <cell r="AV1123">
            <v>73.20354461669922</v>
          </cell>
          <cell r="AW1123">
            <v>0</v>
          </cell>
          <cell r="AX1123">
            <v>805.2389526367188</v>
          </cell>
          <cell r="AY1123">
            <v>0</v>
          </cell>
          <cell r="AZ1123">
            <v>9999</v>
          </cell>
          <cell r="BA1123">
            <v>525.7667236328125</v>
          </cell>
          <cell r="BB1123">
            <v>216.66737365722656</v>
          </cell>
          <cell r="BC1123">
            <v>74.24341583251953</v>
          </cell>
          <cell r="BD1123">
            <v>0</v>
          </cell>
          <cell r="BE1123">
            <v>816.677490234375</v>
          </cell>
          <cell r="BF1123">
            <v>389.9998474121094</v>
          </cell>
          <cell r="BG1123">
            <v>6.9136576652526855</v>
          </cell>
          <cell r="BH1123">
            <v>2.0940457125133465</v>
          </cell>
          <cell r="BI1123">
            <v>27.211132049560547</v>
          </cell>
          <cell r="BJ1123">
            <v>0</v>
          </cell>
          <cell r="BK1123">
            <v>0</v>
          </cell>
          <cell r="BL1123">
            <v>36.180824279785156</v>
          </cell>
          <cell r="BM1123">
            <v>74.03372192382812</v>
          </cell>
          <cell r="BN1123">
            <v>525.7667236328125</v>
          </cell>
          <cell r="BO1123">
            <v>0</v>
          </cell>
          <cell r="BP1123">
            <v>216.66737365722656</v>
          </cell>
          <cell r="BQ1123">
            <v>51.56716537475586</v>
          </cell>
          <cell r="BR1123">
            <v>18.44989776611328</v>
          </cell>
          <cell r="BS1123">
            <v>0</v>
          </cell>
          <cell r="BT1123">
            <v>0</v>
          </cell>
          <cell r="BU1123">
            <v>0</v>
          </cell>
          <cell r="BV1123">
            <v>0</v>
          </cell>
          <cell r="BW1123">
            <v>74.24341583251953</v>
          </cell>
          <cell r="BX1123">
            <v>843.556640625</v>
          </cell>
          <cell r="BY1123">
            <v>65</v>
          </cell>
          <cell r="BZ1123">
            <v>0</v>
          </cell>
          <cell r="CA1123">
            <v>0</v>
          </cell>
          <cell r="CB1123">
            <v>886.694580078125</v>
          </cell>
          <cell r="CC1123">
            <v>908.556640625</v>
          </cell>
          <cell r="CD1123">
            <v>0.9759375825871408</v>
          </cell>
          <cell r="CE1123">
            <v>38.20924377441406</v>
          </cell>
          <cell r="CF1123">
            <v>9.28553636672999</v>
          </cell>
          <cell r="CG1123">
            <v>0</v>
          </cell>
          <cell r="CH1123">
            <v>9.28553636672999</v>
          </cell>
          <cell r="CI1123">
            <v>0.496018153406585</v>
          </cell>
          <cell r="CJ1123">
            <v>0</v>
          </cell>
          <cell r="CK1123">
            <v>0.496018153406585</v>
          </cell>
          <cell r="CM1123">
            <v>0</v>
          </cell>
          <cell r="CQ1123">
            <v>0</v>
          </cell>
          <cell r="CR1123">
            <v>51.56716537475586</v>
          </cell>
          <cell r="CS1123">
            <v>0</v>
          </cell>
          <cell r="CT1123">
            <v>51.56716537475586</v>
          </cell>
          <cell r="CU1123">
            <v>0</v>
          </cell>
          <cell r="CV1123">
            <v>9999</v>
          </cell>
          <cell r="CW1123">
            <v>9999</v>
          </cell>
        </row>
        <row r="1124">
          <cell r="A1124" t="str">
            <v>Manufactured Home SGC Forced Air Furnace w/CAC - PTCS Duct Sealing Heat Zone 1 - Cool Zone 3</v>
          </cell>
          <cell r="C1124">
            <v>20</v>
          </cell>
          <cell r="D1124">
            <v>505.7262268066406</v>
          </cell>
          <cell r="E1124">
            <v>0</v>
          </cell>
          <cell r="F1124">
            <v>375</v>
          </cell>
          <cell r="G1124">
            <v>0</v>
          </cell>
          <cell r="H1124">
            <v>0</v>
          </cell>
          <cell r="L1124">
            <v>544.287841796875</v>
          </cell>
          <cell r="M1124">
            <v>0.09449852257966995</v>
          </cell>
          <cell r="N1124">
            <v>0.32981908321380615</v>
          </cell>
          <cell r="O1124">
            <v>0</v>
          </cell>
          <cell r="P1124">
            <v>0.09449852257966995</v>
          </cell>
          <cell r="Q1124">
            <v>0.32981908321380615</v>
          </cell>
          <cell r="R1124">
            <v>374.99981689453125</v>
          </cell>
          <cell r="S1124">
            <v>0</v>
          </cell>
          <cell r="T1124">
            <v>0</v>
          </cell>
          <cell r="U1124">
            <v>0</v>
          </cell>
          <cell r="V1124">
            <v>75</v>
          </cell>
          <cell r="W1124">
            <v>0</v>
          </cell>
          <cell r="X1124">
            <v>0</v>
          </cell>
          <cell r="Y1124">
            <v>0</v>
          </cell>
          <cell r="Z1124">
            <v>0</v>
          </cell>
          <cell r="AA1124">
            <v>0</v>
          </cell>
          <cell r="AB1124">
            <v>0</v>
          </cell>
          <cell r="AC1124">
            <v>0</v>
          </cell>
          <cell r="AD1124">
            <v>0</v>
          </cell>
          <cell r="AE1124">
            <v>0</v>
          </cell>
          <cell r="AF1124">
            <v>0</v>
          </cell>
          <cell r="AG1124">
            <v>0</v>
          </cell>
          <cell r="AH1124">
            <v>449.99981689453125</v>
          </cell>
          <cell r="AI1124">
            <v>0</v>
          </cell>
          <cell r="AJ1124">
            <v>0</v>
          </cell>
          <cell r="AK1124">
            <v>0</v>
          </cell>
          <cell r="AL1124">
            <v>449.99981689453125</v>
          </cell>
          <cell r="AM1124">
            <v>270.22760009765625</v>
          </cell>
          <cell r="AN1124">
            <v>3.8527989387512207</v>
          </cell>
          <cell r="AO1124">
            <v>27.408039093017578</v>
          </cell>
          <cell r="AP1124">
            <v>0</v>
          </cell>
          <cell r="AQ1124">
            <v>301.4884338378906</v>
          </cell>
          <cell r="AR1124">
            <v>449.99981689453125</v>
          </cell>
          <cell r="AS1124">
            <v>0.6699745795676322</v>
          </cell>
          <cell r="AT1124">
            <v>270.22760009765625</v>
          </cell>
          <cell r="AU1124">
            <v>89.64701080322266</v>
          </cell>
          <cell r="AV1124">
            <v>35.98746109008789</v>
          </cell>
          <cell r="AW1124">
            <v>0</v>
          </cell>
          <cell r="AX1124">
            <v>395.862060546875</v>
          </cell>
          <cell r="AY1124">
            <v>0</v>
          </cell>
          <cell r="AZ1124">
            <v>9999</v>
          </cell>
          <cell r="BA1124">
            <v>270.22760009765625</v>
          </cell>
          <cell r="BB1124">
            <v>93.49980926513672</v>
          </cell>
          <cell r="BC1124">
            <v>36.37274169921875</v>
          </cell>
          <cell r="BD1124">
            <v>0</v>
          </cell>
          <cell r="BE1124">
            <v>400.10015869140625</v>
          </cell>
          <cell r="BF1124">
            <v>449.99981689453125</v>
          </cell>
          <cell r="BG1124">
            <v>43.2776985168457</v>
          </cell>
          <cell r="BH1124">
            <v>0.8891118096446301</v>
          </cell>
          <cell r="BI1124">
            <v>60.83504104614258</v>
          </cell>
          <cell r="BJ1124">
            <v>0</v>
          </cell>
          <cell r="BK1124">
            <v>0</v>
          </cell>
          <cell r="BL1124">
            <v>0</v>
          </cell>
          <cell r="BM1124">
            <v>137.947265625</v>
          </cell>
          <cell r="BN1124">
            <v>270.22760009765625</v>
          </cell>
          <cell r="BO1124">
            <v>0</v>
          </cell>
          <cell r="BP1124">
            <v>93.49980926513672</v>
          </cell>
          <cell r="BQ1124">
            <v>22.411752700805664</v>
          </cell>
          <cell r="BR1124">
            <v>9.47722053527832</v>
          </cell>
          <cell r="BS1124">
            <v>0</v>
          </cell>
          <cell r="BT1124">
            <v>0</v>
          </cell>
          <cell r="BU1124">
            <v>0</v>
          </cell>
          <cell r="BV1124">
            <v>0</v>
          </cell>
          <cell r="BW1124">
            <v>36.37274169921875</v>
          </cell>
          <cell r="BX1124">
            <v>374.99981689453125</v>
          </cell>
          <cell r="BY1124">
            <v>75</v>
          </cell>
          <cell r="BZ1124">
            <v>0</v>
          </cell>
          <cell r="CA1124">
            <v>0</v>
          </cell>
          <cell r="CB1124">
            <v>431.9891357421875</v>
          </cell>
          <cell r="CC1124">
            <v>449.99981689453125</v>
          </cell>
          <cell r="CD1124">
            <v>0.9599762234485094</v>
          </cell>
          <cell r="CE1124">
            <v>38.96665954589844</v>
          </cell>
          <cell r="CF1124">
            <v>4.789703194910622</v>
          </cell>
          <cell r="CG1124">
            <v>0</v>
          </cell>
          <cell r="CH1124">
            <v>4.789703194910622</v>
          </cell>
          <cell r="CI1124">
            <v>0.2537530771164508</v>
          </cell>
          <cell r="CJ1124">
            <v>0</v>
          </cell>
          <cell r="CK1124">
            <v>0.2537530771164508</v>
          </cell>
          <cell r="CM1124">
            <v>0</v>
          </cell>
          <cell r="CQ1124">
            <v>0</v>
          </cell>
          <cell r="CR1124">
            <v>22.411752700805664</v>
          </cell>
          <cell r="CS1124">
            <v>0</v>
          </cell>
          <cell r="CT1124">
            <v>22.411752700805664</v>
          </cell>
          <cell r="CU1124">
            <v>0</v>
          </cell>
          <cell r="CV1124">
            <v>9999</v>
          </cell>
          <cell r="CW1124">
            <v>9999</v>
          </cell>
        </row>
        <row r="1125">
          <cell r="A1125" t="str">
            <v>Manufactured Home NonSGC Forced Air Furnace w/CAC - PTCS Duct Sealing and System Commissioning Heat Zone 1 - Cool Zone 3</v>
          </cell>
          <cell r="C1125">
            <v>20</v>
          </cell>
          <cell r="D1125">
            <v>802.8338623046875</v>
          </cell>
          <cell r="E1125">
            <v>0</v>
          </cell>
          <cell r="F1125">
            <v>600</v>
          </cell>
          <cell r="G1125">
            <v>0</v>
          </cell>
          <cell r="H1125">
            <v>0</v>
          </cell>
          <cell r="L1125">
            <v>864.0498657226562</v>
          </cell>
          <cell r="M1125">
            <v>0.14058704674243927</v>
          </cell>
          <cell r="N1125">
            <v>0.5271424055099487</v>
          </cell>
          <cell r="O1125">
            <v>0</v>
          </cell>
          <cell r="P1125">
            <v>0.14058704674243927</v>
          </cell>
          <cell r="Q1125">
            <v>0.5271424055099487</v>
          </cell>
          <cell r="R1125">
            <v>599.9996948242188</v>
          </cell>
          <cell r="S1125">
            <v>0</v>
          </cell>
          <cell r="T1125">
            <v>0</v>
          </cell>
          <cell r="U1125">
            <v>0</v>
          </cell>
          <cell r="V1125">
            <v>120</v>
          </cell>
          <cell r="W1125">
            <v>0</v>
          </cell>
          <cell r="X1125">
            <v>0</v>
          </cell>
          <cell r="Y1125">
            <v>0</v>
          </cell>
          <cell r="Z1125">
            <v>0</v>
          </cell>
          <cell r="AA1125">
            <v>0</v>
          </cell>
          <cell r="AB1125">
            <v>0</v>
          </cell>
          <cell r="AC1125">
            <v>0</v>
          </cell>
          <cell r="AD1125">
            <v>0</v>
          </cell>
          <cell r="AE1125">
            <v>0</v>
          </cell>
          <cell r="AF1125">
            <v>0</v>
          </cell>
          <cell r="AG1125">
            <v>0</v>
          </cell>
          <cell r="AH1125">
            <v>719.9996948242188</v>
          </cell>
          <cell r="AI1125">
            <v>0</v>
          </cell>
          <cell r="AJ1125">
            <v>0</v>
          </cell>
          <cell r="AK1125">
            <v>0</v>
          </cell>
          <cell r="AL1125">
            <v>719.9996948242188</v>
          </cell>
          <cell r="AM1125">
            <v>428.001953125</v>
          </cell>
          <cell r="AN1125">
            <v>5.731873512268066</v>
          </cell>
          <cell r="AO1125">
            <v>43.373382568359375</v>
          </cell>
          <cell r="AP1125">
            <v>0</v>
          </cell>
          <cell r="AQ1125">
            <v>477.1072082519531</v>
          </cell>
          <cell r="AR1125">
            <v>719.9996948242188</v>
          </cell>
          <cell r="AS1125">
            <v>0.6626491825418186</v>
          </cell>
          <cell r="AT1125">
            <v>428.001953125</v>
          </cell>
          <cell r="AU1125">
            <v>143.28079223632812</v>
          </cell>
          <cell r="AV1125">
            <v>57.12827682495117</v>
          </cell>
          <cell r="AW1125">
            <v>0</v>
          </cell>
          <cell r="AX1125">
            <v>628.4110107421875</v>
          </cell>
          <cell r="AY1125">
            <v>0</v>
          </cell>
          <cell r="AZ1125">
            <v>9999</v>
          </cell>
          <cell r="BA1125">
            <v>428.001953125</v>
          </cell>
          <cell r="BB1125">
            <v>149.01266479492188</v>
          </cell>
          <cell r="BC1125">
            <v>57.70146560668945</v>
          </cell>
          <cell r="BD1125">
            <v>0</v>
          </cell>
          <cell r="BE1125">
            <v>634.716064453125</v>
          </cell>
          <cell r="BF1125">
            <v>719.9996948242188</v>
          </cell>
          <cell r="BG1125">
            <v>43.710960388183594</v>
          </cell>
          <cell r="BH1125">
            <v>0.8815504909835353</v>
          </cell>
          <cell r="BI1125">
            <v>61.31455993652344</v>
          </cell>
          <cell r="BJ1125">
            <v>0</v>
          </cell>
          <cell r="BK1125">
            <v>0</v>
          </cell>
          <cell r="BL1125">
            <v>0</v>
          </cell>
          <cell r="BM1125">
            <v>113.14715576171875</v>
          </cell>
          <cell r="BN1125">
            <v>428.001953125</v>
          </cell>
          <cell r="BO1125">
            <v>0</v>
          </cell>
          <cell r="BP1125">
            <v>149.01266479492188</v>
          </cell>
          <cell r="BQ1125">
            <v>35.82019805908203</v>
          </cell>
          <cell r="BR1125">
            <v>15.113329887390137</v>
          </cell>
          <cell r="BS1125">
            <v>0</v>
          </cell>
          <cell r="BT1125">
            <v>0</v>
          </cell>
          <cell r="BU1125">
            <v>0</v>
          </cell>
          <cell r="BV1125">
            <v>0</v>
          </cell>
          <cell r="BW1125">
            <v>57.70146560668945</v>
          </cell>
          <cell r="BX1125">
            <v>599.9996948242188</v>
          </cell>
          <cell r="BY1125">
            <v>120</v>
          </cell>
          <cell r="BZ1125">
            <v>0</v>
          </cell>
          <cell r="CA1125">
            <v>0</v>
          </cell>
          <cell r="CB1125">
            <v>685.6495971679688</v>
          </cell>
          <cell r="CC1125">
            <v>719.9996948242188</v>
          </cell>
          <cell r="CD1125">
            <v>0.952291532004264</v>
          </cell>
          <cell r="CE1125">
            <v>39.373504638671875</v>
          </cell>
          <cell r="CF1125">
            <v>7.629343033353061</v>
          </cell>
          <cell r="CG1125">
            <v>0</v>
          </cell>
          <cell r="CH1125">
            <v>7.629343033353061</v>
          </cell>
          <cell r="CI1125">
            <v>0.40225080110742173</v>
          </cell>
          <cell r="CJ1125">
            <v>0</v>
          </cell>
          <cell r="CK1125">
            <v>0.40225080110742173</v>
          </cell>
          <cell r="CM1125">
            <v>0</v>
          </cell>
          <cell r="CQ1125">
            <v>0</v>
          </cell>
          <cell r="CR1125">
            <v>35.82019805908203</v>
          </cell>
          <cell r="CS1125">
            <v>0</v>
          </cell>
          <cell r="CT1125">
            <v>35.82019805908203</v>
          </cell>
          <cell r="CU1125">
            <v>0</v>
          </cell>
          <cell r="CV1125">
            <v>9999</v>
          </cell>
          <cell r="CW1125">
            <v>9999</v>
          </cell>
        </row>
        <row r="1126">
          <cell r="A1126" t="str">
            <v>Single Family Heat Pump - PTCS System Commissioning and Controls Heat Zone 1 - Cool Zone 2</v>
          </cell>
          <cell r="C1126">
            <v>14.714287757873535</v>
          </cell>
          <cell r="D1126">
            <v>951.1232299804688</v>
          </cell>
          <cell r="E1126">
            <v>0</v>
          </cell>
          <cell r="F1126">
            <v>325</v>
          </cell>
          <cell r="G1126">
            <v>0</v>
          </cell>
          <cell r="H1126">
            <v>0</v>
          </cell>
          <cell r="L1126">
            <v>1023.6463012695312</v>
          </cell>
          <cell r="M1126">
            <v>0.2550516128540039</v>
          </cell>
          <cell r="N1126">
            <v>0.7380944490432739</v>
          </cell>
          <cell r="O1126">
            <v>0</v>
          </cell>
          <cell r="P1126">
            <v>0.2550516128540039</v>
          </cell>
          <cell r="Q1126">
            <v>0.7380944490432739</v>
          </cell>
          <cell r="R1126">
            <v>324.9998474121094</v>
          </cell>
          <cell r="S1126">
            <v>0</v>
          </cell>
          <cell r="T1126">
            <v>0</v>
          </cell>
          <cell r="U1126">
            <v>518.5567626953125</v>
          </cell>
          <cell r="V1126">
            <v>65</v>
          </cell>
          <cell r="W1126">
            <v>0</v>
          </cell>
          <cell r="X1126">
            <v>0</v>
          </cell>
          <cell r="Y1126">
            <v>0</v>
          </cell>
          <cell r="Z1126">
            <v>0</v>
          </cell>
          <cell r="AA1126">
            <v>0</v>
          </cell>
          <cell r="AB1126">
            <v>0</v>
          </cell>
          <cell r="AC1126">
            <v>0</v>
          </cell>
          <cell r="AD1126">
            <v>0</v>
          </cell>
          <cell r="AE1126">
            <v>0</v>
          </cell>
          <cell r="AF1126">
            <v>0</v>
          </cell>
          <cell r="AG1126">
            <v>0</v>
          </cell>
          <cell r="AH1126">
            <v>389.9998474121094</v>
          </cell>
          <cell r="AI1126">
            <v>0</v>
          </cell>
          <cell r="AJ1126">
            <v>0</v>
          </cell>
          <cell r="AK1126">
            <v>518.5567626953125</v>
          </cell>
          <cell r="AL1126">
            <v>908.556640625</v>
          </cell>
          <cell r="AM1126">
            <v>510.46466064453125</v>
          </cell>
          <cell r="AN1126">
            <v>10.398707389831543</v>
          </cell>
          <cell r="AO1126">
            <v>52.08633804321289</v>
          </cell>
          <cell r="AP1126">
            <v>0</v>
          </cell>
          <cell r="AQ1126">
            <v>572.94970703125</v>
          </cell>
          <cell r="AR1126">
            <v>389.9998474121094</v>
          </cell>
          <cell r="AS1126">
            <v>1.469102385243102</v>
          </cell>
          <cell r="AT1126">
            <v>510.46466064453125</v>
          </cell>
          <cell r="AU1126">
            <v>200.6189727783203</v>
          </cell>
          <cell r="AV1126">
            <v>71.10836791992188</v>
          </cell>
          <cell r="AW1126">
            <v>0</v>
          </cell>
          <cell r="AX1126">
            <v>782.1920166015625</v>
          </cell>
          <cell r="AY1126">
            <v>0</v>
          </cell>
          <cell r="AZ1126">
            <v>9999</v>
          </cell>
          <cell r="BA1126">
            <v>510.46466064453125</v>
          </cell>
          <cell r="BB1126">
            <v>211.01768493652344</v>
          </cell>
          <cell r="BC1126">
            <v>72.14823913574219</v>
          </cell>
          <cell r="BD1126">
            <v>0</v>
          </cell>
          <cell r="BE1126">
            <v>793.6305541992188</v>
          </cell>
          <cell r="BF1126">
            <v>389.9998474121094</v>
          </cell>
          <cell r="BG1126">
            <v>7.679437160491943</v>
          </cell>
          <cell r="BH1126">
            <v>2.0349510011725798</v>
          </cell>
          <cell r="BI1126">
            <v>28.033971786499023</v>
          </cell>
          <cell r="BJ1126">
            <v>0</v>
          </cell>
          <cell r="BK1126">
            <v>0</v>
          </cell>
          <cell r="BL1126">
            <v>37.274898529052734</v>
          </cell>
          <cell r="BM1126">
            <v>75.95063781738281</v>
          </cell>
          <cell r="BN1126">
            <v>510.46466064453125</v>
          </cell>
          <cell r="BO1126">
            <v>0</v>
          </cell>
          <cell r="BP1126">
            <v>211.01768493652344</v>
          </cell>
          <cell r="BQ1126">
            <v>50.15474319458008</v>
          </cell>
          <cell r="BR1126">
            <v>17.88329315185547</v>
          </cell>
          <cell r="BS1126">
            <v>0</v>
          </cell>
          <cell r="BT1126">
            <v>0</v>
          </cell>
          <cell r="BU1126">
            <v>0</v>
          </cell>
          <cell r="BV1126">
            <v>0</v>
          </cell>
          <cell r="BW1126">
            <v>72.14823913574219</v>
          </cell>
          <cell r="BX1126">
            <v>843.556640625</v>
          </cell>
          <cell r="BY1126">
            <v>65</v>
          </cell>
          <cell r="BZ1126">
            <v>0</v>
          </cell>
          <cell r="CA1126">
            <v>0</v>
          </cell>
          <cell r="CB1126">
            <v>861.6686401367188</v>
          </cell>
          <cell r="CC1126">
            <v>908.556640625</v>
          </cell>
          <cell r="CD1126">
            <v>0.9483928439531467</v>
          </cell>
          <cell r="CE1126">
            <v>40.063629150390625</v>
          </cell>
          <cell r="CF1126">
            <v>9.005636832884367</v>
          </cell>
          <cell r="CG1126">
            <v>0</v>
          </cell>
          <cell r="CH1126">
            <v>9.005636832884367</v>
          </cell>
          <cell r="CI1126">
            <v>0.4824516647386168</v>
          </cell>
          <cell r="CJ1126">
            <v>0</v>
          </cell>
          <cell r="CK1126">
            <v>0.4824516647386168</v>
          </cell>
          <cell r="CM1126">
            <v>0</v>
          </cell>
          <cell r="CQ1126">
            <v>0</v>
          </cell>
          <cell r="CR1126">
            <v>50.15474319458008</v>
          </cell>
          <cell r="CS1126">
            <v>0</v>
          </cell>
          <cell r="CT1126">
            <v>50.15474319458008</v>
          </cell>
          <cell r="CU1126">
            <v>0</v>
          </cell>
          <cell r="CV1126">
            <v>9999</v>
          </cell>
          <cell r="CW1126">
            <v>9999</v>
          </cell>
        </row>
        <row r="1127">
          <cell r="A1127" t="str">
            <v>Manufactured Home NonSGC Heat Pump - PTCS System Commissioning and Controls Heat Zone 1 - Cool Zone 3</v>
          </cell>
          <cell r="C1127">
            <v>14.284942626953125</v>
          </cell>
          <cell r="D1127">
            <v>948.12841796875</v>
          </cell>
          <cell r="E1127">
            <v>0</v>
          </cell>
          <cell r="F1127">
            <v>325</v>
          </cell>
          <cell r="G1127">
            <v>0</v>
          </cell>
          <cell r="H1127">
            <v>0</v>
          </cell>
          <cell r="L1127">
            <v>1020.4232177734375</v>
          </cell>
          <cell r="M1127">
            <v>0.24301141500473022</v>
          </cell>
          <cell r="N1127">
            <v>0.7335360646247864</v>
          </cell>
          <cell r="O1127">
            <v>0</v>
          </cell>
          <cell r="P1127">
            <v>0.24301141500473022</v>
          </cell>
          <cell r="Q1127">
            <v>0.7335360646247864</v>
          </cell>
          <cell r="R1127">
            <v>324.9998474121094</v>
          </cell>
          <cell r="S1127">
            <v>0</v>
          </cell>
          <cell r="T1127">
            <v>0</v>
          </cell>
          <cell r="U1127">
            <v>518.5567626953125</v>
          </cell>
          <cell r="V1127">
            <v>65</v>
          </cell>
          <cell r="W1127">
            <v>0</v>
          </cell>
          <cell r="X1127">
            <v>0</v>
          </cell>
          <cell r="Y1127">
            <v>0</v>
          </cell>
          <cell r="Z1127">
            <v>0</v>
          </cell>
          <cell r="AA1127">
            <v>0</v>
          </cell>
          <cell r="AB1127">
            <v>0</v>
          </cell>
          <cell r="AC1127">
            <v>0</v>
          </cell>
          <cell r="AD1127">
            <v>0</v>
          </cell>
          <cell r="AE1127">
            <v>0</v>
          </cell>
          <cell r="AF1127">
            <v>0</v>
          </cell>
          <cell r="AG1127">
            <v>0</v>
          </cell>
          <cell r="AH1127">
            <v>389.9998474121094</v>
          </cell>
          <cell r="AI1127">
            <v>0</v>
          </cell>
          <cell r="AJ1127">
            <v>0</v>
          </cell>
          <cell r="AK1127">
            <v>518.5567626953125</v>
          </cell>
          <cell r="AL1127">
            <v>908.556640625</v>
          </cell>
          <cell r="AM1127">
            <v>508.4136657714844</v>
          </cell>
          <cell r="AN1127">
            <v>9.907815933227539</v>
          </cell>
          <cell r="AO1127">
            <v>51.8321533203125</v>
          </cell>
          <cell r="AP1127">
            <v>0</v>
          </cell>
          <cell r="AQ1127">
            <v>570.1536254882812</v>
          </cell>
          <cell r="AR1127">
            <v>389.9998474121094</v>
          </cell>
          <cell r="AS1127">
            <v>1.4619329694828012</v>
          </cell>
          <cell r="AT1127">
            <v>508.4136657714844</v>
          </cell>
          <cell r="AU1127">
            <v>199.37997436523438</v>
          </cell>
          <cell r="AV1127">
            <v>70.77936553955078</v>
          </cell>
          <cell r="AW1127">
            <v>0</v>
          </cell>
          <cell r="AX1127">
            <v>778.572998046875</v>
          </cell>
          <cell r="AY1127">
            <v>0</v>
          </cell>
          <cell r="AZ1127">
            <v>9999</v>
          </cell>
          <cell r="BA1127">
            <v>508.4136657714844</v>
          </cell>
          <cell r="BB1127">
            <v>209.2877960205078</v>
          </cell>
          <cell r="BC1127">
            <v>71.77014923095703</v>
          </cell>
          <cell r="BD1127">
            <v>0</v>
          </cell>
          <cell r="BE1127">
            <v>789.4716186523438</v>
          </cell>
          <cell r="BF1127">
            <v>389.9998474121094</v>
          </cell>
          <cell r="BG1127">
            <v>7.8556976318359375</v>
          </cell>
          <cell r="BH1127">
            <v>2.024286959442514</v>
          </cell>
          <cell r="BI1127">
            <v>28.12251853942871</v>
          </cell>
          <cell r="BJ1127">
            <v>0</v>
          </cell>
          <cell r="BK1127">
            <v>0</v>
          </cell>
          <cell r="BL1127">
            <v>37.392635345458984</v>
          </cell>
          <cell r="BM1127">
            <v>76.68417358398438</v>
          </cell>
          <cell r="BN1127">
            <v>508.4136657714844</v>
          </cell>
          <cell r="BO1127">
            <v>0</v>
          </cell>
          <cell r="BP1127">
            <v>209.2877960205078</v>
          </cell>
          <cell r="BQ1127">
            <v>49.844993591308594</v>
          </cell>
          <cell r="BR1127">
            <v>17.870338439941406</v>
          </cell>
          <cell r="BS1127">
            <v>0</v>
          </cell>
          <cell r="BT1127">
            <v>0</v>
          </cell>
          <cell r="BU1127">
            <v>0</v>
          </cell>
          <cell r="BV1127">
            <v>0</v>
          </cell>
          <cell r="BW1127">
            <v>71.77014923095703</v>
          </cell>
          <cell r="BX1127">
            <v>843.556640625</v>
          </cell>
          <cell r="BY1127">
            <v>65</v>
          </cell>
          <cell r="BZ1127">
            <v>0</v>
          </cell>
          <cell r="CA1127">
            <v>0</v>
          </cell>
          <cell r="CB1127">
            <v>857.1869506835938</v>
          </cell>
          <cell r="CC1127">
            <v>908.556640625</v>
          </cell>
          <cell r="CD1127">
            <v>0.9434600981425778</v>
          </cell>
          <cell r="CE1127">
            <v>40.365447998046875</v>
          </cell>
          <cell r="CF1127">
            <v>8.991938707510519</v>
          </cell>
          <cell r="CG1127">
            <v>0</v>
          </cell>
          <cell r="CH1127">
            <v>8.991938707510519</v>
          </cell>
          <cell r="CI1127">
            <v>0.47971254736577784</v>
          </cell>
          <cell r="CJ1127">
            <v>0</v>
          </cell>
          <cell r="CK1127">
            <v>0.47971254736577784</v>
          </cell>
          <cell r="CM1127">
            <v>0</v>
          </cell>
          <cell r="CQ1127">
            <v>0</v>
          </cell>
          <cell r="CR1127">
            <v>49.844993591308594</v>
          </cell>
          <cell r="CS1127">
            <v>0</v>
          </cell>
          <cell r="CT1127">
            <v>49.844993591308594</v>
          </cell>
          <cell r="CU1127">
            <v>0</v>
          </cell>
          <cell r="CV1127">
            <v>9999</v>
          </cell>
          <cell r="CW1127">
            <v>9999</v>
          </cell>
        </row>
        <row r="1128">
          <cell r="A1128" t="str">
            <v>Single Family Heat Pump - PTCS System Commissioning and Controls Heat Zone 1 - Cool Zone 1</v>
          </cell>
          <cell r="C1128">
            <v>14.872294425964355</v>
          </cell>
          <cell r="D1128">
            <v>935.900390625</v>
          </cell>
          <cell r="E1128">
            <v>0</v>
          </cell>
          <cell r="F1128">
            <v>325</v>
          </cell>
          <cell r="G1128">
            <v>0</v>
          </cell>
          <cell r="H1128">
            <v>0</v>
          </cell>
          <cell r="L1128">
            <v>1007.2627563476562</v>
          </cell>
          <cell r="M1128">
            <v>0.2550516128540039</v>
          </cell>
          <cell r="N1128">
            <v>0.7270929217338562</v>
          </cell>
          <cell r="O1128">
            <v>0</v>
          </cell>
          <cell r="P1128">
            <v>0.2550516128540039</v>
          </cell>
          <cell r="Q1128">
            <v>0.7270929217338562</v>
          </cell>
          <cell r="R1128">
            <v>324.9998474121094</v>
          </cell>
          <cell r="S1128">
            <v>0</v>
          </cell>
          <cell r="T1128">
            <v>0</v>
          </cell>
          <cell r="U1128">
            <v>518.5567626953125</v>
          </cell>
          <cell r="V1128">
            <v>65</v>
          </cell>
          <cell r="W1128">
            <v>0</v>
          </cell>
          <cell r="X1128">
            <v>0</v>
          </cell>
          <cell r="Y1128">
            <v>0</v>
          </cell>
          <cell r="Z1128">
            <v>0</v>
          </cell>
          <cell r="AA1128">
            <v>0</v>
          </cell>
          <cell r="AB1128">
            <v>0</v>
          </cell>
          <cell r="AC1128">
            <v>0</v>
          </cell>
          <cell r="AD1128">
            <v>0</v>
          </cell>
          <cell r="AE1128">
            <v>0</v>
          </cell>
          <cell r="AF1128">
            <v>0</v>
          </cell>
          <cell r="AG1128">
            <v>0</v>
          </cell>
          <cell r="AH1128">
            <v>389.9998474121094</v>
          </cell>
          <cell r="AI1128">
            <v>0</v>
          </cell>
          <cell r="AJ1128">
            <v>0</v>
          </cell>
          <cell r="AK1128">
            <v>518.5567626953125</v>
          </cell>
          <cell r="AL1128">
            <v>908.556640625</v>
          </cell>
          <cell r="AM1128">
            <v>502.8777770996094</v>
          </cell>
          <cell r="AN1128">
            <v>10.398707389831543</v>
          </cell>
          <cell r="AO1128">
            <v>51.32765197753906</v>
          </cell>
          <cell r="AP1128">
            <v>0</v>
          </cell>
          <cell r="AQ1128">
            <v>564.6041259765625</v>
          </cell>
          <cell r="AR1128">
            <v>389.9998474121094</v>
          </cell>
          <cell r="AS1128">
            <v>1.4477034804333342</v>
          </cell>
          <cell r="AT1128">
            <v>502.8777770996094</v>
          </cell>
          <cell r="AU1128">
            <v>197.628662109375</v>
          </cell>
          <cell r="AV1128">
            <v>70.05064392089844</v>
          </cell>
          <cell r="AW1128">
            <v>0</v>
          </cell>
          <cell r="AX1128">
            <v>770.5570678710938</v>
          </cell>
          <cell r="AY1128">
            <v>0</v>
          </cell>
          <cell r="AZ1128">
            <v>9999</v>
          </cell>
          <cell r="BA1128">
            <v>502.8777770996094</v>
          </cell>
          <cell r="BB1128">
            <v>208.02737426757812</v>
          </cell>
          <cell r="BC1128">
            <v>71.09051513671875</v>
          </cell>
          <cell r="BD1128">
            <v>0</v>
          </cell>
          <cell r="BE1128">
            <v>781.9956665039062</v>
          </cell>
          <cell r="BF1128">
            <v>389.9998474121094</v>
          </cell>
          <cell r="BG1128">
            <v>8.10006046295166</v>
          </cell>
          <cell r="BH1128">
            <v>2.0051178658775393</v>
          </cell>
          <cell r="BI1128">
            <v>28.48995590209961</v>
          </cell>
          <cell r="BJ1128">
            <v>0</v>
          </cell>
          <cell r="BK1128">
            <v>0</v>
          </cell>
          <cell r="BL1128">
            <v>37.88119125366211</v>
          </cell>
          <cell r="BM1128">
            <v>77.0129165649414</v>
          </cell>
          <cell r="BN1128">
            <v>502.8777770996094</v>
          </cell>
          <cell r="BO1128">
            <v>0</v>
          </cell>
          <cell r="BP1128">
            <v>208.02737426757812</v>
          </cell>
          <cell r="BQ1128">
            <v>49.40716552734375</v>
          </cell>
          <cell r="BR1128">
            <v>17.565759658813477</v>
          </cell>
          <cell r="BS1128">
            <v>0</v>
          </cell>
          <cell r="BT1128">
            <v>0</v>
          </cell>
          <cell r="BU1128">
            <v>0</v>
          </cell>
          <cell r="BV1128">
            <v>0</v>
          </cell>
          <cell r="BW1128">
            <v>71.09051513671875</v>
          </cell>
          <cell r="BX1128">
            <v>843.556640625</v>
          </cell>
          <cell r="BY1128">
            <v>65</v>
          </cell>
          <cell r="BZ1128">
            <v>0</v>
          </cell>
          <cell r="CA1128">
            <v>0</v>
          </cell>
          <cell r="CB1128">
            <v>848.9685668945312</v>
          </cell>
          <cell r="CC1128">
            <v>908.556640625</v>
          </cell>
          <cell r="CD1128">
            <v>0.9344145966922687</v>
          </cell>
          <cell r="CE1128">
            <v>41.088802337646484</v>
          </cell>
          <cell r="CF1128">
            <v>8.846293705132059</v>
          </cell>
          <cell r="CG1128">
            <v>0</v>
          </cell>
          <cell r="CH1128">
            <v>8.846293705132059</v>
          </cell>
          <cell r="CI1128">
            <v>0.47447013069101995</v>
          </cell>
          <cell r="CJ1128">
            <v>0</v>
          </cell>
          <cell r="CK1128">
            <v>0.47447013069101995</v>
          </cell>
          <cell r="CM1128">
            <v>0</v>
          </cell>
          <cell r="CQ1128">
            <v>0</v>
          </cell>
          <cell r="CR1128">
            <v>49.40716552734375</v>
          </cell>
          <cell r="CS1128">
            <v>0</v>
          </cell>
          <cell r="CT1128">
            <v>49.40716552734375</v>
          </cell>
          <cell r="CU1128">
            <v>0</v>
          </cell>
          <cell r="CV1128">
            <v>9999</v>
          </cell>
          <cell r="CW1128">
            <v>9999</v>
          </cell>
        </row>
        <row r="1129">
          <cell r="A1129" t="str">
            <v>Manufactured Home NonSGC Heat Pump - PTCS System Commissioning and Controls Heat Zone 1 - Cool Zone 2</v>
          </cell>
          <cell r="C1129">
            <v>14.651435852050781</v>
          </cell>
          <cell r="D1129">
            <v>912.1251831054688</v>
          </cell>
          <cell r="E1129">
            <v>0</v>
          </cell>
          <cell r="F1129">
            <v>325</v>
          </cell>
          <cell r="G1129">
            <v>0</v>
          </cell>
          <cell r="H1129">
            <v>0</v>
          </cell>
          <cell r="L1129">
            <v>981.6747436523438</v>
          </cell>
          <cell r="M1129">
            <v>0.24301141500473022</v>
          </cell>
          <cell r="N1129">
            <v>0.7075163722038269</v>
          </cell>
          <cell r="O1129">
            <v>0</v>
          </cell>
          <cell r="P1129">
            <v>0.24301141500473022</v>
          </cell>
          <cell r="Q1129">
            <v>0.7075163722038269</v>
          </cell>
          <cell r="R1129">
            <v>324.9998474121094</v>
          </cell>
          <cell r="S1129">
            <v>0</v>
          </cell>
          <cell r="T1129">
            <v>0</v>
          </cell>
          <cell r="U1129">
            <v>518.5567626953125</v>
          </cell>
          <cell r="V1129">
            <v>65</v>
          </cell>
          <cell r="W1129">
            <v>0</v>
          </cell>
          <cell r="X1129">
            <v>0</v>
          </cell>
          <cell r="Y1129">
            <v>0</v>
          </cell>
          <cell r="Z1129">
            <v>0</v>
          </cell>
          <cell r="AA1129">
            <v>0</v>
          </cell>
          <cell r="AB1129">
            <v>0</v>
          </cell>
          <cell r="AC1129">
            <v>0</v>
          </cell>
          <cell r="AD1129">
            <v>0</v>
          </cell>
          <cell r="AE1129">
            <v>0</v>
          </cell>
          <cell r="AF1129">
            <v>0</v>
          </cell>
          <cell r="AG1129">
            <v>0</v>
          </cell>
          <cell r="AH1129">
            <v>389.9998474121094</v>
          </cell>
          <cell r="AI1129">
            <v>0</v>
          </cell>
          <cell r="AJ1129">
            <v>0</v>
          </cell>
          <cell r="AK1129">
            <v>518.5567626953125</v>
          </cell>
          <cell r="AL1129">
            <v>908.556640625</v>
          </cell>
          <cell r="AM1129">
            <v>489.298828125</v>
          </cell>
          <cell r="AN1129">
            <v>9.907815933227539</v>
          </cell>
          <cell r="AO1129">
            <v>49.9206657409668</v>
          </cell>
          <cell r="AP1129">
            <v>0</v>
          </cell>
          <cell r="AQ1129">
            <v>549.1273193359375</v>
          </cell>
          <cell r="AR1129">
            <v>389.9998474121094</v>
          </cell>
          <cell r="AS1129">
            <v>1.4080192939638163</v>
          </cell>
          <cell r="AT1129">
            <v>489.298828125</v>
          </cell>
          <cell r="AU1129">
            <v>192.30764770507812</v>
          </cell>
          <cell r="AV1129">
            <v>68.16064453125</v>
          </cell>
          <cell r="AW1129">
            <v>0</v>
          </cell>
          <cell r="AX1129">
            <v>749.76708984375</v>
          </cell>
          <cell r="AY1129">
            <v>0</v>
          </cell>
          <cell r="AZ1129">
            <v>9999</v>
          </cell>
          <cell r="BA1129">
            <v>489.298828125</v>
          </cell>
          <cell r="BB1129">
            <v>202.21546936035156</v>
          </cell>
          <cell r="BC1129">
            <v>69.15142822265625</v>
          </cell>
          <cell r="BD1129">
            <v>0</v>
          </cell>
          <cell r="BE1129">
            <v>760.6657104492188</v>
          </cell>
          <cell r="BF1129">
            <v>389.9998474121094</v>
          </cell>
          <cell r="BG1129">
            <v>8.892171859741211</v>
          </cell>
          <cell r="BH1129">
            <v>1.9504256861469313</v>
          </cell>
          <cell r="BI1129">
            <v>29.23256492614746</v>
          </cell>
          <cell r="BJ1129">
            <v>0</v>
          </cell>
          <cell r="BK1129">
            <v>0</v>
          </cell>
          <cell r="BL1129">
            <v>38.86859130859375</v>
          </cell>
          <cell r="BM1129">
            <v>79.27017974853516</v>
          </cell>
          <cell r="BN1129">
            <v>489.298828125</v>
          </cell>
          <cell r="BO1129">
            <v>0</v>
          </cell>
          <cell r="BP1129">
            <v>202.21546936035156</v>
          </cell>
          <cell r="BQ1129">
            <v>48.07691192626953</v>
          </cell>
          <cell r="BR1129">
            <v>17.160133361816406</v>
          </cell>
          <cell r="BS1129">
            <v>0</v>
          </cell>
          <cell r="BT1129">
            <v>0</v>
          </cell>
          <cell r="BU1129">
            <v>0</v>
          </cell>
          <cell r="BV1129">
            <v>0</v>
          </cell>
          <cell r="BW1129">
            <v>69.15142822265625</v>
          </cell>
          <cell r="BX1129">
            <v>843.556640625</v>
          </cell>
          <cell r="BY1129">
            <v>65</v>
          </cell>
          <cell r="BZ1129">
            <v>0</v>
          </cell>
          <cell r="CA1129">
            <v>0</v>
          </cell>
          <cell r="CB1129">
            <v>825.9027709960938</v>
          </cell>
          <cell r="CC1129">
            <v>908.556640625</v>
          </cell>
          <cell r="CD1129">
            <v>0.9090272728686521</v>
          </cell>
          <cell r="CE1129">
            <v>42.87089920043945</v>
          </cell>
          <cell r="CF1129">
            <v>8.640971871754509</v>
          </cell>
          <cell r="CG1129">
            <v>0</v>
          </cell>
          <cell r="CH1129">
            <v>8.640971871754509</v>
          </cell>
          <cell r="CI1129">
            <v>0.46268618641966286</v>
          </cell>
          <cell r="CJ1129">
            <v>0</v>
          </cell>
          <cell r="CK1129">
            <v>0.46268618641966286</v>
          </cell>
          <cell r="CM1129">
            <v>0</v>
          </cell>
          <cell r="CQ1129">
            <v>0</v>
          </cell>
          <cell r="CR1129">
            <v>48.07691192626953</v>
          </cell>
          <cell r="CS1129">
            <v>0</v>
          </cell>
          <cell r="CT1129">
            <v>48.07691192626953</v>
          </cell>
          <cell r="CU1129">
            <v>0</v>
          </cell>
          <cell r="CV1129">
            <v>9999</v>
          </cell>
          <cell r="CW1129">
            <v>9999</v>
          </cell>
        </row>
        <row r="1130">
          <cell r="A1130" t="str">
            <v>Manufactured Home NonSGC Heat Pump - PTCS System Commissioning and Controls Heat Zone 1 - Cool Zone 1</v>
          </cell>
          <cell r="C1130">
            <v>14.826942443847656</v>
          </cell>
          <cell r="D1130">
            <v>895.8348999023438</v>
          </cell>
          <cell r="E1130">
            <v>0</v>
          </cell>
          <cell r="F1130">
            <v>325</v>
          </cell>
          <cell r="G1130">
            <v>0</v>
          </cell>
          <cell r="H1130">
            <v>0</v>
          </cell>
          <cell r="L1130">
            <v>964.1422729492188</v>
          </cell>
          <cell r="M1130">
            <v>0.24301141500473022</v>
          </cell>
          <cell r="N1130">
            <v>0.6957433223724365</v>
          </cell>
          <cell r="O1130">
            <v>0</v>
          </cell>
          <cell r="P1130">
            <v>0.24301141500473022</v>
          </cell>
          <cell r="Q1130">
            <v>0.6957433223724365</v>
          </cell>
          <cell r="R1130">
            <v>324.9998474121094</v>
          </cell>
          <cell r="S1130">
            <v>0</v>
          </cell>
          <cell r="T1130">
            <v>0</v>
          </cell>
          <cell r="U1130">
            <v>518.5567626953125</v>
          </cell>
          <cell r="V1130">
            <v>65</v>
          </cell>
          <cell r="W1130">
            <v>0</v>
          </cell>
          <cell r="X1130">
            <v>0</v>
          </cell>
          <cell r="Y1130">
            <v>0</v>
          </cell>
          <cell r="Z1130">
            <v>0</v>
          </cell>
          <cell r="AA1130">
            <v>0</v>
          </cell>
          <cell r="AB1130">
            <v>0</v>
          </cell>
          <cell r="AC1130">
            <v>0</v>
          </cell>
          <cell r="AD1130">
            <v>0</v>
          </cell>
          <cell r="AE1130">
            <v>0</v>
          </cell>
          <cell r="AF1130">
            <v>0</v>
          </cell>
          <cell r="AG1130">
            <v>0</v>
          </cell>
          <cell r="AH1130">
            <v>389.9998474121094</v>
          </cell>
          <cell r="AI1130">
            <v>0</v>
          </cell>
          <cell r="AJ1130">
            <v>0</v>
          </cell>
          <cell r="AK1130">
            <v>518.5567626953125</v>
          </cell>
          <cell r="AL1130">
            <v>908.556640625</v>
          </cell>
          <cell r="AM1130">
            <v>481.17425537109375</v>
          </cell>
          <cell r="AN1130">
            <v>9.907815933227539</v>
          </cell>
          <cell r="AO1130">
            <v>49.108211517333984</v>
          </cell>
          <cell r="AP1130">
            <v>0</v>
          </cell>
          <cell r="AQ1130">
            <v>540.1903076171875</v>
          </cell>
          <cell r="AR1130">
            <v>389.9998474121094</v>
          </cell>
          <cell r="AS1130">
            <v>1.385103831209557</v>
          </cell>
          <cell r="AT1130">
            <v>481.17425537109375</v>
          </cell>
          <cell r="AU1130">
            <v>189.107666015625</v>
          </cell>
          <cell r="AV1130">
            <v>67.02819061279297</v>
          </cell>
          <cell r="AW1130">
            <v>0</v>
          </cell>
          <cell r="AX1130">
            <v>737.3101196289062</v>
          </cell>
          <cell r="AY1130">
            <v>0</v>
          </cell>
          <cell r="AZ1130">
            <v>9999</v>
          </cell>
          <cell r="BA1130">
            <v>481.17425537109375</v>
          </cell>
          <cell r="BB1130">
            <v>199.01548767089844</v>
          </cell>
          <cell r="BC1130">
            <v>68.01897430419922</v>
          </cell>
          <cell r="BD1130">
            <v>0</v>
          </cell>
          <cell r="BE1130">
            <v>748.208740234375</v>
          </cell>
          <cell r="BF1130">
            <v>389.9998474121094</v>
          </cell>
          <cell r="BG1130">
            <v>9.384516716003418</v>
          </cell>
          <cell r="BH1130">
            <v>1.9184846265683793</v>
          </cell>
          <cell r="BI1130">
            <v>29.76414680480957</v>
          </cell>
          <cell r="BJ1130">
            <v>0</v>
          </cell>
          <cell r="BK1130">
            <v>0</v>
          </cell>
          <cell r="BL1130">
            <v>39.57539749145508</v>
          </cell>
          <cell r="BM1130">
            <v>80.5085678100586</v>
          </cell>
          <cell r="BN1130">
            <v>481.17425537109375</v>
          </cell>
          <cell r="BO1130">
            <v>0</v>
          </cell>
          <cell r="BP1130">
            <v>199.01548767089844</v>
          </cell>
          <cell r="BQ1130">
            <v>47.27691650390625</v>
          </cell>
          <cell r="BR1130">
            <v>16.819133758544922</v>
          </cell>
          <cell r="BS1130">
            <v>0</v>
          </cell>
          <cell r="BT1130">
            <v>0</v>
          </cell>
          <cell r="BU1130">
            <v>0</v>
          </cell>
          <cell r="BV1130">
            <v>0</v>
          </cell>
          <cell r="BW1130">
            <v>68.01897430419922</v>
          </cell>
          <cell r="BX1130">
            <v>843.556640625</v>
          </cell>
          <cell r="BY1130">
            <v>65</v>
          </cell>
          <cell r="BZ1130">
            <v>0</v>
          </cell>
          <cell r="CA1130">
            <v>0</v>
          </cell>
          <cell r="CB1130">
            <v>812.3047485351562</v>
          </cell>
          <cell r="CC1130">
            <v>908.556640625</v>
          </cell>
          <cell r="CD1130">
            <v>0.8940606733420701</v>
          </cell>
          <cell r="CE1130">
            <v>44.068214416503906</v>
          </cell>
          <cell r="CF1130">
            <v>8.469687217933743</v>
          </cell>
          <cell r="CG1130">
            <v>0</v>
          </cell>
          <cell r="CH1130">
            <v>8.469687217933743</v>
          </cell>
          <cell r="CI1130">
            <v>0.4540953451094691</v>
          </cell>
          <cell r="CJ1130">
            <v>0</v>
          </cell>
          <cell r="CK1130">
            <v>0.4540953451094691</v>
          </cell>
          <cell r="CM1130">
            <v>0</v>
          </cell>
          <cell r="CQ1130">
            <v>0</v>
          </cell>
          <cell r="CR1130">
            <v>47.27691650390625</v>
          </cell>
          <cell r="CS1130">
            <v>0</v>
          </cell>
          <cell r="CT1130">
            <v>47.27691650390625</v>
          </cell>
          <cell r="CU1130">
            <v>0</v>
          </cell>
          <cell r="CV1130">
            <v>9999</v>
          </cell>
          <cell r="CW1130">
            <v>9999</v>
          </cell>
        </row>
        <row r="1131">
          <cell r="A1131" t="str">
            <v>Manufactured Home SGC Heat Pump - PTCS System Commissioning and Controls Heat Zone 1 - Cool Zone 3</v>
          </cell>
          <cell r="C1131">
            <v>14.41653823852539</v>
          </cell>
          <cell r="D1131">
            <v>876.7745971679688</v>
          </cell>
          <cell r="E1131">
            <v>0</v>
          </cell>
          <cell r="F1131">
            <v>325</v>
          </cell>
          <cell r="G1131">
            <v>0</v>
          </cell>
          <cell r="H1131">
            <v>0</v>
          </cell>
          <cell r="L1131">
            <v>943.628662109375</v>
          </cell>
          <cell r="M1131">
            <v>0.2279079705476761</v>
          </cell>
          <cell r="N1131">
            <v>0.6789652705192566</v>
          </cell>
          <cell r="O1131">
            <v>0</v>
          </cell>
          <cell r="P1131">
            <v>0.2279079705476761</v>
          </cell>
          <cell r="Q1131">
            <v>0.6789652705192566</v>
          </cell>
          <cell r="R1131">
            <v>324.9998474121094</v>
          </cell>
          <cell r="S1131">
            <v>0</v>
          </cell>
          <cell r="T1131">
            <v>0</v>
          </cell>
          <cell r="U1131">
            <v>518.5567626953125</v>
          </cell>
          <cell r="V1131">
            <v>65</v>
          </cell>
          <cell r="W1131">
            <v>0</v>
          </cell>
          <cell r="X1131">
            <v>0</v>
          </cell>
          <cell r="Y1131">
            <v>0</v>
          </cell>
          <cell r="Z1131">
            <v>0</v>
          </cell>
          <cell r="AA1131">
            <v>0</v>
          </cell>
          <cell r="AB1131">
            <v>0</v>
          </cell>
          <cell r="AC1131">
            <v>0</v>
          </cell>
          <cell r="AD1131">
            <v>0</v>
          </cell>
          <cell r="AE1131">
            <v>0</v>
          </cell>
          <cell r="AF1131">
            <v>0</v>
          </cell>
          <cell r="AG1131">
            <v>0</v>
          </cell>
          <cell r="AH1131">
            <v>389.9998474121094</v>
          </cell>
          <cell r="AI1131">
            <v>0</v>
          </cell>
          <cell r="AJ1131">
            <v>0</v>
          </cell>
          <cell r="AK1131">
            <v>518.5567626953125</v>
          </cell>
          <cell r="AL1131">
            <v>908.556640625</v>
          </cell>
          <cell r="AM1131">
            <v>470.41680908203125</v>
          </cell>
          <cell r="AN1131">
            <v>9.292035102844238</v>
          </cell>
          <cell r="AO1131">
            <v>47.970882415771484</v>
          </cell>
          <cell r="AP1131">
            <v>0</v>
          </cell>
          <cell r="AQ1131">
            <v>527.6797485351562</v>
          </cell>
          <cell r="AR1131">
            <v>389.9998474121094</v>
          </cell>
          <cell r="AS1131">
            <v>1.353025469374229</v>
          </cell>
          <cell r="AT1131">
            <v>470.41680908203125</v>
          </cell>
          <cell r="AU1131">
            <v>184.54725646972656</v>
          </cell>
          <cell r="AV1131">
            <v>65.49640655517578</v>
          </cell>
          <cell r="AW1131">
            <v>0</v>
          </cell>
          <cell r="AX1131">
            <v>720.46044921875</v>
          </cell>
          <cell r="AY1131">
            <v>0</v>
          </cell>
          <cell r="AZ1131">
            <v>9999</v>
          </cell>
          <cell r="BA1131">
            <v>470.41680908203125</v>
          </cell>
          <cell r="BB1131">
            <v>193.83929443359375</v>
          </cell>
          <cell r="BC1131">
            <v>66.42561340332031</v>
          </cell>
          <cell r="BD1131">
            <v>0</v>
          </cell>
          <cell r="BE1131">
            <v>730.6817016601562</v>
          </cell>
          <cell r="BF1131">
            <v>389.9998474121094</v>
          </cell>
          <cell r="BG1131">
            <v>10.116398811340332</v>
          </cell>
          <cell r="BH1131">
            <v>1.8735435895845813</v>
          </cell>
          <cell r="BI1131">
            <v>30.411190032958984</v>
          </cell>
          <cell r="BJ1131">
            <v>0</v>
          </cell>
          <cell r="BK1131">
            <v>0</v>
          </cell>
          <cell r="BL1131">
            <v>40.43572998046875</v>
          </cell>
          <cell r="BM1131">
            <v>82.75611877441406</v>
          </cell>
          <cell r="BN1131">
            <v>470.41680908203125</v>
          </cell>
          <cell r="BO1131">
            <v>0</v>
          </cell>
          <cell r="BP1131">
            <v>193.83929443359375</v>
          </cell>
          <cell r="BQ1131">
            <v>46.13681411743164</v>
          </cell>
          <cell r="BR1131">
            <v>16.509967803955078</v>
          </cell>
          <cell r="BS1131">
            <v>0</v>
          </cell>
          <cell r="BT1131">
            <v>0</v>
          </cell>
          <cell r="BU1131">
            <v>0</v>
          </cell>
          <cell r="BV1131">
            <v>0</v>
          </cell>
          <cell r="BW1131">
            <v>66.42561340332031</v>
          </cell>
          <cell r="BX1131">
            <v>843.556640625</v>
          </cell>
          <cell r="BY1131">
            <v>65</v>
          </cell>
          <cell r="BZ1131">
            <v>0</v>
          </cell>
          <cell r="CA1131">
            <v>0</v>
          </cell>
          <cell r="CB1131">
            <v>793.3284912109375</v>
          </cell>
          <cell r="CC1131">
            <v>908.556640625</v>
          </cell>
          <cell r="CD1131">
            <v>0.8731745061414938</v>
          </cell>
          <cell r="CE1131">
            <v>45.66709518432617</v>
          </cell>
          <cell r="CF1131">
            <v>8.309046200386227</v>
          </cell>
          <cell r="CG1131">
            <v>0</v>
          </cell>
          <cell r="CH1131">
            <v>8.309046200386227</v>
          </cell>
          <cell r="CI1131">
            <v>0.44380529848339223</v>
          </cell>
          <cell r="CJ1131">
            <v>0</v>
          </cell>
          <cell r="CK1131">
            <v>0.44380529848339223</v>
          </cell>
          <cell r="CM1131">
            <v>0</v>
          </cell>
          <cell r="CQ1131">
            <v>0</v>
          </cell>
          <cell r="CR1131">
            <v>46.13681411743164</v>
          </cell>
          <cell r="CS1131">
            <v>0</v>
          </cell>
          <cell r="CT1131">
            <v>46.13681411743164</v>
          </cell>
          <cell r="CU1131">
            <v>0</v>
          </cell>
          <cell r="CV1131">
            <v>9999</v>
          </cell>
          <cell r="CW1131">
            <v>9999</v>
          </cell>
        </row>
        <row r="1132">
          <cell r="A1132" t="str">
            <v>Manufactured Home SGC Heat Pump - PTCS System Commissioning and Controls Heat Zone 1 - Cool Zone 2</v>
          </cell>
          <cell r="C1132">
            <v>14.723837852478027</v>
          </cell>
          <cell r="D1132">
            <v>849.0661010742188</v>
          </cell>
          <cell r="E1132">
            <v>0</v>
          </cell>
          <cell r="F1132">
            <v>325</v>
          </cell>
          <cell r="G1132">
            <v>0</v>
          </cell>
          <cell r="H1132">
            <v>0</v>
          </cell>
          <cell r="L1132">
            <v>913.807373046875</v>
          </cell>
          <cell r="M1132">
            <v>0.2279079705476761</v>
          </cell>
          <cell r="N1132">
            <v>0.6589401960372925</v>
          </cell>
          <cell r="O1132">
            <v>0</v>
          </cell>
          <cell r="P1132">
            <v>0.2279079705476761</v>
          </cell>
          <cell r="Q1132">
            <v>0.6589401960372925</v>
          </cell>
          <cell r="R1132">
            <v>324.9998474121094</v>
          </cell>
          <cell r="S1132">
            <v>0</v>
          </cell>
          <cell r="T1132">
            <v>0</v>
          </cell>
          <cell r="U1132">
            <v>518.5567626953125</v>
          </cell>
          <cell r="V1132">
            <v>65</v>
          </cell>
          <cell r="W1132">
            <v>0</v>
          </cell>
          <cell r="X1132">
            <v>0</v>
          </cell>
          <cell r="Y1132">
            <v>0</v>
          </cell>
          <cell r="Z1132">
            <v>0</v>
          </cell>
          <cell r="AA1132">
            <v>0</v>
          </cell>
          <cell r="AB1132">
            <v>0</v>
          </cell>
          <cell r="AC1132">
            <v>0</v>
          </cell>
          <cell r="AD1132">
            <v>0</v>
          </cell>
          <cell r="AE1132">
            <v>0</v>
          </cell>
          <cell r="AF1132">
            <v>0</v>
          </cell>
          <cell r="AG1132">
            <v>0</v>
          </cell>
          <cell r="AH1132">
            <v>389.9998474121094</v>
          </cell>
          <cell r="AI1132">
            <v>0</v>
          </cell>
          <cell r="AJ1132">
            <v>0</v>
          </cell>
          <cell r="AK1132">
            <v>518.5567626953125</v>
          </cell>
          <cell r="AL1132">
            <v>908.556640625</v>
          </cell>
          <cell r="AM1132">
            <v>455.72430419921875</v>
          </cell>
          <cell r="AN1132">
            <v>9.292035102844238</v>
          </cell>
          <cell r="AO1132">
            <v>46.50163269042969</v>
          </cell>
          <cell r="AP1132">
            <v>0</v>
          </cell>
          <cell r="AQ1132">
            <v>511.5179748535156</v>
          </cell>
          <cell r="AR1132">
            <v>389.9998474121094</v>
          </cell>
          <cell r="AS1132">
            <v>1.3115850567294611</v>
          </cell>
          <cell r="AT1132">
            <v>455.72430419921875</v>
          </cell>
          <cell r="AU1132">
            <v>179.10430908203125</v>
          </cell>
          <cell r="AV1132">
            <v>63.48286056518555</v>
          </cell>
          <cell r="AW1132">
            <v>0</v>
          </cell>
          <cell r="AX1132">
            <v>698.3114624023438</v>
          </cell>
          <cell r="AY1132">
            <v>0</v>
          </cell>
          <cell r="AZ1132">
            <v>9999</v>
          </cell>
          <cell r="BA1132">
            <v>455.72430419921875</v>
          </cell>
          <cell r="BB1132">
            <v>188.39634704589844</v>
          </cell>
          <cell r="BC1132">
            <v>64.41206359863281</v>
          </cell>
          <cell r="BD1132">
            <v>0</v>
          </cell>
          <cell r="BE1132">
            <v>708.53271484375</v>
          </cell>
          <cell r="BF1132">
            <v>389.9998474121094</v>
          </cell>
          <cell r="BG1132">
            <v>11.046952247619629</v>
          </cell>
          <cell r="BH1132">
            <v>1.8167512543512019</v>
          </cell>
          <cell r="BI1132">
            <v>31.40363311767578</v>
          </cell>
          <cell r="BJ1132">
            <v>0</v>
          </cell>
          <cell r="BK1132">
            <v>0</v>
          </cell>
          <cell r="BL1132">
            <v>41.755313873291016</v>
          </cell>
          <cell r="BM1132">
            <v>85.06814575195312</v>
          </cell>
          <cell r="BN1132">
            <v>455.72430419921875</v>
          </cell>
          <cell r="BO1132">
            <v>0</v>
          </cell>
          <cell r="BP1132">
            <v>188.39634704589844</v>
          </cell>
          <cell r="BQ1132">
            <v>44.77607727050781</v>
          </cell>
          <cell r="BR1132">
            <v>15.962958335876465</v>
          </cell>
          <cell r="BS1132">
            <v>0</v>
          </cell>
          <cell r="BT1132">
            <v>0</v>
          </cell>
          <cell r="BU1132">
            <v>0</v>
          </cell>
          <cell r="BV1132">
            <v>0</v>
          </cell>
          <cell r="BW1132">
            <v>64.41206359863281</v>
          </cell>
          <cell r="BX1132">
            <v>843.556640625</v>
          </cell>
          <cell r="BY1132">
            <v>65</v>
          </cell>
          <cell r="BZ1132">
            <v>0</v>
          </cell>
          <cell r="CA1132">
            <v>0</v>
          </cell>
          <cell r="CB1132">
            <v>769.271728515625</v>
          </cell>
          <cell r="CC1132">
            <v>908.556640625</v>
          </cell>
          <cell r="CD1132">
            <v>0.8466965219250678</v>
          </cell>
          <cell r="CE1132">
            <v>47.91143035888672</v>
          </cell>
          <cell r="CF1132">
            <v>8.038668292201894</v>
          </cell>
          <cell r="CG1132">
            <v>0</v>
          </cell>
          <cell r="CH1132">
            <v>8.038668292201894</v>
          </cell>
          <cell r="CI1132">
            <v>0.4306815160032133</v>
          </cell>
          <cell r="CJ1132">
            <v>0</v>
          </cell>
          <cell r="CK1132">
            <v>0.4306815160032133</v>
          </cell>
          <cell r="CM1132">
            <v>0</v>
          </cell>
          <cell r="CQ1132">
            <v>0</v>
          </cell>
          <cell r="CR1132">
            <v>44.77607727050781</v>
          </cell>
          <cell r="CS1132">
            <v>0</v>
          </cell>
          <cell r="CT1132">
            <v>44.77607727050781</v>
          </cell>
          <cell r="CU1132">
            <v>0</v>
          </cell>
          <cell r="CV1132">
            <v>9999</v>
          </cell>
          <cell r="CW1132">
            <v>9999</v>
          </cell>
        </row>
        <row r="1133">
          <cell r="A1133" t="str">
            <v>Manufactured Home SGC Forced Air Furnace w/CAC - PTCS Duct Sealing Heat Zone 1 - Cool Zone 2</v>
          </cell>
          <cell r="C1133">
            <v>20</v>
          </cell>
          <cell r="D1133">
            <v>441.58209228515625</v>
          </cell>
          <cell r="E1133">
            <v>0</v>
          </cell>
          <cell r="F1133">
            <v>375</v>
          </cell>
          <cell r="G1133">
            <v>0</v>
          </cell>
          <cell r="H1133">
            <v>0</v>
          </cell>
          <cell r="L1133">
            <v>475.2527160644531</v>
          </cell>
          <cell r="M1133">
            <v>0.09449852257966995</v>
          </cell>
          <cell r="N1133">
            <v>0.28346186876296997</v>
          </cell>
          <cell r="O1133">
            <v>0</v>
          </cell>
          <cell r="P1133">
            <v>0.09449852257966995</v>
          </cell>
          <cell r="Q1133">
            <v>0.28346186876296997</v>
          </cell>
          <cell r="R1133">
            <v>374.99981689453125</v>
          </cell>
          <cell r="S1133">
            <v>0</v>
          </cell>
          <cell r="T1133">
            <v>0</v>
          </cell>
          <cell r="U1133">
            <v>0</v>
          </cell>
          <cell r="V1133">
            <v>75</v>
          </cell>
          <cell r="W1133">
            <v>0</v>
          </cell>
          <cell r="X1133">
            <v>0</v>
          </cell>
          <cell r="Y1133">
            <v>0</v>
          </cell>
          <cell r="Z1133">
            <v>0</v>
          </cell>
          <cell r="AA1133">
            <v>0</v>
          </cell>
          <cell r="AB1133">
            <v>0</v>
          </cell>
          <cell r="AC1133">
            <v>0</v>
          </cell>
          <cell r="AD1133">
            <v>0</v>
          </cell>
          <cell r="AE1133">
            <v>0</v>
          </cell>
          <cell r="AF1133">
            <v>0</v>
          </cell>
          <cell r="AG1133">
            <v>0</v>
          </cell>
          <cell r="AH1133">
            <v>449.99981689453125</v>
          </cell>
          <cell r="AI1133">
            <v>0</v>
          </cell>
          <cell r="AJ1133">
            <v>0</v>
          </cell>
          <cell r="AK1133">
            <v>0</v>
          </cell>
          <cell r="AL1133">
            <v>449.99981689453125</v>
          </cell>
          <cell r="AM1133">
            <v>236.4268798828125</v>
          </cell>
          <cell r="AN1133">
            <v>3.8527989387512207</v>
          </cell>
          <cell r="AO1133">
            <v>24.02796745300293</v>
          </cell>
          <cell r="AP1133">
            <v>0</v>
          </cell>
          <cell r="AQ1133">
            <v>264.3076477050781</v>
          </cell>
          <cell r="AR1133">
            <v>449.99981689453125</v>
          </cell>
          <cell r="AS1133">
            <v>0.5873505640481489</v>
          </cell>
          <cell r="AT1133">
            <v>236.4268798828125</v>
          </cell>
          <cell r="AU1133">
            <v>77.04681396484375</v>
          </cell>
          <cell r="AV1133">
            <v>31.347370147705078</v>
          </cell>
          <cell r="AW1133">
            <v>0</v>
          </cell>
          <cell r="AX1133">
            <v>344.8210754394531</v>
          </cell>
          <cell r="AY1133">
            <v>0</v>
          </cell>
          <cell r="AZ1133">
            <v>9999</v>
          </cell>
          <cell r="BA1133">
            <v>236.4268798828125</v>
          </cell>
          <cell r="BB1133">
            <v>80.89961242675781</v>
          </cell>
          <cell r="BC1133">
            <v>31.732650756835938</v>
          </cell>
          <cell r="BD1133">
            <v>0</v>
          </cell>
          <cell r="BE1133">
            <v>349.05914306640625</v>
          </cell>
          <cell r="BF1133">
            <v>449.99981689453125</v>
          </cell>
          <cell r="BG1133">
            <v>52.233463287353516</v>
          </cell>
          <cell r="BH1133">
            <v>0.7756873012796229</v>
          </cell>
          <cell r="BI1133">
            <v>69.67192840576172</v>
          </cell>
          <cell r="BJ1133">
            <v>0</v>
          </cell>
          <cell r="BK1133">
            <v>0</v>
          </cell>
          <cell r="BL1133">
            <v>0</v>
          </cell>
          <cell r="BM1133">
            <v>146.78414916992188</v>
          </cell>
          <cell r="BN1133">
            <v>236.4268798828125</v>
          </cell>
          <cell r="BO1133">
            <v>0</v>
          </cell>
          <cell r="BP1133">
            <v>80.89961242675781</v>
          </cell>
          <cell r="BQ1133">
            <v>19.261703491210938</v>
          </cell>
          <cell r="BR1133">
            <v>8.206043243408203</v>
          </cell>
          <cell r="BS1133">
            <v>0</v>
          </cell>
          <cell r="BT1133">
            <v>0</v>
          </cell>
          <cell r="BU1133">
            <v>0</v>
          </cell>
          <cell r="BV1133">
            <v>0</v>
          </cell>
          <cell r="BW1133">
            <v>31.732650756835938</v>
          </cell>
          <cell r="BX1133">
            <v>374.99981689453125</v>
          </cell>
          <cell r="BY1133">
            <v>75</v>
          </cell>
          <cell r="BZ1133">
            <v>0</v>
          </cell>
          <cell r="CA1133">
            <v>0</v>
          </cell>
          <cell r="CB1133">
            <v>376.5268859863281</v>
          </cell>
          <cell r="CC1133">
            <v>449.99981689453125</v>
          </cell>
          <cell r="CD1133">
            <v>0.8367267633046861</v>
          </cell>
          <cell r="CE1133">
            <v>47.98072814941406</v>
          </cell>
          <cell r="CF1133">
            <v>4.160707839075569</v>
          </cell>
          <cell r="CG1133">
            <v>0</v>
          </cell>
          <cell r="CH1133">
            <v>4.160707839075569</v>
          </cell>
          <cell r="CI1133">
            <v>0.2231423759339937</v>
          </cell>
          <cell r="CJ1133">
            <v>0</v>
          </cell>
          <cell r="CK1133">
            <v>0.2231423759339937</v>
          </cell>
          <cell r="CM1133">
            <v>0</v>
          </cell>
          <cell r="CQ1133">
            <v>0</v>
          </cell>
          <cell r="CR1133">
            <v>19.261703491210938</v>
          </cell>
          <cell r="CS1133">
            <v>0</v>
          </cell>
          <cell r="CT1133">
            <v>19.261703491210938</v>
          </cell>
          <cell r="CU1133">
            <v>0</v>
          </cell>
          <cell r="CV1133">
            <v>9999</v>
          </cell>
          <cell r="CW1133">
            <v>9999</v>
          </cell>
        </row>
        <row r="1134">
          <cell r="A1134" t="str">
            <v>Manufactured Home SGC Heat Pump - PTCS System Commissioning and Controls Heat Zone 1 - Cool Zone 1</v>
          </cell>
          <cell r="C1134">
            <v>14.872018814086914</v>
          </cell>
          <cell r="D1134">
            <v>836.3214111328125</v>
          </cell>
          <cell r="E1134">
            <v>0</v>
          </cell>
          <cell r="F1134">
            <v>325</v>
          </cell>
          <cell r="G1134">
            <v>0</v>
          </cell>
          <cell r="H1134">
            <v>0</v>
          </cell>
          <cell r="L1134">
            <v>900.0908813476562</v>
          </cell>
          <cell r="M1134">
            <v>0.2279079705476761</v>
          </cell>
          <cell r="N1134">
            <v>0.6497295498847961</v>
          </cell>
          <cell r="O1134">
            <v>0</v>
          </cell>
          <cell r="P1134">
            <v>0.2279079705476761</v>
          </cell>
          <cell r="Q1134">
            <v>0.6497295498847961</v>
          </cell>
          <cell r="R1134">
            <v>324.9998474121094</v>
          </cell>
          <cell r="S1134">
            <v>0</v>
          </cell>
          <cell r="T1134">
            <v>0</v>
          </cell>
          <cell r="U1134">
            <v>518.5567626953125</v>
          </cell>
          <cell r="V1134">
            <v>65</v>
          </cell>
          <cell r="W1134">
            <v>0</v>
          </cell>
          <cell r="X1134">
            <v>0</v>
          </cell>
          <cell r="Y1134">
            <v>0</v>
          </cell>
          <cell r="Z1134">
            <v>0</v>
          </cell>
          <cell r="AA1134">
            <v>0</v>
          </cell>
          <cell r="AB1134">
            <v>0</v>
          </cell>
          <cell r="AC1134">
            <v>0</v>
          </cell>
          <cell r="AD1134">
            <v>0</v>
          </cell>
          <cell r="AE1134">
            <v>0</v>
          </cell>
          <cell r="AF1134">
            <v>0</v>
          </cell>
          <cell r="AG1134">
            <v>0</v>
          </cell>
          <cell r="AH1134">
            <v>389.9998474121094</v>
          </cell>
          <cell r="AI1134">
            <v>0</v>
          </cell>
          <cell r="AJ1134">
            <v>0</v>
          </cell>
          <cell r="AK1134">
            <v>518.5567626953125</v>
          </cell>
          <cell r="AL1134">
            <v>908.556640625</v>
          </cell>
          <cell r="AM1134">
            <v>449.37103271484375</v>
          </cell>
          <cell r="AN1134">
            <v>9.292035102844238</v>
          </cell>
          <cell r="AO1134">
            <v>45.86630630493164</v>
          </cell>
          <cell r="AP1134">
            <v>0</v>
          </cell>
          <cell r="AQ1134">
            <v>504.5293884277344</v>
          </cell>
          <cell r="AR1134">
            <v>389.9998474121094</v>
          </cell>
          <cell r="AS1134">
            <v>1.29366556800082</v>
          </cell>
          <cell r="AT1134">
            <v>449.37103271484375</v>
          </cell>
          <cell r="AU1134">
            <v>176.60079956054688</v>
          </cell>
          <cell r="AV1134">
            <v>62.59718322753906</v>
          </cell>
          <cell r="AW1134">
            <v>0</v>
          </cell>
          <cell r="AX1134">
            <v>688.5690307617188</v>
          </cell>
          <cell r="AY1134">
            <v>0</v>
          </cell>
          <cell r="AZ1134">
            <v>9999</v>
          </cell>
          <cell r="BA1134">
            <v>449.37103271484375</v>
          </cell>
          <cell r="BB1134">
            <v>185.89283752441406</v>
          </cell>
          <cell r="BC1134">
            <v>63.526390075683594</v>
          </cell>
          <cell r="BD1134">
            <v>0</v>
          </cell>
          <cell r="BE1134">
            <v>698.790283203125</v>
          </cell>
          <cell r="BF1134">
            <v>389.9998474121094</v>
          </cell>
          <cell r="BG1134">
            <v>11.49236011505127</v>
          </cell>
          <cell r="BH1134">
            <v>1.791770591939522</v>
          </cell>
          <cell r="BI1134">
            <v>31.88219451904297</v>
          </cell>
          <cell r="BJ1134">
            <v>0</v>
          </cell>
          <cell r="BK1134">
            <v>0</v>
          </cell>
          <cell r="BL1134">
            <v>42.391624450683594</v>
          </cell>
          <cell r="BM1134">
            <v>86.18301391601562</v>
          </cell>
          <cell r="BN1134">
            <v>449.37103271484375</v>
          </cell>
          <cell r="BO1134">
            <v>0</v>
          </cell>
          <cell r="BP1134">
            <v>185.89283752441406</v>
          </cell>
          <cell r="BQ1134">
            <v>44.15019989013672</v>
          </cell>
          <cell r="BR1134">
            <v>15.696806907653809</v>
          </cell>
          <cell r="BS1134">
            <v>0</v>
          </cell>
          <cell r="BT1134">
            <v>0</v>
          </cell>
          <cell r="BU1134">
            <v>0</v>
          </cell>
          <cell r="BV1134">
            <v>0</v>
          </cell>
          <cell r="BW1134">
            <v>63.526390075683594</v>
          </cell>
          <cell r="BX1134">
            <v>843.556640625</v>
          </cell>
          <cell r="BY1134">
            <v>65</v>
          </cell>
          <cell r="BZ1134">
            <v>0</v>
          </cell>
          <cell r="CA1134">
            <v>0</v>
          </cell>
          <cell r="CB1134">
            <v>758.6372680664062</v>
          </cell>
          <cell r="CC1134">
            <v>908.556640625</v>
          </cell>
          <cell r="CD1134">
            <v>0.8349917113916411</v>
          </cell>
          <cell r="CE1134">
            <v>48.991539001464844</v>
          </cell>
          <cell r="CF1134">
            <v>7.905067352366812</v>
          </cell>
          <cell r="CG1134">
            <v>0</v>
          </cell>
          <cell r="CH1134">
            <v>7.905067352366812</v>
          </cell>
          <cell r="CI1134">
            <v>0.423986548754378</v>
          </cell>
          <cell r="CJ1134">
            <v>0</v>
          </cell>
          <cell r="CK1134">
            <v>0.423986548754378</v>
          </cell>
          <cell r="CM1134">
            <v>0</v>
          </cell>
          <cell r="CQ1134">
            <v>0</v>
          </cell>
          <cell r="CR1134">
            <v>44.15019989013672</v>
          </cell>
          <cell r="CS1134">
            <v>0</v>
          </cell>
          <cell r="CT1134">
            <v>44.15019989013672</v>
          </cell>
          <cell r="CU1134">
            <v>0</v>
          </cell>
          <cell r="CV1134">
            <v>9999</v>
          </cell>
          <cell r="CW1134">
            <v>9999</v>
          </cell>
        </row>
        <row r="1135">
          <cell r="A1135" t="str">
            <v>Manufactured Home NonSGC Forced Air Furnace w/CAC - PTCS Duct Sealing and System Commissioning Heat Zone 1 - Cool Zone 2</v>
          </cell>
          <cell r="C1135">
            <v>19.999998092651367</v>
          </cell>
          <cell r="D1135">
            <v>682.991455078125</v>
          </cell>
          <cell r="E1135">
            <v>0</v>
          </cell>
          <cell r="F1135">
            <v>600</v>
          </cell>
          <cell r="G1135">
            <v>0</v>
          </cell>
          <cell r="H1135">
            <v>0</v>
          </cell>
          <cell r="L1135">
            <v>735.0695190429688</v>
          </cell>
          <cell r="M1135">
            <v>0.14058704674243927</v>
          </cell>
          <cell r="N1135">
            <v>0.440531849861145</v>
          </cell>
          <cell r="O1135">
            <v>0</v>
          </cell>
          <cell r="P1135">
            <v>0.14058704674243927</v>
          </cell>
          <cell r="Q1135">
            <v>0.440531849861145</v>
          </cell>
          <cell r="R1135">
            <v>599.9996948242188</v>
          </cell>
          <cell r="S1135">
            <v>0</v>
          </cell>
          <cell r="T1135">
            <v>0</v>
          </cell>
          <cell r="U1135">
            <v>0</v>
          </cell>
          <cell r="V1135">
            <v>120</v>
          </cell>
          <cell r="W1135">
            <v>0</v>
          </cell>
          <cell r="X1135">
            <v>0</v>
          </cell>
          <cell r="Y1135">
            <v>0</v>
          </cell>
          <cell r="Z1135">
            <v>0</v>
          </cell>
          <cell r="AA1135">
            <v>0</v>
          </cell>
          <cell r="AB1135">
            <v>0</v>
          </cell>
          <cell r="AC1135">
            <v>0</v>
          </cell>
          <cell r="AD1135">
            <v>0</v>
          </cell>
          <cell r="AE1135">
            <v>0</v>
          </cell>
          <cell r="AF1135">
            <v>0</v>
          </cell>
          <cell r="AG1135">
            <v>0</v>
          </cell>
          <cell r="AH1135">
            <v>719.9996948242188</v>
          </cell>
          <cell r="AI1135">
            <v>0</v>
          </cell>
          <cell r="AJ1135">
            <v>0</v>
          </cell>
          <cell r="AK1135">
            <v>0</v>
          </cell>
          <cell r="AL1135">
            <v>719.9996948242188</v>
          </cell>
          <cell r="AM1135">
            <v>364.67279052734375</v>
          </cell>
          <cell r="AN1135">
            <v>5.731873512268066</v>
          </cell>
          <cell r="AO1135">
            <v>37.04046630859375</v>
          </cell>
          <cell r="AP1135">
            <v>0</v>
          </cell>
          <cell r="AQ1135">
            <v>407.44512939453125</v>
          </cell>
          <cell r="AR1135">
            <v>719.9996948242188</v>
          </cell>
          <cell r="AS1135">
            <v>0.5658962542306071</v>
          </cell>
          <cell r="AT1135">
            <v>364.67279052734375</v>
          </cell>
          <cell r="AU1135">
            <v>119.73949432373047</v>
          </cell>
          <cell r="AV1135">
            <v>48.44123077392578</v>
          </cell>
          <cell r="AW1135">
            <v>0</v>
          </cell>
          <cell r="AX1135">
            <v>532.853515625</v>
          </cell>
          <cell r="AY1135">
            <v>0</v>
          </cell>
          <cell r="AZ1135">
            <v>9999</v>
          </cell>
          <cell r="BA1135">
            <v>364.67279052734375</v>
          </cell>
          <cell r="BB1135">
            <v>125.47136688232422</v>
          </cell>
          <cell r="BC1135">
            <v>49.01441955566406</v>
          </cell>
          <cell r="BD1135">
            <v>0</v>
          </cell>
          <cell r="BE1135">
            <v>539.1585693359375</v>
          </cell>
          <cell r="BF1135">
            <v>719.9996948242188</v>
          </cell>
          <cell r="BG1135">
            <v>54.60689926147461</v>
          </cell>
          <cell r="BH1135">
            <v>0.7488316756170805</v>
          </cell>
          <cell r="BI1135">
            <v>72.07323455810547</v>
          </cell>
          <cell r="BJ1135">
            <v>0</v>
          </cell>
          <cell r="BK1135">
            <v>0</v>
          </cell>
          <cell r="BL1135">
            <v>0</v>
          </cell>
          <cell r="BM1135">
            <v>123.90583038330078</v>
          </cell>
          <cell r="BN1135">
            <v>364.67279052734375</v>
          </cell>
          <cell r="BO1135">
            <v>0</v>
          </cell>
          <cell r="BP1135">
            <v>125.47136688232422</v>
          </cell>
          <cell r="BQ1135">
            <v>29.934873580932617</v>
          </cell>
          <cell r="BR1135">
            <v>12.742453575134277</v>
          </cell>
          <cell r="BS1135">
            <v>0</v>
          </cell>
          <cell r="BT1135">
            <v>0</v>
          </cell>
          <cell r="BU1135">
            <v>0</v>
          </cell>
          <cell r="BV1135">
            <v>0</v>
          </cell>
          <cell r="BW1135">
            <v>49.01441955566406</v>
          </cell>
          <cell r="BX1135">
            <v>599.9996948242188</v>
          </cell>
          <cell r="BY1135">
            <v>120</v>
          </cell>
          <cell r="BZ1135">
            <v>0</v>
          </cell>
          <cell r="CA1135">
            <v>0</v>
          </cell>
          <cell r="CB1135">
            <v>581.8358764648438</v>
          </cell>
          <cell r="CC1135">
            <v>719.9996948242188</v>
          </cell>
          <cell r="CD1135">
            <v>0.8081057662352524</v>
          </cell>
          <cell r="CE1135">
            <v>50.33482360839844</v>
          </cell>
          <cell r="CF1135">
            <v>6.456766261077272</v>
          </cell>
          <cell r="CG1135">
            <v>0</v>
          </cell>
          <cell r="CH1135">
            <v>6.456766261077272</v>
          </cell>
          <cell r="CI1135">
            <v>0.3452532473486869</v>
          </cell>
          <cell r="CJ1135">
            <v>0</v>
          </cell>
          <cell r="CK1135">
            <v>0.3452532473486869</v>
          </cell>
          <cell r="CM1135">
            <v>0</v>
          </cell>
          <cell r="CQ1135">
            <v>0</v>
          </cell>
          <cell r="CR1135">
            <v>29.934873580932617</v>
          </cell>
          <cell r="CS1135">
            <v>0</v>
          </cell>
          <cell r="CT1135">
            <v>29.934873580932617</v>
          </cell>
          <cell r="CU1135">
            <v>0</v>
          </cell>
          <cell r="CV1135">
            <v>9999</v>
          </cell>
          <cell r="CW1135">
            <v>9999</v>
          </cell>
        </row>
        <row r="1136">
          <cell r="A1136" t="str">
            <v>Manufactured Home SGC Forced Air Furnace w/CAC - PTCS Duct Sealing Heat Zone 1 - Cool Zone 1</v>
          </cell>
          <cell r="C1136">
            <v>20</v>
          </cell>
          <cell r="D1136">
            <v>416.7531433105469</v>
          </cell>
          <cell r="E1136">
            <v>0</v>
          </cell>
          <cell r="F1136">
            <v>375</v>
          </cell>
          <cell r="G1136">
            <v>0</v>
          </cell>
          <cell r="H1136">
            <v>0</v>
          </cell>
          <cell r="L1136">
            <v>448.53057861328125</v>
          </cell>
          <cell r="M1136">
            <v>0.09449852257966995</v>
          </cell>
          <cell r="N1136">
            <v>0.265517920255661</v>
          </cell>
          <cell r="O1136">
            <v>0</v>
          </cell>
          <cell r="P1136">
            <v>0.09449852257966995</v>
          </cell>
          <cell r="Q1136">
            <v>0.265517920255661</v>
          </cell>
          <cell r="R1136">
            <v>374.99981689453125</v>
          </cell>
          <cell r="S1136">
            <v>0</v>
          </cell>
          <cell r="T1136">
            <v>0</v>
          </cell>
          <cell r="U1136">
            <v>0</v>
          </cell>
          <cell r="V1136">
            <v>75</v>
          </cell>
          <cell r="W1136">
            <v>0</v>
          </cell>
          <cell r="X1136">
            <v>0</v>
          </cell>
          <cell r="Y1136">
            <v>0</v>
          </cell>
          <cell r="Z1136">
            <v>0</v>
          </cell>
          <cell r="AA1136">
            <v>0</v>
          </cell>
          <cell r="AB1136">
            <v>0</v>
          </cell>
          <cell r="AC1136">
            <v>0</v>
          </cell>
          <cell r="AD1136">
            <v>0</v>
          </cell>
          <cell r="AE1136">
            <v>0</v>
          </cell>
          <cell r="AF1136">
            <v>0</v>
          </cell>
          <cell r="AG1136">
            <v>0</v>
          </cell>
          <cell r="AH1136">
            <v>449.99981689453125</v>
          </cell>
          <cell r="AI1136">
            <v>0</v>
          </cell>
          <cell r="AJ1136">
            <v>0</v>
          </cell>
          <cell r="AK1136">
            <v>0</v>
          </cell>
          <cell r="AL1136">
            <v>449.99981689453125</v>
          </cell>
          <cell r="AM1136">
            <v>224.05599975585938</v>
          </cell>
          <cell r="AN1136">
            <v>3.8527989387512207</v>
          </cell>
          <cell r="AO1136">
            <v>22.79088020324707</v>
          </cell>
          <cell r="AP1136">
            <v>0</v>
          </cell>
          <cell r="AQ1136">
            <v>250.69967651367188</v>
          </cell>
          <cell r="AR1136">
            <v>449.99981689453125</v>
          </cell>
          <cell r="AS1136">
            <v>0.5571106242396882</v>
          </cell>
          <cell r="AT1136">
            <v>224.05599975585938</v>
          </cell>
          <cell r="AU1136">
            <v>72.1695327758789</v>
          </cell>
          <cell r="AV1136">
            <v>29.622554779052734</v>
          </cell>
          <cell r="AW1136">
            <v>0</v>
          </cell>
          <cell r="AX1136">
            <v>325.84808349609375</v>
          </cell>
          <cell r="AY1136">
            <v>0</v>
          </cell>
          <cell r="AZ1136">
            <v>9999</v>
          </cell>
          <cell r="BA1136">
            <v>224.05599975585938</v>
          </cell>
          <cell r="BB1136">
            <v>76.02233123779297</v>
          </cell>
          <cell r="BC1136">
            <v>30.007835388183594</v>
          </cell>
          <cell r="BD1136">
            <v>0</v>
          </cell>
          <cell r="BE1136">
            <v>330.086181640625</v>
          </cell>
          <cell r="BF1136">
            <v>449.99981689453125</v>
          </cell>
          <cell r="BG1136">
            <v>56.42845916748047</v>
          </cell>
          <cell r="BH1136">
            <v>0.7335251137136286</v>
          </cell>
          <cell r="BI1136">
            <v>73.82278442382812</v>
          </cell>
          <cell r="BJ1136">
            <v>0</v>
          </cell>
          <cell r="BK1136">
            <v>0</v>
          </cell>
          <cell r="BL1136">
            <v>0</v>
          </cell>
          <cell r="BM1136">
            <v>150.93499755859375</v>
          </cell>
          <cell r="BN1136">
            <v>224.05599975585938</v>
          </cell>
          <cell r="BO1136">
            <v>0</v>
          </cell>
          <cell r="BP1136">
            <v>76.02233123779297</v>
          </cell>
          <cell r="BQ1136">
            <v>18.042383193969727</v>
          </cell>
          <cell r="BR1136">
            <v>7.688891887664795</v>
          </cell>
          <cell r="BS1136">
            <v>0</v>
          </cell>
          <cell r="BT1136">
            <v>0</v>
          </cell>
          <cell r="BU1136">
            <v>0</v>
          </cell>
          <cell r="BV1136">
            <v>0</v>
          </cell>
          <cell r="BW1136">
            <v>30.007835388183594</v>
          </cell>
          <cell r="BX1136">
            <v>374.99981689453125</v>
          </cell>
          <cell r="BY1136">
            <v>75</v>
          </cell>
          <cell r="BZ1136">
            <v>0</v>
          </cell>
          <cell r="CA1136">
            <v>0</v>
          </cell>
          <cell r="CB1136">
            <v>355.81744384765625</v>
          </cell>
          <cell r="CC1136">
            <v>449.99981689453125</v>
          </cell>
          <cell r="CD1136">
            <v>0.7907057482730095</v>
          </cell>
          <cell r="CE1136">
            <v>52.20722579956055</v>
          </cell>
          <cell r="CF1136">
            <v>3.901298965089594</v>
          </cell>
          <cell r="CG1136">
            <v>0</v>
          </cell>
          <cell r="CH1136">
            <v>3.901298965089594</v>
          </cell>
          <cell r="CI1136">
            <v>0.21015558038344156</v>
          </cell>
          <cell r="CJ1136">
            <v>0</v>
          </cell>
          <cell r="CK1136">
            <v>0.21015558038344156</v>
          </cell>
          <cell r="CM1136">
            <v>0</v>
          </cell>
          <cell r="CQ1136">
            <v>0</v>
          </cell>
          <cell r="CR1136">
            <v>18.042383193969727</v>
          </cell>
          <cell r="CS1136">
            <v>0</v>
          </cell>
          <cell r="CT1136">
            <v>18.042383193969727</v>
          </cell>
          <cell r="CU1136">
            <v>0</v>
          </cell>
          <cell r="CV1136">
            <v>9999</v>
          </cell>
          <cell r="CW1136">
            <v>9999</v>
          </cell>
        </row>
        <row r="1137">
          <cell r="A1137" t="str">
            <v>Single Family Heat Pump - PTCS System Commissioning Heat Zone 3 - Cool Zone 3</v>
          </cell>
          <cell r="C1137">
            <v>5</v>
          </cell>
          <cell r="D1137">
            <v>667.9146118164062</v>
          </cell>
          <cell r="E1137">
            <v>0</v>
          </cell>
          <cell r="F1137">
            <v>225</v>
          </cell>
          <cell r="G1137">
            <v>0</v>
          </cell>
          <cell r="H1137">
            <v>0</v>
          </cell>
          <cell r="L1137">
            <v>718.8430786132812</v>
          </cell>
          <cell r="M1137">
            <v>0.16893386840820312</v>
          </cell>
          <cell r="N1137">
            <v>0.5162950158119202</v>
          </cell>
          <cell r="O1137">
            <v>0</v>
          </cell>
          <cell r="P1137">
            <v>0.16893386840820312</v>
          </cell>
          <cell r="Q1137">
            <v>0.5162950158119202</v>
          </cell>
          <cell r="R1137">
            <v>224.99989318847656</v>
          </cell>
          <cell r="S1137">
            <v>0</v>
          </cell>
          <cell r="T1137">
            <v>0</v>
          </cell>
          <cell r="U1137">
            <v>494.7415771484375</v>
          </cell>
          <cell r="V1137">
            <v>45</v>
          </cell>
          <cell r="W1137">
            <v>0</v>
          </cell>
          <cell r="X1137">
            <v>0</v>
          </cell>
          <cell r="Y1137">
            <v>0</v>
          </cell>
          <cell r="Z1137">
            <v>0</v>
          </cell>
          <cell r="AA1137">
            <v>0</v>
          </cell>
          <cell r="AB1137">
            <v>0</v>
          </cell>
          <cell r="AC1137">
            <v>0</v>
          </cell>
          <cell r="AD1137">
            <v>0</v>
          </cell>
          <cell r="AE1137">
            <v>0</v>
          </cell>
          <cell r="AF1137">
            <v>0</v>
          </cell>
          <cell r="AG1137">
            <v>0</v>
          </cell>
          <cell r="AH1137">
            <v>269.9998779296875</v>
          </cell>
          <cell r="AI1137">
            <v>0</v>
          </cell>
          <cell r="AJ1137">
            <v>0</v>
          </cell>
          <cell r="AK1137">
            <v>494.7415771484375</v>
          </cell>
          <cell r="AL1137">
            <v>764.741455078125</v>
          </cell>
          <cell r="AM1137">
            <v>358.0708312988281</v>
          </cell>
          <cell r="AN1137">
            <v>6.887601375579834</v>
          </cell>
          <cell r="AO1137">
            <v>36.49584197998047</v>
          </cell>
          <cell r="AP1137">
            <v>0</v>
          </cell>
          <cell r="AQ1137">
            <v>401.45428466796875</v>
          </cell>
          <cell r="AR1137">
            <v>269.9998779296875</v>
          </cell>
          <cell r="AS1137">
            <v>1.4868682721076063</v>
          </cell>
          <cell r="AT1137">
            <v>358.0708312988281</v>
          </cell>
          <cell r="AU1137">
            <v>140.33241271972656</v>
          </cell>
          <cell r="AV1137">
            <v>49.84032440185547</v>
          </cell>
          <cell r="AW1137">
            <v>0</v>
          </cell>
          <cell r="AX1137">
            <v>548.2435913085938</v>
          </cell>
          <cell r="AY1137">
            <v>0</v>
          </cell>
          <cell r="AZ1137">
            <v>9999</v>
          </cell>
          <cell r="BA1137">
            <v>358.0708312988281</v>
          </cell>
          <cell r="BB1137">
            <v>147.2200164794922</v>
          </cell>
          <cell r="BC1137">
            <v>50.529083251953125</v>
          </cell>
          <cell r="BD1137">
            <v>0</v>
          </cell>
          <cell r="BE1137">
            <v>555.8199462890625</v>
          </cell>
          <cell r="BF1137">
            <v>269.9998779296875</v>
          </cell>
          <cell r="BG1137">
            <v>7.395689487457275</v>
          </cell>
          <cell r="BH1137">
            <v>2.0585931426946567</v>
          </cell>
          <cell r="BI1137">
            <v>27.637554168701172</v>
          </cell>
          <cell r="BJ1137">
            <v>0</v>
          </cell>
          <cell r="BK1137">
            <v>0</v>
          </cell>
          <cell r="BL1137">
            <v>50.642417907714844</v>
          </cell>
          <cell r="BM1137">
            <v>163.71484375</v>
          </cell>
          <cell r="BN1137">
            <v>358.0708312988281</v>
          </cell>
          <cell r="BO1137">
            <v>0</v>
          </cell>
          <cell r="BP1137">
            <v>147.2200164794922</v>
          </cell>
          <cell r="BQ1137">
            <v>35.08310317993164</v>
          </cell>
          <cell r="BR1137">
            <v>12.538309097290039</v>
          </cell>
          <cell r="BS1137">
            <v>0</v>
          </cell>
          <cell r="BT1137">
            <v>0</v>
          </cell>
          <cell r="BU1137">
            <v>0</v>
          </cell>
          <cell r="BV1137">
            <v>0</v>
          </cell>
          <cell r="BW1137">
            <v>50.529083251953125</v>
          </cell>
          <cell r="BX1137">
            <v>719.741455078125</v>
          </cell>
          <cell r="BY1137">
            <v>45</v>
          </cell>
          <cell r="BZ1137">
            <v>0</v>
          </cell>
          <cell r="CA1137">
            <v>0</v>
          </cell>
          <cell r="CB1137">
            <v>603.4413452148438</v>
          </cell>
          <cell r="CC1137">
            <v>764.741455078125</v>
          </cell>
          <cell r="CD1137">
            <v>0.7890788931556777</v>
          </cell>
          <cell r="CE1137">
            <v>53.163516998291016</v>
          </cell>
          <cell r="CF1137">
            <v>6.339003689383289</v>
          </cell>
          <cell r="CG1137">
            <v>0</v>
          </cell>
          <cell r="CH1137">
            <v>6.339003689383289</v>
          </cell>
          <cell r="CI1137">
            <v>0.3391619889062091</v>
          </cell>
          <cell r="CJ1137">
            <v>0</v>
          </cell>
          <cell r="CK1137">
            <v>0.3391619889062091</v>
          </cell>
          <cell r="CM1137">
            <v>0</v>
          </cell>
          <cell r="CQ1137">
            <v>0</v>
          </cell>
          <cell r="CR1137">
            <v>35.08310317993164</v>
          </cell>
          <cell r="CS1137">
            <v>0</v>
          </cell>
          <cell r="CT1137">
            <v>35.08310317993164</v>
          </cell>
          <cell r="CU1137">
            <v>0</v>
          </cell>
          <cell r="CV1137">
            <v>9999</v>
          </cell>
          <cell r="CW1137">
            <v>9999</v>
          </cell>
        </row>
        <row r="1138">
          <cell r="A1138" t="str">
            <v>Manufactured Home SGC Forced Air Furnace w/o CAC - PTCS Duct Sealing Heat Zone 1</v>
          </cell>
          <cell r="C1138">
            <v>20</v>
          </cell>
          <cell r="D1138">
            <v>398.975341796875</v>
          </cell>
          <cell r="E1138">
            <v>0</v>
          </cell>
          <cell r="F1138">
            <v>375</v>
          </cell>
          <cell r="G1138">
            <v>0</v>
          </cell>
          <cell r="H1138">
            <v>0</v>
          </cell>
          <cell r="L1138">
            <v>429.397216796875</v>
          </cell>
          <cell r="M1138">
            <v>0.09449852257966995</v>
          </cell>
          <cell r="N1138">
            <v>0.2526698410511017</v>
          </cell>
          <cell r="O1138">
            <v>0</v>
          </cell>
          <cell r="P1138">
            <v>0.09449852257966995</v>
          </cell>
          <cell r="Q1138">
            <v>0.2526698410511017</v>
          </cell>
          <cell r="R1138">
            <v>374.99981689453125</v>
          </cell>
          <cell r="S1138">
            <v>0</v>
          </cell>
          <cell r="T1138">
            <v>0</v>
          </cell>
          <cell r="U1138">
            <v>0</v>
          </cell>
          <cell r="V1138">
            <v>75</v>
          </cell>
          <cell r="W1138">
            <v>0</v>
          </cell>
          <cell r="X1138">
            <v>0</v>
          </cell>
          <cell r="Y1138">
            <v>0</v>
          </cell>
          <cell r="Z1138">
            <v>0</v>
          </cell>
          <cell r="AA1138">
            <v>0</v>
          </cell>
          <cell r="AB1138">
            <v>0</v>
          </cell>
          <cell r="AC1138">
            <v>0</v>
          </cell>
          <cell r="AD1138">
            <v>0</v>
          </cell>
          <cell r="AE1138">
            <v>0</v>
          </cell>
          <cell r="AF1138">
            <v>0</v>
          </cell>
          <cell r="AG1138">
            <v>0</v>
          </cell>
          <cell r="AH1138">
            <v>449.99981689453125</v>
          </cell>
          <cell r="AI1138">
            <v>0</v>
          </cell>
          <cell r="AJ1138">
            <v>0</v>
          </cell>
          <cell r="AK1138">
            <v>0</v>
          </cell>
          <cell r="AL1138">
            <v>449.99981689453125</v>
          </cell>
          <cell r="AM1138">
            <v>215.261962890625</v>
          </cell>
          <cell r="AN1138">
            <v>3.8527989387512207</v>
          </cell>
          <cell r="AO1138">
            <v>21.911476135253906</v>
          </cell>
          <cell r="AP1138">
            <v>0</v>
          </cell>
          <cell r="AQ1138">
            <v>241.0262451171875</v>
          </cell>
          <cell r="AR1138">
            <v>449.99981689453125</v>
          </cell>
          <cell r="AS1138">
            <v>0.5356140800855497</v>
          </cell>
          <cell r="AT1138">
            <v>215.261962890625</v>
          </cell>
          <cell r="AU1138">
            <v>68.67733764648438</v>
          </cell>
          <cell r="AV1138">
            <v>28.393930435180664</v>
          </cell>
          <cell r="AW1138">
            <v>0</v>
          </cell>
          <cell r="AX1138">
            <v>312.3332214355469</v>
          </cell>
          <cell r="AY1138">
            <v>0</v>
          </cell>
          <cell r="AZ1138">
            <v>9999</v>
          </cell>
          <cell r="BA1138">
            <v>215.261962890625</v>
          </cell>
          <cell r="BB1138">
            <v>72.53013610839844</v>
          </cell>
          <cell r="BC1138">
            <v>28.779211044311523</v>
          </cell>
          <cell r="BD1138">
            <v>0</v>
          </cell>
          <cell r="BE1138">
            <v>316.5713195800781</v>
          </cell>
          <cell r="BF1138">
            <v>449.99981689453125</v>
          </cell>
          <cell r="BG1138">
            <v>59.75179672241211</v>
          </cell>
          <cell r="BH1138">
            <v>0.7034920874076012</v>
          </cell>
          <cell r="BI1138">
            <v>77.11222076416016</v>
          </cell>
          <cell r="BJ1138">
            <v>0</v>
          </cell>
          <cell r="BK1138">
            <v>0</v>
          </cell>
          <cell r="BL1138">
            <v>0</v>
          </cell>
          <cell r="BM1138">
            <v>77.11222076416016</v>
          </cell>
          <cell r="BN1138">
            <v>215.261962890625</v>
          </cell>
          <cell r="BO1138">
            <v>0</v>
          </cell>
          <cell r="BP1138">
            <v>72.53013610839844</v>
          </cell>
          <cell r="BQ1138">
            <v>17.169334411621094</v>
          </cell>
          <cell r="BR1138">
            <v>7.332085132598877</v>
          </cell>
          <cell r="BS1138">
            <v>0</v>
          </cell>
          <cell r="BT1138">
            <v>0</v>
          </cell>
          <cell r="BU1138">
            <v>0</v>
          </cell>
          <cell r="BV1138">
            <v>0</v>
          </cell>
          <cell r="BW1138">
            <v>28.779211044311523</v>
          </cell>
          <cell r="BX1138">
            <v>374.99981689453125</v>
          </cell>
          <cell r="BY1138">
            <v>75</v>
          </cell>
          <cell r="BZ1138">
            <v>0</v>
          </cell>
          <cell r="CA1138">
            <v>0</v>
          </cell>
          <cell r="CB1138">
            <v>341.0727233886719</v>
          </cell>
          <cell r="CC1138">
            <v>449.99981689453125</v>
          </cell>
          <cell r="CD1138">
            <v>0.7579397085495505</v>
          </cell>
          <cell r="CE1138">
            <v>55.553218841552734</v>
          </cell>
          <cell r="CF1138">
            <v>3.724189463576073</v>
          </cell>
          <cell r="CG1138">
            <v>0</v>
          </cell>
          <cell r="CH1138">
            <v>3.724189463576073</v>
          </cell>
          <cell r="CI1138">
            <v>0.20141458865956202</v>
          </cell>
          <cell r="CJ1138">
            <v>0</v>
          </cell>
          <cell r="CK1138">
            <v>0.20141458865956202</v>
          </cell>
          <cell r="CM1138">
            <v>0</v>
          </cell>
          <cell r="CQ1138">
            <v>0</v>
          </cell>
          <cell r="CR1138">
            <v>17.169334411621094</v>
          </cell>
          <cell r="CS1138">
            <v>0</v>
          </cell>
          <cell r="CT1138">
            <v>17.169334411621094</v>
          </cell>
          <cell r="CU1138">
            <v>0</v>
          </cell>
          <cell r="CV1138">
            <v>9999</v>
          </cell>
          <cell r="CW1138">
            <v>9999</v>
          </cell>
        </row>
        <row r="1139">
          <cell r="A1139" t="str">
            <v>Single Family Heat Pump - PTCS System Commissioning Heat Zone 3 - Cool Zone 2</v>
          </cell>
          <cell r="C1139">
            <v>5</v>
          </cell>
          <cell r="D1139">
            <v>639.153564453125</v>
          </cell>
          <cell r="E1139">
            <v>0</v>
          </cell>
          <cell r="F1139">
            <v>225</v>
          </cell>
          <cell r="G1139">
            <v>0</v>
          </cell>
          <cell r="H1139">
            <v>0</v>
          </cell>
          <cell r="L1139">
            <v>687.8889770507812</v>
          </cell>
          <cell r="M1139">
            <v>0.16893386840820312</v>
          </cell>
          <cell r="N1139">
            <v>0.4955092966556549</v>
          </cell>
          <cell r="O1139">
            <v>0</v>
          </cell>
          <cell r="P1139">
            <v>0.16893386840820312</v>
          </cell>
          <cell r="Q1139">
            <v>0.4955092966556549</v>
          </cell>
          <cell r="R1139">
            <v>224.99989318847656</v>
          </cell>
          <cell r="S1139">
            <v>0</v>
          </cell>
          <cell r="T1139">
            <v>0</v>
          </cell>
          <cell r="U1139">
            <v>494.7415771484375</v>
          </cell>
          <cell r="V1139">
            <v>45</v>
          </cell>
          <cell r="W1139">
            <v>0</v>
          </cell>
          <cell r="X1139">
            <v>0</v>
          </cell>
          <cell r="Y1139">
            <v>0</v>
          </cell>
          <cell r="Z1139">
            <v>0</v>
          </cell>
          <cell r="AA1139">
            <v>0</v>
          </cell>
          <cell r="AB1139">
            <v>0</v>
          </cell>
          <cell r="AC1139">
            <v>0</v>
          </cell>
          <cell r="AD1139">
            <v>0</v>
          </cell>
          <cell r="AE1139">
            <v>0</v>
          </cell>
          <cell r="AF1139">
            <v>0</v>
          </cell>
          <cell r="AG1139">
            <v>0</v>
          </cell>
          <cell r="AH1139">
            <v>269.9998779296875</v>
          </cell>
          <cell r="AI1139">
            <v>0</v>
          </cell>
          <cell r="AJ1139">
            <v>0</v>
          </cell>
          <cell r="AK1139">
            <v>494.7415771484375</v>
          </cell>
          <cell r="AL1139">
            <v>764.741455078125</v>
          </cell>
          <cell r="AM1139">
            <v>342.7687683105469</v>
          </cell>
          <cell r="AN1139">
            <v>6.887601375579834</v>
          </cell>
          <cell r="AO1139">
            <v>34.96563720703125</v>
          </cell>
          <cell r="AP1139">
            <v>0</v>
          </cell>
          <cell r="AQ1139">
            <v>384.62200927734375</v>
          </cell>
          <cell r="AR1139">
            <v>269.9998779296875</v>
          </cell>
          <cell r="AS1139">
            <v>1.4245265149963156</v>
          </cell>
          <cell r="AT1139">
            <v>342.7687683105469</v>
          </cell>
          <cell r="AU1139">
            <v>134.68272399902344</v>
          </cell>
          <cell r="AV1139">
            <v>47.745147705078125</v>
          </cell>
          <cell r="AW1139">
            <v>0</v>
          </cell>
          <cell r="AX1139">
            <v>525.1966552734375</v>
          </cell>
          <cell r="AY1139">
            <v>0</v>
          </cell>
          <cell r="AZ1139">
            <v>9999</v>
          </cell>
          <cell r="BA1139">
            <v>342.7687683105469</v>
          </cell>
          <cell r="BB1139">
            <v>141.57032775878906</v>
          </cell>
          <cell r="BC1139">
            <v>48.43390655517578</v>
          </cell>
          <cell r="BD1139">
            <v>0</v>
          </cell>
          <cell r="BE1139">
            <v>532.7730102539062</v>
          </cell>
          <cell r="BF1139">
            <v>269.9998779296875</v>
          </cell>
          <cell r="BG1139">
            <v>8.556934356689453</v>
          </cell>
          <cell r="BH1139">
            <v>1.9732341148313624</v>
          </cell>
          <cell r="BI1139">
            <v>28.881206512451172</v>
          </cell>
          <cell r="BJ1139">
            <v>0</v>
          </cell>
          <cell r="BK1139">
            <v>0</v>
          </cell>
          <cell r="BL1139">
            <v>52.92125701904297</v>
          </cell>
          <cell r="BM1139">
            <v>167.23733520507812</v>
          </cell>
          <cell r="BN1139">
            <v>342.7687683105469</v>
          </cell>
          <cell r="BO1139">
            <v>0</v>
          </cell>
          <cell r="BP1139">
            <v>141.57032775878906</v>
          </cell>
          <cell r="BQ1139">
            <v>33.67068099975586</v>
          </cell>
          <cell r="BR1139">
            <v>11.971705436706543</v>
          </cell>
          <cell r="BS1139">
            <v>0</v>
          </cell>
          <cell r="BT1139">
            <v>0</v>
          </cell>
          <cell r="BU1139">
            <v>0</v>
          </cell>
          <cell r="BV1139">
            <v>0</v>
          </cell>
          <cell r="BW1139">
            <v>48.43390655517578</v>
          </cell>
          <cell r="BX1139">
            <v>719.741455078125</v>
          </cell>
          <cell r="BY1139">
            <v>45</v>
          </cell>
          <cell r="BZ1139">
            <v>0</v>
          </cell>
          <cell r="CA1139">
            <v>0</v>
          </cell>
          <cell r="CB1139">
            <v>578.4154052734375</v>
          </cell>
          <cell r="CC1139">
            <v>764.741455078125</v>
          </cell>
          <cell r="CD1139">
            <v>0.756354167589487</v>
          </cell>
          <cell r="CE1139">
            <v>56.59593963623047</v>
          </cell>
          <cell r="CF1139">
            <v>6.059104155537665</v>
          </cell>
          <cell r="CG1139">
            <v>0</v>
          </cell>
          <cell r="CH1139">
            <v>6.059104155537665</v>
          </cell>
          <cell r="CI1139">
            <v>0.32559550023824085</v>
          </cell>
          <cell r="CJ1139">
            <v>0</v>
          </cell>
          <cell r="CK1139">
            <v>0.32559550023824085</v>
          </cell>
          <cell r="CM1139">
            <v>0</v>
          </cell>
          <cell r="CQ1139">
            <v>0</v>
          </cell>
          <cell r="CR1139">
            <v>33.67068099975586</v>
          </cell>
          <cell r="CS1139">
            <v>0</v>
          </cell>
          <cell r="CT1139">
            <v>33.67068099975586</v>
          </cell>
          <cell r="CU1139">
            <v>0</v>
          </cell>
          <cell r="CV1139">
            <v>9999</v>
          </cell>
          <cell r="CW1139">
            <v>9999</v>
          </cell>
        </row>
        <row r="1140">
          <cell r="A1140" t="str">
            <v>Manufactured Home NonSGC Forced Air Furnace w/CAC - PTCS Duct Sealing and System Commissioning Heat Zone 1 - Cool Zone 1</v>
          </cell>
          <cell r="C1140">
            <v>19.999998092651367</v>
          </cell>
          <cell r="D1140">
            <v>634.6985473632812</v>
          </cell>
          <cell r="E1140">
            <v>0</v>
          </cell>
          <cell r="F1140">
            <v>600</v>
          </cell>
          <cell r="G1140">
            <v>0</v>
          </cell>
          <cell r="H1140">
            <v>0</v>
          </cell>
          <cell r="L1140">
            <v>683.09423828125</v>
          </cell>
          <cell r="M1140">
            <v>0.14058704674243927</v>
          </cell>
          <cell r="N1140">
            <v>0.4056304097175598</v>
          </cell>
          <cell r="O1140">
            <v>0</v>
          </cell>
          <cell r="P1140">
            <v>0.14058704674243927</v>
          </cell>
          <cell r="Q1140">
            <v>0.4056304097175598</v>
          </cell>
          <cell r="R1140">
            <v>599.9996948242188</v>
          </cell>
          <cell r="S1140">
            <v>0</v>
          </cell>
          <cell r="T1140">
            <v>0</v>
          </cell>
          <cell r="U1140">
            <v>0</v>
          </cell>
          <cell r="V1140">
            <v>120</v>
          </cell>
          <cell r="W1140">
            <v>0</v>
          </cell>
          <cell r="X1140">
            <v>0</v>
          </cell>
          <cell r="Y1140">
            <v>0</v>
          </cell>
          <cell r="Z1140">
            <v>0</v>
          </cell>
          <cell r="AA1140">
            <v>0</v>
          </cell>
          <cell r="AB1140">
            <v>0</v>
          </cell>
          <cell r="AC1140">
            <v>0</v>
          </cell>
          <cell r="AD1140">
            <v>0</v>
          </cell>
          <cell r="AE1140">
            <v>0</v>
          </cell>
          <cell r="AF1140">
            <v>0</v>
          </cell>
          <cell r="AG1140">
            <v>0</v>
          </cell>
          <cell r="AH1140">
            <v>719.9996948242188</v>
          </cell>
          <cell r="AI1140">
            <v>0</v>
          </cell>
          <cell r="AJ1140">
            <v>0</v>
          </cell>
          <cell r="AK1140">
            <v>0</v>
          </cell>
          <cell r="AL1140">
            <v>719.9996948242188</v>
          </cell>
          <cell r="AM1140">
            <v>340.597412109375</v>
          </cell>
          <cell r="AN1140">
            <v>5.731873512268066</v>
          </cell>
          <cell r="AO1140">
            <v>34.632930755615234</v>
          </cell>
          <cell r="AP1140">
            <v>0</v>
          </cell>
          <cell r="AQ1140">
            <v>380.96221923828125</v>
          </cell>
          <cell r="AR1140">
            <v>719.9996948242188</v>
          </cell>
          <cell r="AS1140">
            <v>0.5291144136807817</v>
          </cell>
          <cell r="AT1140">
            <v>340.597412109375</v>
          </cell>
          <cell r="AU1140">
            <v>110.25304412841797</v>
          </cell>
          <cell r="AV1140">
            <v>45.08504867553711</v>
          </cell>
          <cell r="AW1140">
            <v>0</v>
          </cell>
          <cell r="AX1140">
            <v>495.9355163574219</v>
          </cell>
          <cell r="AY1140">
            <v>0</v>
          </cell>
          <cell r="AZ1140">
            <v>9999</v>
          </cell>
          <cell r="BA1140">
            <v>340.597412109375</v>
          </cell>
          <cell r="BB1140">
            <v>115.98491668701172</v>
          </cell>
          <cell r="BC1140">
            <v>45.65823745727539</v>
          </cell>
          <cell r="BD1140">
            <v>0</v>
          </cell>
          <cell r="BE1140">
            <v>502.2405700683594</v>
          </cell>
          <cell r="BF1140">
            <v>719.9996948242188</v>
          </cell>
          <cell r="BG1140">
            <v>60.14521789550781</v>
          </cell>
          <cell r="BH1140">
            <v>0.6975566390065676</v>
          </cell>
          <cell r="BI1140">
            <v>77.55714416503906</v>
          </cell>
          <cell r="BJ1140">
            <v>0</v>
          </cell>
          <cell r="BK1140">
            <v>0</v>
          </cell>
          <cell r="BL1140">
            <v>0</v>
          </cell>
          <cell r="BM1140">
            <v>129.38973999023438</v>
          </cell>
          <cell r="BN1140">
            <v>340.597412109375</v>
          </cell>
          <cell r="BO1140">
            <v>0</v>
          </cell>
          <cell r="BP1140">
            <v>115.98491668701172</v>
          </cell>
          <cell r="BQ1140">
            <v>27.563261032104492</v>
          </cell>
          <cell r="BR1140">
            <v>11.733683586120605</v>
          </cell>
          <cell r="BS1140">
            <v>0</v>
          </cell>
          <cell r="BT1140">
            <v>0</v>
          </cell>
          <cell r="BU1140">
            <v>0</v>
          </cell>
          <cell r="BV1140">
            <v>0</v>
          </cell>
          <cell r="BW1140">
            <v>45.65823745727539</v>
          </cell>
          <cell r="BX1140">
            <v>599.9996948242188</v>
          </cell>
          <cell r="BY1140">
            <v>120</v>
          </cell>
          <cell r="BZ1140">
            <v>0</v>
          </cell>
          <cell r="CA1140">
            <v>0</v>
          </cell>
          <cell r="CB1140">
            <v>541.5375366210938</v>
          </cell>
          <cell r="CC1140">
            <v>719.9996948242188</v>
          </cell>
          <cell r="CD1140">
            <v>0.7521357518877462</v>
          </cell>
          <cell r="CE1140">
            <v>55.91221618652344</v>
          </cell>
          <cell r="CF1140">
            <v>5.950354049558667</v>
          </cell>
          <cell r="CG1140">
            <v>0</v>
          </cell>
          <cell r="CH1140">
            <v>5.950354049558667</v>
          </cell>
          <cell r="CI1140">
            <v>0.3198737054887053</v>
          </cell>
          <cell r="CJ1140">
            <v>0</v>
          </cell>
          <cell r="CK1140">
            <v>0.3198737054887053</v>
          </cell>
          <cell r="CM1140">
            <v>0</v>
          </cell>
          <cell r="CQ1140">
            <v>0</v>
          </cell>
          <cell r="CR1140">
            <v>27.563261032104492</v>
          </cell>
          <cell r="CS1140">
            <v>0</v>
          </cell>
          <cell r="CT1140">
            <v>27.563261032104492</v>
          </cell>
          <cell r="CU1140">
            <v>0</v>
          </cell>
          <cell r="CV1140">
            <v>9999</v>
          </cell>
          <cell r="CW1140">
            <v>9999</v>
          </cell>
        </row>
        <row r="1141">
          <cell r="A1141" t="str">
            <v>Single Family Heat Pump - PTCS System Commissioning Heat Zone 3 - Cool Zone 1</v>
          </cell>
          <cell r="C1141">
            <v>5.000000476837158</v>
          </cell>
          <cell r="D1141">
            <v>623.9307250976562</v>
          </cell>
          <cell r="E1141">
            <v>0</v>
          </cell>
          <cell r="F1141">
            <v>225</v>
          </cell>
          <cell r="G1141">
            <v>0</v>
          </cell>
          <cell r="H1141">
            <v>0</v>
          </cell>
          <cell r="L1141">
            <v>671.5054321289062</v>
          </cell>
          <cell r="M1141">
            <v>0.16893386840820312</v>
          </cell>
          <cell r="N1141">
            <v>0.4845077097415924</v>
          </cell>
          <cell r="O1141">
            <v>0</v>
          </cell>
          <cell r="P1141">
            <v>0.16893386840820312</v>
          </cell>
          <cell r="Q1141">
            <v>0.4845077097415924</v>
          </cell>
          <cell r="R1141">
            <v>224.99989318847656</v>
          </cell>
          <cell r="S1141">
            <v>0</v>
          </cell>
          <cell r="T1141">
            <v>0</v>
          </cell>
          <cell r="U1141">
            <v>494.7415771484375</v>
          </cell>
          <cell r="V1141">
            <v>45</v>
          </cell>
          <cell r="W1141">
            <v>0</v>
          </cell>
          <cell r="X1141">
            <v>0</v>
          </cell>
          <cell r="Y1141">
            <v>0</v>
          </cell>
          <cell r="Z1141">
            <v>0</v>
          </cell>
          <cell r="AA1141">
            <v>0</v>
          </cell>
          <cell r="AB1141">
            <v>0</v>
          </cell>
          <cell r="AC1141">
            <v>0</v>
          </cell>
          <cell r="AD1141">
            <v>0</v>
          </cell>
          <cell r="AE1141">
            <v>0</v>
          </cell>
          <cell r="AF1141">
            <v>0</v>
          </cell>
          <cell r="AG1141">
            <v>0</v>
          </cell>
          <cell r="AH1141">
            <v>269.9998779296875</v>
          </cell>
          <cell r="AI1141">
            <v>0</v>
          </cell>
          <cell r="AJ1141">
            <v>0</v>
          </cell>
          <cell r="AK1141">
            <v>494.7415771484375</v>
          </cell>
          <cell r="AL1141">
            <v>764.741455078125</v>
          </cell>
          <cell r="AM1141">
            <v>335.181884765625</v>
          </cell>
          <cell r="AN1141">
            <v>6.887601375579834</v>
          </cell>
          <cell r="AO1141">
            <v>34.20695114135742</v>
          </cell>
          <cell r="AP1141">
            <v>0</v>
          </cell>
          <cell r="AQ1141">
            <v>376.27642822265625</v>
          </cell>
          <cell r="AR1141">
            <v>269.9998779296875</v>
          </cell>
          <cell r="AS1141">
            <v>1.39361698569228</v>
          </cell>
          <cell r="AT1141">
            <v>335.181884765625</v>
          </cell>
          <cell r="AU1141">
            <v>131.69241333007812</v>
          </cell>
          <cell r="AV1141">
            <v>46.68743133544922</v>
          </cell>
          <cell r="AW1141">
            <v>0</v>
          </cell>
          <cell r="AX1141">
            <v>513.5617065429688</v>
          </cell>
          <cell r="AY1141">
            <v>0</v>
          </cell>
          <cell r="AZ1141">
            <v>9999</v>
          </cell>
          <cell r="BA1141">
            <v>335.181884765625</v>
          </cell>
          <cell r="BB1141">
            <v>138.58001708984375</v>
          </cell>
          <cell r="BC1141">
            <v>47.376190185546875</v>
          </cell>
          <cell r="BD1141">
            <v>0</v>
          </cell>
          <cell r="BE1141">
            <v>521.1380615234375</v>
          </cell>
          <cell r="BF1141">
            <v>269.9998779296875</v>
          </cell>
          <cell r="BG1141">
            <v>9.209280967712402</v>
          </cell>
          <cell r="BH1141">
            <v>1.9301418363637772</v>
          </cell>
          <cell r="BI1141">
            <v>29.585857391357422</v>
          </cell>
          <cell r="BJ1141">
            <v>0</v>
          </cell>
          <cell r="BK1141">
            <v>0</v>
          </cell>
          <cell r="BL1141">
            <v>54.21244430541992</v>
          </cell>
          <cell r="BM1141">
            <v>169.23316955566406</v>
          </cell>
          <cell r="BN1141">
            <v>335.181884765625</v>
          </cell>
          <cell r="BO1141">
            <v>0</v>
          </cell>
          <cell r="BP1141">
            <v>138.58001708984375</v>
          </cell>
          <cell r="BQ1141">
            <v>32.92310333251953</v>
          </cell>
          <cell r="BR1141">
            <v>11.654170989990234</v>
          </cell>
          <cell r="BS1141">
            <v>0</v>
          </cell>
          <cell r="BT1141">
            <v>0</v>
          </cell>
          <cell r="BU1141">
            <v>0</v>
          </cell>
          <cell r="BV1141">
            <v>0</v>
          </cell>
          <cell r="BW1141">
            <v>47.376190185546875</v>
          </cell>
          <cell r="BX1141">
            <v>719.741455078125</v>
          </cell>
          <cell r="BY1141">
            <v>45</v>
          </cell>
          <cell r="BZ1141">
            <v>0</v>
          </cell>
          <cell r="CA1141">
            <v>0</v>
          </cell>
          <cell r="CB1141">
            <v>565.7153930664062</v>
          </cell>
          <cell r="CC1141">
            <v>764.741455078125</v>
          </cell>
          <cell r="CD1141">
            <v>0.7397472181255649</v>
          </cell>
          <cell r="CE1141">
            <v>58.53706741333008</v>
          </cell>
          <cell r="CF1141">
            <v>5.899761027785357</v>
          </cell>
          <cell r="CG1141">
            <v>0</v>
          </cell>
          <cell r="CH1141">
            <v>5.899761027785357</v>
          </cell>
          <cell r="CI1141">
            <v>0.317613966190644</v>
          </cell>
          <cell r="CJ1141">
            <v>0</v>
          </cell>
          <cell r="CK1141">
            <v>0.317613966190644</v>
          </cell>
          <cell r="CM1141">
            <v>0</v>
          </cell>
          <cell r="CQ1141">
            <v>0</v>
          </cell>
          <cell r="CR1141">
            <v>32.92310333251953</v>
          </cell>
          <cell r="CS1141">
            <v>0</v>
          </cell>
          <cell r="CT1141">
            <v>32.92310333251953</v>
          </cell>
          <cell r="CU1141">
            <v>0</v>
          </cell>
          <cell r="CV1141">
            <v>9999</v>
          </cell>
          <cell r="CW1141">
            <v>9999</v>
          </cell>
        </row>
        <row r="1142">
          <cell r="A1142" t="str">
            <v>Manufactured Home SGC Forced Air Furnace w/CAC - PTCS Duct Sealing and System Commissioning Heat Zone 3 - Cool Zone 3</v>
          </cell>
          <cell r="C1142">
            <v>17.644908905029297</v>
          </cell>
          <cell r="D1142">
            <v>1005.7402954101562</v>
          </cell>
          <cell r="E1142">
            <v>0</v>
          </cell>
          <cell r="F1142">
            <v>600</v>
          </cell>
          <cell r="G1142">
            <v>0</v>
          </cell>
          <cell r="H1142">
            <v>0</v>
          </cell>
          <cell r="L1142">
            <v>1082.427978515625</v>
          </cell>
          <cell r="M1142">
            <v>0.20081178843975067</v>
          </cell>
          <cell r="N1142">
            <v>0.6510500907897949</v>
          </cell>
          <cell r="O1142">
            <v>0</v>
          </cell>
          <cell r="P1142">
            <v>0.20081178843975067</v>
          </cell>
          <cell r="Q1142">
            <v>0.6510500907897949</v>
          </cell>
          <cell r="R1142">
            <v>599.9996948242188</v>
          </cell>
          <cell r="S1142">
            <v>0</v>
          </cell>
          <cell r="T1142">
            <v>0</v>
          </cell>
          <cell r="U1142">
            <v>494.7415771484375</v>
          </cell>
          <cell r="V1142">
            <v>120</v>
          </cell>
          <cell r="W1142">
            <v>0</v>
          </cell>
          <cell r="X1142">
            <v>0</v>
          </cell>
          <cell r="Y1142">
            <v>0</v>
          </cell>
          <cell r="Z1142">
            <v>0</v>
          </cell>
          <cell r="AA1142">
            <v>0</v>
          </cell>
          <cell r="AB1142">
            <v>0</v>
          </cell>
          <cell r="AC1142">
            <v>0</v>
          </cell>
          <cell r="AD1142">
            <v>0</v>
          </cell>
          <cell r="AE1142">
            <v>0</v>
          </cell>
          <cell r="AF1142">
            <v>0</v>
          </cell>
          <cell r="AG1142">
            <v>0</v>
          </cell>
          <cell r="AH1142">
            <v>719.9996948242188</v>
          </cell>
          <cell r="AI1142">
            <v>0</v>
          </cell>
          <cell r="AJ1142">
            <v>0</v>
          </cell>
          <cell r="AK1142">
            <v>494.7415771484375</v>
          </cell>
          <cell r="AL1142">
            <v>1214.7412109375</v>
          </cell>
          <cell r="AM1142">
            <v>549.3461303710938</v>
          </cell>
          <cell r="AN1142">
            <v>8.187295913696289</v>
          </cell>
          <cell r="AO1142">
            <v>55.75334167480469</v>
          </cell>
          <cell r="AP1142">
            <v>0</v>
          </cell>
          <cell r="AQ1142">
            <v>613.2867431640625</v>
          </cell>
          <cell r="AR1142">
            <v>719.9996948242188</v>
          </cell>
          <cell r="AS1142">
            <v>0.851787538756281</v>
          </cell>
          <cell r="AT1142">
            <v>549.3461303710938</v>
          </cell>
          <cell r="AU1142">
            <v>176.959716796875</v>
          </cell>
          <cell r="AV1142">
            <v>72.63058471679688</v>
          </cell>
          <cell r="AW1142">
            <v>0</v>
          </cell>
          <cell r="AX1142">
            <v>798.9364013671875</v>
          </cell>
          <cell r="AY1142">
            <v>0</v>
          </cell>
          <cell r="AZ1142">
            <v>9999</v>
          </cell>
          <cell r="BA1142">
            <v>549.3461303710938</v>
          </cell>
          <cell r="BB1142">
            <v>185.1470184326172</v>
          </cell>
          <cell r="BC1142">
            <v>73.44931030273438</v>
          </cell>
          <cell r="BD1142">
            <v>0</v>
          </cell>
          <cell r="BE1142">
            <v>807.9424438476562</v>
          </cell>
          <cell r="BF1142">
            <v>719.9996948242188</v>
          </cell>
          <cell r="BG1142">
            <v>31.365474700927734</v>
          </cell>
          <cell r="BH1142">
            <v>1.1221427719933286</v>
          </cell>
          <cell r="BI1142">
            <v>48.94444274902344</v>
          </cell>
          <cell r="BJ1142">
            <v>0</v>
          </cell>
          <cell r="BK1142">
            <v>0</v>
          </cell>
          <cell r="BL1142">
            <v>33.631752014160156</v>
          </cell>
          <cell r="BM1142">
            <v>118.86385345458984</v>
          </cell>
          <cell r="BN1142">
            <v>549.3461303710938</v>
          </cell>
          <cell r="BO1142">
            <v>0</v>
          </cell>
          <cell r="BP1142">
            <v>185.1470184326172</v>
          </cell>
          <cell r="BQ1142">
            <v>44.23992919921875</v>
          </cell>
          <cell r="BR1142">
            <v>18.345264434814453</v>
          </cell>
          <cell r="BS1142">
            <v>0</v>
          </cell>
          <cell r="BT1142">
            <v>0</v>
          </cell>
          <cell r="BU1142">
            <v>0</v>
          </cell>
          <cell r="BV1142">
            <v>0</v>
          </cell>
          <cell r="BW1142">
            <v>73.44931030273438</v>
          </cell>
          <cell r="BX1142">
            <v>1094.7412109375</v>
          </cell>
          <cell r="BY1142">
            <v>120</v>
          </cell>
          <cell r="BZ1142">
            <v>0</v>
          </cell>
          <cell r="CA1142">
            <v>0</v>
          </cell>
          <cell r="CB1142">
            <v>870.5276489257812</v>
          </cell>
          <cell r="CC1142">
            <v>1214.7412109375</v>
          </cell>
          <cell r="CD1142">
            <v>0.7166363001273218</v>
          </cell>
          <cell r="CE1142">
            <v>60.74277877807617</v>
          </cell>
          <cell r="CF1142">
            <v>9.108781429758125</v>
          </cell>
          <cell r="CG1142">
            <v>0</v>
          </cell>
          <cell r="CH1142">
            <v>9.108781429758125</v>
          </cell>
          <cell r="CI1142">
            <v>0.47229160911631973</v>
          </cell>
          <cell r="CJ1142">
            <v>0</v>
          </cell>
          <cell r="CK1142">
            <v>0.47229160911631973</v>
          </cell>
          <cell r="CM1142">
            <v>0</v>
          </cell>
          <cell r="CQ1142">
            <v>0</v>
          </cell>
          <cell r="CR1142">
            <v>44.23992919921875</v>
          </cell>
          <cell r="CS1142">
            <v>0</v>
          </cell>
          <cell r="CT1142">
            <v>44.23992919921875</v>
          </cell>
          <cell r="CU1142">
            <v>0</v>
          </cell>
          <cell r="CV1142">
            <v>9999</v>
          </cell>
          <cell r="CW1142">
            <v>9999</v>
          </cell>
        </row>
        <row r="1143">
          <cell r="A1143" t="str">
            <v>Manufactured Home NonSGC Heat Pump - PTCS System Commissioning Heat Zone 3 - Cool Zone 3</v>
          </cell>
          <cell r="C1143">
            <v>5</v>
          </cell>
          <cell r="D1143">
            <v>602.7304077148438</v>
          </cell>
          <cell r="E1143">
            <v>0</v>
          </cell>
          <cell r="F1143">
            <v>225</v>
          </cell>
          <cell r="G1143">
            <v>0</v>
          </cell>
          <cell r="H1143">
            <v>0</v>
          </cell>
          <cell r="L1143">
            <v>648.6886596679688</v>
          </cell>
          <cell r="M1143">
            <v>0.14766593277454376</v>
          </cell>
          <cell r="N1143">
            <v>0.46495726704597473</v>
          </cell>
          <cell r="O1143">
            <v>0</v>
          </cell>
          <cell r="P1143">
            <v>0.14766593277454376</v>
          </cell>
          <cell r="Q1143">
            <v>0.46495726704597473</v>
          </cell>
          <cell r="R1143">
            <v>224.99989318847656</v>
          </cell>
          <cell r="S1143">
            <v>0</v>
          </cell>
          <cell r="T1143">
            <v>0</v>
          </cell>
          <cell r="U1143">
            <v>494.7415771484375</v>
          </cell>
          <cell r="V1143">
            <v>45</v>
          </cell>
          <cell r="W1143">
            <v>0</v>
          </cell>
          <cell r="X1143">
            <v>0</v>
          </cell>
          <cell r="Y1143">
            <v>0</v>
          </cell>
          <cell r="Z1143">
            <v>0</v>
          </cell>
          <cell r="AA1143">
            <v>0</v>
          </cell>
          <cell r="AB1143">
            <v>0</v>
          </cell>
          <cell r="AC1143">
            <v>0</v>
          </cell>
          <cell r="AD1143">
            <v>0</v>
          </cell>
          <cell r="AE1143">
            <v>0</v>
          </cell>
          <cell r="AF1143">
            <v>0</v>
          </cell>
          <cell r="AG1143">
            <v>0</v>
          </cell>
          <cell r="AH1143">
            <v>269.9998779296875</v>
          </cell>
          <cell r="AI1143">
            <v>0</v>
          </cell>
          <cell r="AJ1143">
            <v>0</v>
          </cell>
          <cell r="AK1143">
            <v>494.7415771484375</v>
          </cell>
          <cell r="AL1143">
            <v>764.741455078125</v>
          </cell>
          <cell r="AM1143">
            <v>322.72454833984375</v>
          </cell>
          <cell r="AN1143">
            <v>6.020486354827881</v>
          </cell>
          <cell r="AO1143">
            <v>32.87450408935547</v>
          </cell>
          <cell r="AP1143">
            <v>0</v>
          </cell>
          <cell r="AQ1143">
            <v>361.6195373535156</v>
          </cell>
          <cell r="AR1143">
            <v>269.9998779296875</v>
          </cell>
          <cell r="AS1143">
            <v>1.339332154963463</v>
          </cell>
          <cell r="AT1143">
            <v>322.72454833984375</v>
          </cell>
          <cell r="AU1143">
            <v>126.37845611572266</v>
          </cell>
          <cell r="AV1143">
            <v>44.910301208496094</v>
          </cell>
          <cell r="AW1143">
            <v>0</v>
          </cell>
          <cell r="AX1143">
            <v>494.0133056640625</v>
          </cell>
          <cell r="AY1143">
            <v>0</v>
          </cell>
          <cell r="AZ1143">
            <v>9999</v>
          </cell>
          <cell r="BA1143">
            <v>322.72454833984375</v>
          </cell>
          <cell r="BB1143">
            <v>132.39894104003906</v>
          </cell>
          <cell r="BC1143">
            <v>45.51234817504883</v>
          </cell>
          <cell r="BD1143">
            <v>0</v>
          </cell>
          <cell r="BE1143">
            <v>500.6358337402344</v>
          </cell>
          <cell r="BF1143">
            <v>269.9998779296875</v>
          </cell>
          <cell r="BG1143">
            <v>10.445751190185547</v>
          </cell>
          <cell r="BH1143">
            <v>1.8542075445784285</v>
          </cell>
          <cell r="BI1143">
            <v>30.62649917602539</v>
          </cell>
          <cell r="BJ1143">
            <v>0</v>
          </cell>
          <cell r="BK1143">
            <v>0</v>
          </cell>
          <cell r="BL1143">
            <v>56.119293212890625</v>
          </cell>
          <cell r="BM1143">
            <v>184.48561096191406</v>
          </cell>
          <cell r="BN1143">
            <v>322.72454833984375</v>
          </cell>
          <cell r="BO1143">
            <v>0</v>
          </cell>
          <cell r="BP1143">
            <v>132.39894104003906</v>
          </cell>
          <cell r="BQ1143">
            <v>31.594614028930664</v>
          </cell>
          <cell r="BR1143">
            <v>11.339648246765137</v>
          </cell>
          <cell r="BS1143">
            <v>0</v>
          </cell>
          <cell r="BT1143">
            <v>0</v>
          </cell>
          <cell r="BU1143">
            <v>0</v>
          </cell>
          <cell r="BV1143">
            <v>0</v>
          </cell>
          <cell r="BW1143">
            <v>45.51234817504883</v>
          </cell>
          <cell r="BX1143">
            <v>719.741455078125</v>
          </cell>
          <cell r="BY1143">
            <v>45</v>
          </cell>
          <cell r="BZ1143">
            <v>0</v>
          </cell>
          <cell r="CA1143">
            <v>0</v>
          </cell>
          <cell r="CB1143">
            <v>543.5701293945312</v>
          </cell>
          <cell r="CC1143">
            <v>764.741455078125</v>
          </cell>
          <cell r="CD1143">
            <v>0.7107893754832586</v>
          </cell>
          <cell r="CE1143">
            <v>61.6949462890625</v>
          </cell>
          <cell r="CF1143">
            <v>5.7296309372705005</v>
          </cell>
          <cell r="CG1143">
            <v>0</v>
          </cell>
          <cell r="CH1143">
            <v>5.7296309372705005</v>
          </cell>
          <cell r="CI1143">
            <v>0.3057310408436926</v>
          </cell>
          <cell r="CJ1143">
            <v>0</v>
          </cell>
          <cell r="CK1143">
            <v>0.3057310408436926</v>
          </cell>
          <cell r="CM1143">
            <v>0</v>
          </cell>
          <cell r="CQ1143">
            <v>0</v>
          </cell>
          <cell r="CR1143">
            <v>31.594614028930664</v>
          </cell>
          <cell r="CS1143">
            <v>0</v>
          </cell>
          <cell r="CT1143">
            <v>31.594614028930664</v>
          </cell>
          <cell r="CU1143">
            <v>0</v>
          </cell>
          <cell r="CV1143">
            <v>9999</v>
          </cell>
          <cell r="CW1143">
            <v>9999</v>
          </cell>
        </row>
        <row r="1144">
          <cell r="A1144" t="str">
            <v>Manufactured Home NonSGC Heat Pump - PTCS System Commissioning Heat Zone 3 - Cool Zone 2</v>
          </cell>
          <cell r="C1144">
            <v>5</v>
          </cell>
          <cell r="D1144">
            <v>566.7271728515625</v>
          </cell>
          <cell r="E1144">
            <v>0</v>
          </cell>
          <cell r="F1144">
            <v>225</v>
          </cell>
          <cell r="G1144">
            <v>0</v>
          </cell>
          <cell r="H1144">
            <v>0</v>
          </cell>
          <cell r="L1144">
            <v>609.940185546875</v>
          </cell>
          <cell r="M1144">
            <v>0.14766593277454376</v>
          </cell>
          <cell r="N1144">
            <v>0.43893760442733765</v>
          </cell>
          <cell r="O1144">
            <v>0</v>
          </cell>
          <cell r="P1144">
            <v>0.14766593277454376</v>
          </cell>
          <cell r="Q1144">
            <v>0.43893760442733765</v>
          </cell>
          <cell r="R1144">
            <v>224.99989318847656</v>
          </cell>
          <cell r="S1144">
            <v>0</v>
          </cell>
          <cell r="T1144">
            <v>0</v>
          </cell>
          <cell r="U1144">
            <v>494.7415771484375</v>
          </cell>
          <cell r="V1144">
            <v>45</v>
          </cell>
          <cell r="W1144">
            <v>0</v>
          </cell>
          <cell r="X1144">
            <v>0</v>
          </cell>
          <cell r="Y1144">
            <v>0</v>
          </cell>
          <cell r="Z1144">
            <v>0</v>
          </cell>
          <cell r="AA1144">
            <v>0</v>
          </cell>
          <cell r="AB1144">
            <v>0</v>
          </cell>
          <cell r="AC1144">
            <v>0</v>
          </cell>
          <cell r="AD1144">
            <v>0</v>
          </cell>
          <cell r="AE1144">
            <v>0</v>
          </cell>
          <cell r="AF1144">
            <v>0</v>
          </cell>
          <cell r="AG1144">
            <v>0</v>
          </cell>
          <cell r="AH1144">
            <v>269.9998779296875</v>
          </cell>
          <cell r="AI1144">
            <v>0</v>
          </cell>
          <cell r="AJ1144">
            <v>0</v>
          </cell>
          <cell r="AK1144">
            <v>494.7415771484375</v>
          </cell>
          <cell r="AL1144">
            <v>764.741455078125</v>
          </cell>
          <cell r="AM1144">
            <v>303.6097106933594</v>
          </cell>
          <cell r="AN1144">
            <v>6.020486354827881</v>
          </cell>
          <cell r="AO1144">
            <v>30.9630184173584</v>
          </cell>
          <cell r="AP1144">
            <v>0</v>
          </cell>
          <cell r="AQ1144">
            <v>340.59320068359375</v>
          </cell>
          <cell r="AR1144">
            <v>269.9998779296875</v>
          </cell>
          <cell r="AS1144">
            <v>1.2614568526061993</v>
          </cell>
          <cell r="AT1144">
            <v>303.6097106933594</v>
          </cell>
          <cell r="AU1144">
            <v>119.30613708496094</v>
          </cell>
          <cell r="AV1144">
            <v>42.29158401489258</v>
          </cell>
          <cell r="AW1144">
            <v>0</v>
          </cell>
          <cell r="AX1144">
            <v>465.2074279785156</v>
          </cell>
          <cell r="AY1144">
            <v>0</v>
          </cell>
          <cell r="AZ1144">
            <v>9999</v>
          </cell>
          <cell r="BA1144">
            <v>303.6097106933594</v>
          </cell>
          <cell r="BB1144">
            <v>125.32662200927734</v>
          </cell>
          <cell r="BC1144">
            <v>42.89363098144531</v>
          </cell>
          <cell r="BD1144">
            <v>0</v>
          </cell>
          <cell r="BE1144">
            <v>471.8299560546875</v>
          </cell>
          <cell r="BF1144">
            <v>269.9998779296875</v>
          </cell>
          <cell r="BG1144">
            <v>12.278456687927246</v>
          </cell>
          <cell r="BH1144">
            <v>1.747519080628773</v>
          </cell>
          <cell r="BI1144">
            <v>32.57215118408203</v>
          </cell>
          <cell r="BJ1144">
            <v>0</v>
          </cell>
          <cell r="BK1144">
            <v>0</v>
          </cell>
          <cell r="BL1144">
            <v>59.6844596862793</v>
          </cell>
          <cell r="BM1144">
            <v>189.99642944335938</v>
          </cell>
          <cell r="BN1144">
            <v>303.6097106933594</v>
          </cell>
          <cell r="BO1144">
            <v>0</v>
          </cell>
          <cell r="BP1144">
            <v>125.32662200927734</v>
          </cell>
          <cell r="BQ1144">
            <v>29.826534271240234</v>
          </cell>
          <cell r="BR1144">
            <v>10.62944221496582</v>
          </cell>
          <cell r="BS1144">
            <v>0</v>
          </cell>
          <cell r="BT1144">
            <v>0</v>
          </cell>
          <cell r="BU1144">
            <v>0</v>
          </cell>
          <cell r="BV1144">
            <v>0</v>
          </cell>
          <cell r="BW1144">
            <v>42.89363098144531</v>
          </cell>
          <cell r="BX1144">
            <v>719.741455078125</v>
          </cell>
          <cell r="BY1144">
            <v>45</v>
          </cell>
          <cell r="BZ1144">
            <v>0</v>
          </cell>
          <cell r="CA1144">
            <v>0</v>
          </cell>
          <cell r="CB1144">
            <v>512.2859497070312</v>
          </cell>
          <cell r="CC1144">
            <v>764.741455078125</v>
          </cell>
          <cell r="CD1144">
            <v>0.6698812235155541</v>
          </cell>
          <cell r="CE1144">
            <v>67.08240509033203</v>
          </cell>
          <cell r="CF1144">
            <v>5.37866410151449</v>
          </cell>
          <cell r="CG1144">
            <v>0</v>
          </cell>
          <cell r="CH1144">
            <v>5.37866410151449</v>
          </cell>
          <cell r="CI1144">
            <v>0.28870467989757764</v>
          </cell>
          <cell r="CJ1144">
            <v>0</v>
          </cell>
          <cell r="CK1144">
            <v>0.28870467989757764</v>
          </cell>
          <cell r="CM1144">
            <v>0</v>
          </cell>
          <cell r="CQ1144">
            <v>0</v>
          </cell>
          <cell r="CR1144">
            <v>29.826534271240234</v>
          </cell>
          <cell r="CS1144">
            <v>0</v>
          </cell>
          <cell r="CT1144">
            <v>29.826534271240234</v>
          </cell>
          <cell r="CU1144">
            <v>0</v>
          </cell>
          <cell r="CV1144">
            <v>9999</v>
          </cell>
          <cell r="CW1144">
            <v>9999</v>
          </cell>
        </row>
        <row r="1145">
          <cell r="A1145" t="str">
            <v>Manufactured Home SGC Heat Pump - PTCS System Commissioning Heat Zone 3 - Cool Zone 3</v>
          </cell>
          <cell r="C1145">
            <v>5</v>
          </cell>
          <cell r="D1145">
            <v>566.3626708984375</v>
          </cell>
          <cell r="E1145">
            <v>0</v>
          </cell>
          <cell r="F1145">
            <v>225</v>
          </cell>
          <cell r="G1145">
            <v>0</v>
          </cell>
          <cell r="H1145">
            <v>0</v>
          </cell>
          <cell r="L1145">
            <v>609.5478515625</v>
          </cell>
          <cell r="M1145">
            <v>0.14222024381160736</v>
          </cell>
          <cell r="N1145">
            <v>0.4375913441181183</v>
          </cell>
          <cell r="O1145">
            <v>0</v>
          </cell>
          <cell r="P1145">
            <v>0.14222024381160736</v>
          </cell>
          <cell r="Q1145">
            <v>0.4375913441181183</v>
          </cell>
          <cell r="R1145">
            <v>224.99989318847656</v>
          </cell>
          <cell r="S1145">
            <v>0</v>
          </cell>
          <cell r="T1145">
            <v>0</v>
          </cell>
          <cell r="U1145">
            <v>494.7415771484375</v>
          </cell>
          <cell r="V1145">
            <v>45</v>
          </cell>
          <cell r="W1145">
            <v>0</v>
          </cell>
          <cell r="X1145">
            <v>0</v>
          </cell>
          <cell r="Y1145">
            <v>0</v>
          </cell>
          <cell r="Z1145">
            <v>0</v>
          </cell>
          <cell r="AA1145">
            <v>0</v>
          </cell>
          <cell r="AB1145">
            <v>0</v>
          </cell>
          <cell r="AC1145">
            <v>0</v>
          </cell>
          <cell r="AD1145">
            <v>0</v>
          </cell>
          <cell r="AE1145">
            <v>0</v>
          </cell>
          <cell r="AF1145">
            <v>0</v>
          </cell>
          <cell r="AG1145">
            <v>0</v>
          </cell>
          <cell r="AH1145">
            <v>269.9998779296875</v>
          </cell>
          <cell r="AI1145">
            <v>0</v>
          </cell>
          <cell r="AJ1145">
            <v>0</v>
          </cell>
          <cell r="AK1145">
            <v>494.7415771484375</v>
          </cell>
          <cell r="AL1145">
            <v>764.741455078125</v>
          </cell>
          <cell r="AM1145">
            <v>303.5423583984375</v>
          </cell>
          <cell r="AN1145">
            <v>5.798460483551025</v>
          </cell>
          <cell r="AO1145">
            <v>30.93408203125</v>
          </cell>
          <cell r="AP1145">
            <v>0</v>
          </cell>
          <cell r="AQ1145">
            <v>340.27490234375</v>
          </cell>
          <cell r="AR1145">
            <v>269.9998779296875</v>
          </cell>
          <cell r="AS1145">
            <v>1.2602779093534888</v>
          </cell>
          <cell r="AT1145">
            <v>303.5423583984375</v>
          </cell>
          <cell r="AU1145">
            <v>118.94023895263672</v>
          </cell>
          <cell r="AV1145">
            <v>42.248260498046875</v>
          </cell>
          <cell r="AW1145">
            <v>0</v>
          </cell>
          <cell r="AX1145">
            <v>464.7308654785156</v>
          </cell>
          <cell r="AY1145">
            <v>0</v>
          </cell>
          <cell r="AZ1145">
            <v>9999</v>
          </cell>
          <cell r="BA1145">
            <v>303.5423583984375</v>
          </cell>
          <cell r="BB1145">
            <v>124.73870086669922</v>
          </cell>
          <cell r="BC1145">
            <v>42.82810592651367</v>
          </cell>
          <cell r="BD1145">
            <v>0</v>
          </cell>
          <cell r="BE1145">
            <v>471.1091613769531</v>
          </cell>
          <cell r="BF1145">
            <v>269.9998779296875</v>
          </cell>
          <cell r="BG1145">
            <v>12.365241050720215</v>
          </cell>
          <cell r="BH1145">
            <v>1.7448494449302456</v>
          </cell>
          <cell r="BI1145">
            <v>32.593116760253906</v>
          </cell>
          <cell r="BJ1145">
            <v>0</v>
          </cell>
          <cell r="BK1145">
            <v>0</v>
          </cell>
          <cell r="BL1145">
            <v>59.722877502441406</v>
          </cell>
          <cell r="BM1145">
            <v>193.79830932617188</v>
          </cell>
          <cell r="BN1145">
            <v>303.5423583984375</v>
          </cell>
          <cell r="BO1145">
            <v>0</v>
          </cell>
          <cell r="BP1145">
            <v>124.73870086669922</v>
          </cell>
          <cell r="BQ1145">
            <v>29.73505973815918</v>
          </cell>
          <cell r="BR1145">
            <v>10.637320518493652</v>
          </cell>
          <cell r="BS1145">
            <v>0</v>
          </cell>
          <cell r="BT1145">
            <v>0</v>
          </cell>
          <cell r="BU1145">
            <v>0</v>
          </cell>
          <cell r="BV1145">
            <v>0</v>
          </cell>
          <cell r="BW1145">
            <v>42.82810592651367</v>
          </cell>
          <cell r="BX1145">
            <v>719.741455078125</v>
          </cell>
          <cell r="BY1145">
            <v>45</v>
          </cell>
          <cell r="BZ1145">
            <v>0</v>
          </cell>
          <cell r="CA1145">
            <v>0</v>
          </cell>
          <cell r="CB1145">
            <v>511.4815368652344</v>
          </cell>
          <cell r="CC1145">
            <v>764.741455078125</v>
          </cell>
          <cell r="CD1145">
            <v>0.6688293679143358</v>
          </cell>
          <cell r="CE1145">
            <v>67.21455383300781</v>
          </cell>
          <cell r="CF1145">
            <v>5.377195500168193</v>
          </cell>
          <cell r="CG1145">
            <v>0</v>
          </cell>
          <cell r="CH1145">
            <v>5.377195500168193</v>
          </cell>
          <cell r="CI1145">
            <v>0.2875235150649793</v>
          </cell>
          <cell r="CJ1145">
            <v>0</v>
          </cell>
          <cell r="CK1145">
            <v>0.2875235150649793</v>
          </cell>
          <cell r="CM1145">
            <v>0</v>
          </cell>
          <cell r="CQ1145">
            <v>0</v>
          </cell>
          <cell r="CR1145">
            <v>29.73505973815918</v>
          </cell>
          <cell r="CS1145">
            <v>0</v>
          </cell>
          <cell r="CT1145">
            <v>29.73505973815918</v>
          </cell>
          <cell r="CU1145">
            <v>0</v>
          </cell>
          <cell r="CV1145">
            <v>9999</v>
          </cell>
          <cell r="CW1145">
            <v>9999</v>
          </cell>
        </row>
        <row r="1146">
          <cell r="A1146" t="str">
            <v>Manufactured Home NonSGC Heat Pump - PTCS System Commissioning Heat Zone 3 - Cool Zone 1</v>
          </cell>
          <cell r="C1146">
            <v>5</v>
          </cell>
          <cell r="D1146">
            <v>550.4368896484375</v>
          </cell>
          <cell r="E1146">
            <v>0</v>
          </cell>
          <cell r="F1146">
            <v>225</v>
          </cell>
          <cell r="G1146">
            <v>0</v>
          </cell>
          <cell r="H1146">
            <v>0</v>
          </cell>
          <cell r="L1146">
            <v>592.40771484375</v>
          </cell>
          <cell r="M1146">
            <v>0.14766593277454376</v>
          </cell>
          <cell r="N1146">
            <v>0.4271645247936249</v>
          </cell>
          <cell r="O1146">
            <v>0</v>
          </cell>
          <cell r="P1146">
            <v>0.14766593277454376</v>
          </cell>
          <cell r="Q1146">
            <v>0.4271645247936249</v>
          </cell>
          <cell r="R1146">
            <v>224.99989318847656</v>
          </cell>
          <cell r="S1146">
            <v>0</v>
          </cell>
          <cell r="T1146">
            <v>0</v>
          </cell>
          <cell r="U1146">
            <v>494.7415771484375</v>
          </cell>
          <cell r="V1146">
            <v>45</v>
          </cell>
          <cell r="W1146">
            <v>0</v>
          </cell>
          <cell r="X1146">
            <v>0</v>
          </cell>
          <cell r="Y1146">
            <v>0</v>
          </cell>
          <cell r="Z1146">
            <v>0</v>
          </cell>
          <cell r="AA1146">
            <v>0</v>
          </cell>
          <cell r="AB1146">
            <v>0</v>
          </cell>
          <cell r="AC1146">
            <v>0</v>
          </cell>
          <cell r="AD1146">
            <v>0</v>
          </cell>
          <cell r="AE1146">
            <v>0</v>
          </cell>
          <cell r="AF1146">
            <v>0</v>
          </cell>
          <cell r="AG1146">
            <v>0</v>
          </cell>
          <cell r="AH1146">
            <v>269.9998779296875</v>
          </cell>
          <cell r="AI1146">
            <v>0</v>
          </cell>
          <cell r="AJ1146">
            <v>0</v>
          </cell>
          <cell r="AK1146">
            <v>494.7415771484375</v>
          </cell>
          <cell r="AL1146">
            <v>764.741455078125</v>
          </cell>
          <cell r="AM1146">
            <v>295.4851379394531</v>
          </cell>
          <cell r="AN1146">
            <v>6.020486354827881</v>
          </cell>
          <cell r="AO1146">
            <v>30.150562286376953</v>
          </cell>
          <cell r="AP1146">
            <v>0</v>
          </cell>
          <cell r="AQ1146">
            <v>331.65618896484375</v>
          </cell>
          <cell r="AR1146">
            <v>269.9998779296875</v>
          </cell>
          <cell r="AS1146">
            <v>1.2283567325307847</v>
          </cell>
          <cell r="AT1146">
            <v>295.4851379394531</v>
          </cell>
          <cell r="AU1146">
            <v>116.10614013671875</v>
          </cell>
          <cell r="AV1146">
            <v>41.15913009643555</v>
          </cell>
          <cell r="AW1146">
            <v>0</v>
          </cell>
          <cell r="AX1146">
            <v>452.7503967285156</v>
          </cell>
          <cell r="AY1146">
            <v>0</v>
          </cell>
          <cell r="AZ1146">
            <v>9999</v>
          </cell>
          <cell r="BA1146">
            <v>295.4851379394531</v>
          </cell>
          <cell r="BB1146">
            <v>122.12662506103516</v>
          </cell>
          <cell r="BC1146">
            <v>41.76117706298828</v>
          </cell>
          <cell r="BD1146">
            <v>0</v>
          </cell>
          <cell r="BE1146">
            <v>459.3729553222656</v>
          </cell>
          <cell r="BF1146">
            <v>269.9998779296875</v>
          </cell>
          <cell r="BG1146">
            <v>13.17996597290039</v>
          </cell>
          <cell r="BH1146">
            <v>1.7013819378562398</v>
          </cell>
          <cell r="BI1146">
            <v>33.5361328125</v>
          </cell>
          <cell r="BJ1146">
            <v>0</v>
          </cell>
          <cell r="BK1146">
            <v>0</v>
          </cell>
          <cell r="BL1146">
            <v>61.450836181640625</v>
          </cell>
          <cell r="BM1146">
            <v>192.72677612304688</v>
          </cell>
          <cell r="BN1146">
            <v>295.4851379394531</v>
          </cell>
          <cell r="BO1146">
            <v>0</v>
          </cell>
          <cell r="BP1146">
            <v>122.12662506103516</v>
          </cell>
          <cell r="BQ1146">
            <v>29.026535034179688</v>
          </cell>
          <cell r="BR1146">
            <v>10.288442611694336</v>
          </cell>
          <cell r="BS1146">
            <v>0</v>
          </cell>
          <cell r="BT1146">
            <v>0</v>
          </cell>
          <cell r="BU1146">
            <v>0</v>
          </cell>
          <cell r="BV1146">
            <v>0</v>
          </cell>
          <cell r="BW1146">
            <v>41.76117706298828</v>
          </cell>
          <cell r="BX1146">
            <v>719.741455078125</v>
          </cell>
          <cell r="BY1146">
            <v>45</v>
          </cell>
          <cell r="BZ1146">
            <v>0</v>
          </cell>
          <cell r="CA1146">
            <v>0</v>
          </cell>
          <cell r="CB1146">
            <v>498.68792724609375</v>
          </cell>
          <cell r="CC1146">
            <v>764.741455078125</v>
          </cell>
          <cell r="CD1146">
            <v>0.6521000212927083</v>
          </cell>
          <cell r="CE1146">
            <v>69.74756622314453</v>
          </cell>
          <cell r="CF1146">
            <v>5.207379447693723</v>
          </cell>
          <cell r="CG1146">
            <v>0</v>
          </cell>
          <cell r="CH1146">
            <v>5.207379447693723</v>
          </cell>
          <cell r="CI1146">
            <v>0.28011383858738387</v>
          </cell>
          <cell r="CJ1146">
            <v>0</v>
          </cell>
          <cell r="CK1146">
            <v>0.28011383858738387</v>
          </cell>
          <cell r="CM1146">
            <v>0</v>
          </cell>
          <cell r="CQ1146">
            <v>0</v>
          </cell>
          <cell r="CR1146">
            <v>29.026535034179688</v>
          </cell>
          <cell r="CS1146">
            <v>0</v>
          </cell>
          <cell r="CT1146">
            <v>29.026535034179688</v>
          </cell>
          <cell r="CU1146">
            <v>0</v>
          </cell>
          <cell r="CV1146">
            <v>9999</v>
          </cell>
          <cell r="CW1146">
            <v>9999</v>
          </cell>
        </row>
        <row r="1147">
          <cell r="A1147" t="str">
            <v>Manufactured Home SGC Forced Air Furnace w/CAC - PTCS Duct Sealing and System Commissioning Heat Zone 3 - Cool Zone 2</v>
          </cell>
          <cell r="C1147">
            <v>18.91581916809082</v>
          </cell>
          <cell r="D1147">
            <v>913.8875732421875</v>
          </cell>
          <cell r="E1147">
            <v>0</v>
          </cell>
          <cell r="F1147">
            <v>600</v>
          </cell>
          <cell r="G1147">
            <v>0</v>
          </cell>
          <cell r="H1147">
            <v>0</v>
          </cell>
          <cell r="L1147">
            <v>983.571533203125</v>
          </cell>
          <cell r="M1147">
            <v>0.20081178843975067</v>
          </cell>
          <cell r="N1147">
            <v>0.5846678018569946</v>
          </cell>
          <cell r="O1147">
            <v>0</v>
          </cell>
          <cell r="P1147">
            <v>0.20081178843975067</v>
          </cell>
          <cell r="Q1147">
            <v>0.5846678018569946</v>
          </cell>
          <cell r="R1147">
            <v>599.9996948242188</v>
          </cell>
          <cell r="S1147">
            <v>0</v>
          </cell>
          <cell r="T1147">
            <v>0</v>
          </cell>
          <cell r="U1147">
            <v>494.7415771484375</v>
          </cell>
          <cell r="V1147">
            <v>120</v>
          </cell>
          <cell r="W1147">
            <v>0</v>
          </cell>
          <cell r="X1147">
            <v>0</v>
          </cell>
          <cell r="Y1147">
            <v>0</v>
          </cell>
          <cell r="Z1147">
            <v>0</v>
          </cell>
          <cell r="AA1147">
            <v>0</v>
          </cell>
          <cell r="AB1147">
            <v>0</v>
          </cell>
          <cell r="AC1147">
            <v>0</v>
          </cell>
          <cell r="AD1147">
            <v>0</v>
          </cell>
          <cell r="AE1147">
            <v>0</v>
          </cell>
          <cell r="AF1147">
            <v>0</v>
          </cell>
          <cell r="AG1147">
            <v>0</v>
          </cell>
          <cell r="AH1147">
            <v>719.9996948242188</v>
          </cell>
          <cell r="AI1147">
            <v>0</v>
          </cell>
          <cell r="AJ1147">
            <v>0</v>
          </cell>
          <cell r="AK1147">
            <v>494.7415771484375</v>
          </cell>
          <cell r="AL1147">
            <v>1214.7412109375</v>
          </cell>
          <cell r="AM1147">
            <v>500.8529052734375</v>
          </cell>
          <cell r="AN1147">
            <v>8.187295913696289</v>
          </cell>
          <cell r="AO1147">
            <v>50.904022216796875</v>
          </cell>
          <cell r="AP1147">
            <v>0</v>
          </cell>
          <cell r="AQ1147">
            <v>559.9442138671875</v>
          </cell>
          <cell r="AR1147">
            <v>719.9996948242188</v>
          </cell>
          <cell r="AS1147">
            <v>0.7777006399157376</v>
          </cell>
          <cell r="AT1147">
            <v>500.8529052734375</v>
          </cell>
          <cell r="AU1147">
            <v>158.9165802001953</v>
          </cell>
          <cell r="AV1147">
            <v>65.9769515991211</v>
          </cell>
          <cell r="AW1147">
            <v>0</v>
          </cell>
          <cell r="AX1147">
            <v>725.7464599609375</v>
          </cell>
          <cell r="AY1147">
            <v>0</v>
          </cell>
          <cell r="AZ1147">
            <v>9999</v>
          </cell>
          <cell r="BA1147">
            <v>500.8529052734375</v>
          </cell>
          <cell r="BB1147">
            <v>167.1038818359375</v>
          </cell>
          <cell r="BC1147">
            <v>66.7956771850586</v>
          </cell>
          <cell r="BD1147">
            <v>0</v>
          </cell>
          <cell r="BE1147">
            <v>734.75244140625</v>
          </cell>
          <cell r="BF1147">
            <v>719.9996948242188</v>
          </cell>
          <cell r="BG1147">
            <v>36.36553192138672</v>
          </cell>
          <cell r="BH1147">
            <v>1.020489958335011</v>
          </cell>
          <cell r="BI1147">
            <v>53.863739013671875</v>
          </cell>
          <cell r="BJ1147">
            <v>0</v>
          </cell>
          <cell r="BK1147">
            <v>0</v>
          </cell>
          <cell r="BL1147">
            <v>37.012001037597656</v>
          </cell>
          <cell r="BM1147">
            <v>127.16339874267578</v>
          </cell>
          <cell r="BN1147">
            <v>500.8529052734375</v>
          </cell>
          <cell r="BO1147">
            <v>0</v>
          </cell>
          <cell r="BP1147">
            <v>167.1038818359375</v>
          </cell>
          <cell r="BQ1147">
            <v>39.72914505004883</v>
          </cell>
          <cell r="BR1147">
            <v>16.527076721191406</v>
          </cell>
          <cell r="BS1147">
            <v>0</v>
          </cell>
          <cell r="BT1147">
            <v>0</v>
          </cell>
          <cell r="BU1147">
            <v>0</v>
          </cell>
          <cell r="BV1147">
            <v>0</v>
          </cell>
          <cell r="BW1147">
            <v>66.7956771850586</v>
          </cell>
          <cell r="BX1147">
            <v>1094.7412109375</v>
          </cell>
          <cell r="BY1147">
            <v>120</v>
          </cell>
          <cell r="BZ1147">
            <v>0</v>
          </cell>
          <cell r="CA1147">
            <v>0</v>
          </cell>
          <cell r="CB1147">
            <v>791.0086669921875</v>
          </cell>
          <cell r="CC1147">
            <v>1214.7412109375</v>
          </cell>
          <cell r="CD1147">
            <v>0.6511746479179312</v>
          </cell>
          <cell r="CE1147">
            <v>69.16896057128906</v>
          </cell>
          <cell r="CF1147">
            <v>8.209408165738738</v>
          </cell>
          <cell r="CG1147">
            <v>0</v>
          </cell>
          <cell r="CH1147">
            <v>8.209408165738738</v>
          </cell>
          <cell r="CI1147">
            <v>0.42855712545368374</v>
          </cell>
          <cell r="CJ1147">
            <v>0</v>
          </cell>
          <cell r="CK1147">
            <v>0.42855712545368374</v>
          </cell>
          <cell r="CM1147">
            <v>0</v>
          </cell>
          <cell r="CQ1147">
            <v>0</v>
          </cell>
          <cell r="CR1147">
            <v>39.72914505004883</v>
          </cell>
          <cell r="CS1147">
            <v>0</v>
          </cell>
          <cell r="CT1147">
            <v>39.72914505004883</v>
          </cell>
          <cell r="CU1147">
            <v>0</v>
          </cell>
          <cell r="CV1147">
            <v>9999</v>
          </cell>
          <cell r="CW1147">
            <v>9999</v>
          </cell>
        </row>
        <row r="1148">
          <cell r="A1148" t="str">
            <v>Manufactured Home SGC Heat Pump - PTCS System Commissioning Heat Zone 3 - Cool Zone 2</v>
          </cell>
          <cell r="C1148">
            <v>5</v>
          </cell>
          <cell r="D1148">
            <v>538.6541748046875</v>
          </cell>
          <cell r="E1148">
            <v>0</v>
          </cell>
          <cell r="F1148">
            <v>225</v>
          </cell>
          <cell r="G1148">
            <v>0</v>
          </cell>
          <cell r="H1148">
            <v>0</v>
          </cell>
          <cell r="L1148">
            <v>579.7265625</v>
          </cell>
          <cell r="M1148">
            <v>0.14222024381160736</v>
          </cell>
          <cell r="N1148">
            <v>0.41756629943847656</v>
          </cell>
          <cell r="O1148">
            <v>0</v>
          </cell>
          <cell r="P1148">
            <v>0.14222024381160736</v>
          </cell>
          <cell r="Q1148">
            <v>0.41756629943847656</v>
          </cell>
          <cell r="R1148">
            <v>224.99989318847656</v>
          </cell>
          <cell r="S1148">
            <v>0</v>
          </cell>
          <cell r="T1148">
            <v>0</v>
          </cell>
          <cell r="U1148">
            <v>494.7415771484375</v>
          </cell>
          <cell r="V1148">
            <v>45</v>
          </cell>
          <cell r="W1148">
            <v>0</v>
          </cell>
          <cell r="X1148">
            <v>0</v>
          </cell>
          <cell r="Y1148">
            <v>0</v>
          </cell>
          <cell r="Z1148">
            <v>0</v>
          </cell>
          <cell r="AA1148">
            <v>0</v>
          </cell>
          <cell r="AB1148">
            <v>0</v>
          </cell>
          <cell r="AC1148">
            <v>0</v>
          </cell>
          <cell r="AD1148">
            <v>0</v>
          </cell>
          <cell r="AE1148">
            <v>0</v>
          </cell>
          <cell r="AF1148">
            <v>0</v>
          </cell>
          <cell r="AG1148">
            <v>0</v>
          </cell>
          <cell r="AH1148">
            <v>269.9998779296875</v>
          </cell>
          <cell r="AI1148">
            <v>0</v>
          </cell>
          <cell r="AJ1148">
            <v>0</v>
          </cell>
          <cell r="AK1148">
            <v>494.7415771484375</v>
          </cell>
          <cell r="AL1148">
            <v>764.741455078125</v>
          </cell>
          <cell r="AM1148">
            <v>288.849853515625</v>
          </cell>
          <cell r="AN1148">
            <v>5.798460483551025</v>
          </cell>
          <cell r="AO1148">
            <v>29.46483039855957</v>
          </cell>
          <cell r="AP1148">
            <v>0</v>
          </cell>
          <cell r="AQ1148">
            <v>324.1131591796875</v>
          </cell>
          <cell r="AR1148">
            <v>269.9998779296875</v>
          </cell>
          <cell r="AS1148">
            <v>1.2004195282087933</v>
          </cell>
          <cell r="AT1148">
            <v>288.849853515625</v>
          </cell>
          <cell r="AU1148">
            <v>113.4972915649414</v>
          </cell>
          <cell r="AV1148">
            <v>40.23471450805664</v>
          </cell>
          <cell r="AW1148">
            <v>0</v>
          </cell>
          <cell r="AX1148">
            <v>442.58184814453125</v>
          </cell>
          <cell r="AY1148">
            <v>0</v>
          </cell>
          <cell r="AZ1148">
            <v>9999</v>
          </cell>
          <cell r="BA1148">
            <v>288.849853515625</v>
          </cell>
          <cell r="BB1148">
            <v>119.2957534790039</v>
          </cell>
          <cell r="BC1148">
            <v>40.81455993652344</v>
          </cell>
          <cell r="BD1148">
            <v>0</v>
          </cell>
          <cell r="BE1148">
            <v>448.9601745605469</v>
          </cell>
          <cell r="BF1148">
            <v>269.9998779296875</v>
          </cell>
          <cell r="BG1148">
            <v>13.947726249694824</v>
          </cell>
          <cell r="BH1148">
            <v>1.6628160855872598</v>
          </cell>
          <cell r="BI1148">
            <v>34.26971435546875</v>
          </cell>
          <cell r="BJ1148">
            <v>0</v>
          </cell>
          <cell r="BK1148">
            <v>0</v>
          </cell>
          <cell r="BL1148">
            <v>62.7950325012207</v>
          </cell>
          <cell r="BM1148">
            <v>198.5470733642578</v>
          </cell>
          <cell r="BN1148">
            <v>288.849853515625</v>
          </cell>
          <cell r="BO1148">
            <v>0</v>
          </cell>
          <cell r="BP1148">
            <v>119.2957534790039</v>
          </cell>
          <cell r="BQ1148">
            <v>28.37432289123535</v>
          </cell>
          <cell r="BR1148">
            <v>10.090311050415039</v>
          </cell>
          <cell r="BS1148">
            <v>0</v>
          </cell>
          <cell r="BT1148">
            <v>0</v>
          </cell>
          <cell r="BU1148">
            <v>0</v>
          </cell>
          <cell r="BV1148">
            <v>0</v>
          </cell>
          <cell r="BW1148">
            <v>40.81455993652344</v>
          </cell>
          <cell r="BX1148">
            <v>719.741455078125</v>
          </cell>
          <cell r="BY1148">
            <v>45</v>
          </cell>
          <cell r="BZ1148">
            <v>0</v>
          </cell>
          <cell r="CA1148">
            <v>0</v>
          </cell>
          <cell r="CB1148">
            <v>487.4248046875</v>
          </cell>
          <cell r="CC1148">
            <v>764.741455078125</v>
          </cell>
          <cell r="CD1148">
            <v>0.637372011423778</v>
          </cell>
          <cell r="CE1148">
            <v>71.86064147949219</v>
          </cell>
          <cell r="CF1148">
            <v>5.10681759198386</v>
          </cell>
          <cell r="CG1148">
            <v>0</v>
          </cell>
          <cell r="CH1148">
            <v>5.10681759198386</v>
          </cell>
          <cell r="CI1148">
            <v>0.2743997325848004</v>
          </cell>
          <cell r="CJ1148">
            <v>0</v>
          </cell>
          <cell r="CK1148">
            <v>0.2743997325848004</v>
          </cell>
          <cell r="CM1148">
            <v>0</v>
          </cell>
          <cell r="CQ1148">
            <v>0</v>
          </cell>
          <cell r="CR1148">
            <v>28.37432289123535</v>
          </cell>
          <cell r="CS1148">
            <v>0</v>
          </cell>
          <cell r="CT1148">
            <v>28.37432289123535</v>
          </cell>
          <cell r="CU1148">
            <v>0</v>
          </cell>
          <cell r="CV1148">
            <v>9999</v>
          </cell>
          <cell r="CW1148">
            <v>9999</v>
          </cell>
        </row>
        <row r="1149">
          <cell r="A1149" t="str">
            <v>Single Family Heat Pump - PTCS System Commissioning Heat Zone 2 - Cool Zone 3</v>
          </cell>
          <cell r="C1149">
            <v>5</v>
          </cell>
          <cell r="D1149">
            <v>534.2465209960938</v>
          </cell>
          <cell r="E1149">
            <v>0</v>
          </cell>
          <cell r="F1149">
            <v>225</v>
          </cell>
          <cell r="G1149">
            <v>0</v>
          </cell>
          <cell r="H1149">
            <v>0</v>
          </cell>
          <cell r="L1149">
            <v>574.9828491210938</v>
          </cell>
          <cell r="M1149">
            <v>0.13203543424606323</v>
          </cell>
          <cell r="N1149">
            <v>0.4123557507991791</v>
          </cell>
          <cell r="O1149">
            <v>0</v>
          </cell>
          <cell r="P1149">
            <v>0.13203543424606323</v>
          </cell>
          <cell r="Q1149">
            <v>0.4123557507991791</v>
          </cell>
          <cell r="R1149">
            <v>224.99989318847656</v>
          </cell>
          <cell r="S1149">
            <v>0</v>
          </cell>
          <cell r="T1149">
            <v>0</v>
          </cell>
          <cell r="U1149">
            <v>494.7415771484375</v>
          </cell>
          <cell r="V1149">
            <v>45</v>
          </cell>
          <cell r="W1149">
            <v>0</v>
          </cell>
          <cell r="X1149">
            <v>0</v>
          </cell>
          <cell r="Y1149">
            <v>0</v>
          </cell>
          <cell r="Z1149">
            <v>0</v>
          </cell>
          <cell r="AA1149">
            <v>0</v>
          </cell>
          <cell r="AB1149">
            <v>0</v>
          </cell>
          <cell r="AC1149">
            <v>0</v>
          </cell>
          <cell r="AD1149">
            <v>0</v>
          </cell>
          <cell r="AE1149">
            <v>0</v>
          </cell>
          <cell r="AF1149">
            <v>0</v>
          </cell>
          <cell r="AG1149">
            <v>0</v>
          </cell>
          <cell r="AH1149">
            <v>269.9998779296875</v>
          </cell>
          <cell r="AI1149">
            <v>0</v>
          </cell>
          <cell r="AJ1149">
            <v>0</v>
          </cell>
          <cell r="AK1149">
            <v>494.7415771484375</v>
          </cell>
          <cell r="AL1149">
            <v>764.741455078125</v>
          </cell>
          <cell r="AM1149">
            <v>283.2445983886719</v>
          </cell>
          <cell r="AN1149">
            <v>5.383215427398682</v>
          </cell>
          <cell r="AO1149">
            <v>28.862783432006836</v>
          </cell>
          <cell r="AP1149">
            <v>0</v>
          </cell>
          <cell r="AQ1149">
            <v>317.4906005859375</v>
          </cell>
          <cell r="AR1149">
            <v>269.9998779296875</v>
          </cell>
          <cell r="AS1149">
            <v>1.1758915660994331</v>
          </cell>
          <cell r="AT1149">
            <v>283.2445983886719</v>
          </cell>
          <cell r="AU1149">
            <v>112.08102416992188</v>
          </cell>
          <cell r="AV1149">
            <v>39.532562255859375</v>
          </cell>
          <cell r="AW1149">
            <v>0</v>
          </cell>
          <cell r="AX1149">
            <v>434.8581848144531</v>
          </cell>
          <cell r="AY1149">
            <v>0</v>
          </cell>
          <cell r="AZ1149">
            <v>9999</v>
          </cell>
          <cell r="BA1149">
            <v>283.2445983886719</v>
          </cell>
          <cell r="BB1149">
            <v>117.46424865722656</v>
          </cell>
          <cell r="BC1149">
            <v>40.070884704589844</v>
          </cell>
          <cell r="BD1149">
            <v>0</v>
          </cell>
          <cell r="BE1149">
            <v>440.77972412109375</v>
          </cell>
          <cell r="BF1149">
            <v>269.9998779296875</v>
          </cell>
          <cell r="BG1149">
            <v>14.392350196838379</v>
          </cell>
          <cell r="BH1149">
            <v>1.6325181372678947</v>
          </cell>
          <cell r="BI1149">
            <v>34.55244445800781</v>
          </cell>
          <cell r="BJ1149">
            <v>0</v>
          </cell>
          <cell r="BK1149">
            <v>0</v>
          </cell>
          <cell r="BL1149">
            <v>63.313106536865234</v>
          </cell>
          <cell r="BM1149">
            <v>207.17591857910156</v>
          </cell>
          <cell r="BN1149">
            <v>283.2445983886719</v>
          </cell>
          <cell r="BO1149">
            <v>0</v>
          </cell>
          <cell r="BP1149">
            <v>117.46424865722656</v>
          </cell>
          <cell r="BQ1149">
            <v>28.02025604248047</v>
          </cell>
          <cell r="BR1149">
            <v>10.197874069213867</v>
          </cell>
          <cell r="BS1149">
            <v>0</v>
          </cell>
          <cell r="BT1149">
            <v>0</v>
          </cell>
          <cell r="BU1149">
            <v>0</v>
          </cell>
          <cell r="BV1149">
            <v>0</v>
          </cell>
          <cell r="BW1149">
            <v>40.070884704589844</v>
          </cell>
          <cell r="BX1149">
            <v>719.741455078125</v>
          </cell>
          <cell r="BY1149">
            <v>45</v>
          </cell>
          <cell r="BZ1149">
            <v>0</v>
          </cell>
          <cell r="CA1149">
            <v>0</v>
          </cell>
          <cell r="CB1149">
            <v>478.99786376953125</v>
          </cell>
          <cell r="CC1149">
            <v>764.741455078125</v>
          </cell>
          <cell r="CD1149">
            <v>0.6263526707249613</v>
          </cell>
          <cell r="CE1149">
            <v>72.81460571289062</v>
          </cell>
          <cell r="CF1149">
            <v>5.1837339876200925</v>
          </cell>
          <cell r="CG1149">
            <v>0</v>
          </cell>
          <cell r="CH1149">
            <v>5.1837339876200925</v>
          </cell>
          <cell r="CI1149">
            <v>0.2777387333163576</v>
          </cell>
          <cell r="CJ1149">
            <v>0</v>
          </cell>
          <cell r="CK1149">
            <v>0.2777387333163576</v>
          </cell>
          <cell r="CM1149">
            <v>0</v>
          </cell>
          <cell r="CQ1149">
            <v>0</v>
          </cell>
          <cell r="CR1149">
            <v>28.02025604248047</v>
          </cell>
          <cell r="CS1149">
            <v>0</v>
          </cell>
          <cell r="CT1149">
            <v>28.02025604248047</v>
          </cell>
          <cell r="CU1149">
            <v>0</v>
          </cell>
          <cell r="CV1149">
            <v>9999</v>
          </cell>
          <cell r="CW1149">
            <v>9999</v>
          </cell>
        </row>
        <row r="1150">
          <cell r="A1150" t="str">
            <v>Manufactured Home SGC Forced Air Furnace w/CAC - PTCS Duct Sealing and System Commissioning Heat Zone 3 - Cool Zone 1</v>
          </cell>
          <cell r="C1150">
            <v>19.512483596801758</v>
          </cell>
          <cell r="D1150">
            <v>876.31396484375</v>
          </cell>
          <cell r="E1150">
            <v>0</v>
          </cell>
          <cell r="F1150">
            <v>600</v>
          </cell>
          <cell r="G1150">
            <v>0</v>
          </cell>
          <cell r="H1150">
            <v>0</v>
          </cell>
          <cell r="L1150">
            <v>943.1329345703125</v>
          </cell>
          <cell r="M1150">
            <v>0.20081178843975067</v>
          </cell>
          <cell r="N1150">
            <v>0.5575132369995117</v>
          </cell>
          <cell r="O1150">
            <v>0</v>
          </cell>
          <cell r="P1150">
            <v>0.20081178843975067</v>
          </cell>
          <cell r="Q1150">
            <v>0.5575132369995117</v>
          </cell>
          <cell r="R1150">
            <v>599.9996948242188</v>
          </cell>
          <cell r="S1150">
            <v>0</v>
          </cell>
          <cell r="T1150">
            <v>0</v>
          </cell>
          <cell r="U1150">
            <v>494.7415771484375</v>
          </cell>
          <cell r="V1150">
            <v>120</v>
          </cell>
          <cell r="W1150">
            <v>0</v>
          </cell>
          <cell r="X1150">
            <v>0</v>
          </cell>
          <cell r="Y1150">
            <v>0</v>
          </cell>
          <cell r="Z1150">
            <v>0</v>
          </cell>
          <cell r="AA1150">
            <v>0</v>
          </cell>
          <cell r="AB1150">
            <v>0</v>
          </cell>
          <cell r="AC1150">
            <v>0</v>
          </cell>
          <cell r="AD1150">
            <v>0</v>
          </cell>
          <cell r="AE1150">
            <v>0</v>
          </cell>
          <cell r="AF1150">
            <v>0</v>
          </cell>
          <cell r="AG1150">
            <v>0</v>
          </cell>
          <cell r="AH1150">
            <v>719.9996948242188</v>
          </cell>
          <cell r="AI1150">
            <v>0</v>
          </cell>
          <cell r="AJ1150">
            <v>0</v>
          </cell>
          <cell r="AK1150">
            <v>494.7415771484375</v>
          </cell>
          <cell r="AL1150">
            <v>1214.7412109375</v>
          </cell>
          <cell r="AM1150">
            <v>482.1287536621094</v>
          </cell>
          <cell r="AN1150">
            <v>8.187295913696289</v>
          </cell>
          <cell r="AO1150">
            <v>49.03160858154297</v>
          </cell>
          <cell r="AP1150">
            <v>0</v>
          </cell>
          <cell r="AQ1150">
            <v>539.34765625</v>
          </cell>
          <cell r="AR1150">
            <v>719.9996948242188</v>
          </cell>
          <cell r="AS1150">
            <v>0.7490942871705318</v>
          </cell>
          <cell r="AT1150">
            <v>482.1287536621094</v>
          </cell>
          <cell r="AU1150">
            <v>151.53578186035156</v>
          </cell>
          <cell r="AV1150">
            <v>63.366455078125</v>
          </cell>
          <cell r="AW1150">
            <v>0</v>
          </cell>
          <cell r="AX1150">
            <v>697.031005859375</v>
          </cell>
          <cell r="AY1150">
            <v>0</v>
          </cell>
          <cell r="AZ1150">
            <v>9999</v>
          </cell>
          <cell r="BA1150">
            <v>482.1287536621094</v>
          </cell>
          <cell r="BB1150">
            <v>159.72308349609375</v>
          </cell>
          <cell r="BC1150">
            <v>64.1851806640625</v>
          </cell>
          <cell r="BD1150">
            <v>0</v>
          </cell>
          <cell r="BE1150">
            <v>706.0369873046875</v>
          </cell>
          <cell r="BF1150">
            <v>719.9996948242188</v>
          </cell>
          <cell r="BG1150">
            <v>38.70427322387695</v>
          </cell>
          <cell r="BH1150">
            <v>0.9806073768858917</v>
          </cell>
          <cell r="BI1150">
            <v>56.17324447631836</v>
          </cell>
          <cell r="BJ1150">
            <v>0</v>
          </cell>
          <cell r="BK1150">
            <v>0</v>
          </cell>
          <cell r="BL1150">
            <v>38.598960876464844</v>
          </cell>
          <cell r="BM1150">
            <v>131.05987548828125</v>
          </cell>
          <cell r="BN1150">
            <v>482.1287536621094</v>
          </cell>
          <cell r="BO1150">
            <v>0</v>
          </cell>
          <cell r="BP1150">
            <v>159.72308349609375</v>
          </cell>
          <cell r="BQ1150">
            <v>37.88394546508789</v>
          </cell>
          <cell r="BR1150">
            <v>15.743776321411133</v>
          </cell>
          <cell r="BS1150">
            <v>0</v>
          </cell>
          <cell r="BT1150">
            <v>0</v>
          </cell>
          <cell r="BU1150">
            <v>0</v>
          </cell>
          <cell r="BV1150">
            <v>0</v>
          </cell>
          <cell r="BW1150">
            <v>64.1851806640625</v>
          </cell>
          <cell r="BX1150">
            <v>1094.7412109375</v>
          </cell>
          <cell r="BY1150">
            <v>120</v>
          </cell>
          <cell r="BZ1150">
            <v>0</v>
          </cell>
          <cell r="CA1150">
            <v>0</v>
          </cell>
          <cell r="CB1150">
            <v>759.6647338867188</v>
          </cell>
          <cell r="CC1150">
            <v>1214.7412109375</v>
          </cell>
          <cell r="CD1150">
            <v>0.6253716652128998</v>
          </cell>
          <cell r="CE1150">
            <v>73.11927795410156</v>
          </cell>
          <cell r="CF1150">
            <v>7.816398351917679</v>
          </cell>
          <cell r="CG1150">
            <v>0</v>
          </cell>
          <cell r="CH1150">
            <v>7.816398351917679</v>
          </cell>
          <cell r="CI1150">
            <v>0.40887536265429636</v>
          </cell>
          <cell r="CJ1150">
            <v>0</v>
          </cell>
          <cell r="CK1150">
            <v>0.40887536265429636</v>
          </cell>
          <cell r="CM1150">
            <v>0</v>
          </cell>
          <cell r="CQ1150">
            <v>0</v>
          </cell>
          <cell r="CR1150">
            <v>37.88394546508789</v>
          </cell>
          <cell r="CS1150">
            <v>0</v>
          </cell>
          <cell r="CT1150">
            <v>37.88394546508789</v>
          </cell>
          <cell r="CU1150">
            <v>0</v>
          </cell>
          <cell r="CV1150">
            <v>9999</v>
          </cell>
          <cell r="CW1150">
            <v>9999</v>
          </cell>
        </row>
        <row r="1151">
          <cell r="A1151" t="str">
            <v>Manufactured Home SGC Heat Pump - PTCS System Commissioning Heat Zone 3 - Cool Zone 1</v>
          </cell>
          <cell r="C1151">
            <v>5</v>
          </cell>
          <cell r="D1151">
            <v>525.9094848632812</v>
          </cell>
          <cell r="E1151">
            <v>0</v>
          </cell>
          <cell r="F1151">
            <v>225</v>
          </cell>
          <cell r="G1151">
            <v>0</v>
          </cell>
          <cell r="H1151">
            <v>0</v>
          </cell>
          <cell r="L1151">
            <v>566.0100708007812</v>
          </cell>
          <cell r="M1151">
            <v>0.14222024381160736</v>
          </cell>
          <cell r="N1151">
            <v>0.4083556532859802</v>
          </cell>
          <cell r="O1151">
            <v>0</v>
          </cell>
          <cell r="P1151">
            <v>0.14222024381160736</v>
          </cell>
          <cell r="Q1151">
            <v>0.4083556532859802</v>
          </cell>
          <cell r="R1151">
            <v>224.99989318847656</v>
          </cell>
          <cell r="S1151">
            <v>0</v>
          </cell>
          <cell r="T1151">
            <v>0</v>
          </cell>
          <cell r="U1151">
            <v>494.7415771484375</v>
          </cell>
          <cell r="V1151">
            <v>45</v>
          </cell>
          <cell r="W1151">
            <v>0</v>
          </cell>
          <cell r="X1151">
            <v>0</v>
          </cell>
          <cell r="Y1151">
            <v>0</v>
          </cell>
          <cell r="Z1151">
            <v>0</v>
          </cell>
          <cell r="AA1151">
            <v>0</v>
          </cell>
          <cell r="AB1151">
            <v>0</v>
          </cell>
          <cell r="AC1151">
            <v>0</v>
          </cell>
          <cell r="AD1151">
            <v>0</v>
          </cell>
          <cell r="AE1151">
            <v>0</v>
          </cell>
          <cell r="AF1151">
            <v>0</v>
          </cell>
          <cell r="AG1151">
            <v>0</v>
          </cell>
          <cell r="AH1151">
            <v>269.9998779296875</v>
          </cell>
          <cell r="AI1151">
            <v>0</v>
          </cell>
          <cell r="AJ1151">
            <v>0</v>
          </cell>
          <cell r="AK1151">
            <v>494.7415771484375</v>
          </cell>
          <cell r="AL1151">
            <v>764.741455078125</v>
          </cell>
          <cell r="AM1151">
            <v>282.49658203125</v>
          </cell>
          <cell r="AN1151">
            <v>5.798460483551025</v>
          </cell>
          <cell r="AO1151">
            <v>28.829504013061523</v>
          </cell>
          <cell r="AP1151">
            <v>0</v>
          </cell>
          <cell r="AQ1151">
            <v>317.1245422363281</v>
          </cell>
          <cell r="AR1151">
            <v>269.9998779296875</v>
          </cell>
          <cell r="AS1151">
            <v>1.1745358221549003</v>
          </cell>
          <cell r="AT1151">
            <v>282.49658203125</v>
          </cell>
          <cell r="AU1151">
            <v>110.99378204345703</v>
          </cell>
          <cell r="AV1151">
            <v>39.349037170410156</v>
          </cell>
          <cell r="AW1151">
            <v>0</v>
          </cell>
          <cell r="AX1151">
            <v>432.83941650390625</v>
          </cell>
          <cell r="AY1151">
            <v>0</v>
          </cell>
          <cell r="AZ1151">
            <v>9999</v>
          </cell>
          <cell r="BA1151">
            <v>282.49658203125</v>
          </cell>
          <cell r="BB1151">
            <v>116.79224395751953</v>
          </cell>
          <cell r="BC1151">
            <v>39.92888259887695</v>
          </cell>
          <cell r="BD1151">
            <v>0</v>
          </cell>
          <cell r="BE1151">
            <v>439.21771240234375</v>
          </cell>
          <cell r="BF1151">
            <v>269.9998779296875</v>
          </cell>
          <cell r="BG1151">
            <v>14.726327896118164</v>
          </cell>
          <cell r="BH1151">
            <v>1.6267328922627906</v>
          </cell>
          <cell r="BI1151">
            <v>35.10019302368164</v>
          </cell>
          <cell r="BJ1151">
            <v>0</v>
          </cell>
          <cell r="BK1151">
            <v>0</v>
          </cell>
          <cell r="BL1151">
            <v>64.31678771972656</v>
          </cell>
          <cell r="BM1151">
            <v>200.89930725097656</v>
          </cell>
          <cell r="BN1151">
            <v>282.49658203125</v>
          </cell>
          <cell r="BO1151">
            <v>0</v>
          </cell>
          <cell r="BP1151">
            <v>116.79224395751953</v>
          </cell>
          <cell r="BQ1151">
            <v>27.748445510864258</v>
          </cell>
          <cell r="BR1151">
            <v>9.824159622192383</v>
          </cell>
          <cell r="BS1151">
            <v>0</v>
          </cell>
          <cell r="BT1151">
            <v>0</v>
          </cell>
          <cell r="BU1151">
            <v>0</v>
          </cell>
          <cell r="BV1151">
            <v>0</v>
          </cell>
          <cell r="BW1151">
            <v>39.92888259887695</v>
          </cell>
          <cell r="BX1151">
            <v>719.741455078125</v>
          </cell>
          <cell r="BY1151">
            <v>45</v>
          </cell>
          <cell r="BZ1151">
            <v>0</v>
          </cell>
          <cell r="CA1151">
            <v>0</v>
          </cell>
          <cell r="CB1151">
            <v>476.7903137207031</v>
          </cell>
          <cell r="CC1151">
            <v>764.741455078125</v>
          </cell>
          <cell r="CD1151">
            <v>0.6234660212600655</v>
          </cell>
          <cell r="CE1151">
            <v>74.15864562988281</v>
          </cell>
          <cell r="CF1151">
            <v>4.9732166521487775</v>
          </cell>
          <cell r="CG1151">
            <v>0</v>
          </cell>
          <cell r="CH1151">
            <v>4.9732166521487775</v>
          </cell>
          <cell r="CI1151">
            <v>0.2677047653359651</v>
          </cell>
          <cell r="CJ1151">
            <v>0</v>
          </cell>
          <cell r="CK1151">
            <v>0.2677047653359651</v>
          </cell>
          <cell r="CM1151">
            <v>0</v>
          </cell>
          <cell r="CQ1151">
            <v>0</v>
          </cell>
          <cell r="CR1151">
            <v>27.748445510864258</v>
          </cell>
          <cell r="CS1151">
            <v>0</v>
          </cell>
          <cell r="CT1151">
            <v>27.748445510864258</v>
          </cell>
          <cell r="CU1151">
            <v>0</v>
          </cell>
          <cell r="CV1151">
            <v>9999</v>
          </cell>
          <cell r="CW1151">
            <v>9999</v>
          </cell>
        </row>
        <row r="1152">
          <cell r="A1152" t="str">
            <v>Manufactured Home SGC Forced Air Furnace w/CAC - PTCS Duct Sealing and System Commissioning Heat Zone 2 - Cool Zone 3</v>
          </cell>
          <cell r="C1152">
            <v>17.21596336364746</v>
          </cell>
          <cell r="D1152">
            <v>850.7830810546875</v>
          </cell>
          <cell r="E1152">
            <v>0</v>
          </cell>
          <cell r="F1152">
            <v>600</v>
          </cell>
          <cell r="G1152">
            <v>0</v>
          </cell>
          <cell r="H1152">
            <v>0</v>
          </cell>
          <cell r="L1152">
            <v>915.6552124023438</v>
          </cell>
          <cell r="M1152">
            <v>0.1641097068786621</v>
          </cell>
          <cell r="N1152">
            <v>0.5529161691665649</v>
          </cell>
          <cell r="O1152">
            <v>0</v>
          </cell>
          <cell r="P1152">
            <v>0.1641097068786621</v>
          </cell>
          <cell r="Q1152">
            <v>0.5529161691665649</v>
          </cell>
          <cell r="R1152">
            <v>599.9996948242188</v>
          </cell>
          <cell r="S1152">
            <v>0</v>
          </cell>
          <cell r="T1152">
            <v>0</v>
          </cell>
          <cell r="U1152">
            <v>494.7415771484375</v>
          </cell>
          <cell r="V1152">
            <v>120</v>
          </cell>
          <cell r="W1152">
            <v>0</v>
          </cell>
          <cell r="X1152">
            <v>0</v>
          </cell>
          <cell r="Y1152">
            <v>0</v>
          </cell>
          <cell r="Z1152">
            <v>0</v>
          </cell>
          <cell r="AA1152">
            <v>0</v>
          </cell>
          <cell r="AB1152">
            <v>0</v>
          </cell>
          <cell r="AC1152">
            <v>0</v>
          </cell>
          <cell r="AD1152">
            <v>0</v>
          </cell>
          <cell r="AE1152">
            <v>0</v>
          </cell>
          <cell r="AF1152">
            <v>0</v>
          </cell>
          <cell r="AG1152">
            <v>0</v>
          </cell>
          <cell r="AH1152">
            <v>719.9996948242188</v>
          </cell>
          <cell r="AI1152">
            <v>0</v>
          </cell>
          <cell r="AJ1152">
            <v>0</v>
          </cell>
          <cell r="AK1152">
            <v>494.7415771484375</v>
          </cell>
          <cell r="AL1152">
            <v>1214.7412109375</v>
          </cell>
          <cell r="AM1152">
            <v>460.5966491699219</v>
          </cell>
          <cell r="AN1152">
            <v>6.690916061401367</v>
          </cell>
          <cell r="AO1152">
            <v>46.728759765625</v>
          </cell>
          <cell r="AP1152">
            <v>0</v>
          </cell>
          <cell r="AQ1152">
            <v>514.0162963867188</v>
          </cell>
          <cell r="AR1152">
            <v>719.9996948242188</v>
          </cell>
          <cell r="AS1152">
            <v>0.7139118650910548</v>
          </cell>
          <cell r="AT1152">
            <v>460.5966491699219</v>
          </cell>
          <cell r="AU1152">
            <v>150.28628540039062</v>
          </cell>
          <cell r="AV1152">
            <v>61.088294982910156</v>
          </cell>
          <cell r="AW1152">
            <v>0</v>
          </cell>
          <cell r="AX1152">
            <v>671.9712524414062</v>
          </cell>
          <cell r="AY1152">
            <v>0</v>
          </cell>
          <cell r="AZ1152">
            <v>9999</v>
          </cell>
          <cell r="BA1152">
            <v>460.5966491699219</v>
          </cell>
          <cell r="BB1152">
            <v>156.97720336914062</v>
          </cell>
          <cell r="BC1152">
            <v>61.75738525390625</v>
          </cell>
          <cell r="BD1152">
            <v>0</v>
          </cell>
          <cell r="BE1152">
            <v>679.3312377929688</v>
          </cell>
          <cell r="BF1152">
            <v>719.9996948242188</v>
          </cell>
          <cell r="BG1152">
            <v>40.281497955322266</v>
          </cell>
          <cell r="BH1152">
            <v>0.9435160053109085</v>
          </cell>
          <cell r="BI1152">
            <v>57.85894012451172</v>
          </cell>
          <cell r="BJ1152">
            <v>0</v>
          </cell>
          <cell r="BK1152">
            <v>0</v>
          </cell>
          <cell r="BL1152">
            <v>39.75727081298828</v>
          </cell>
          <cell r="BM1152">
            <v>142.01937866210938</v>
          </cell>
          <cell r="BN1152">
            <v>460.5966491699219</v>
          </cell>
          <cell r="BO1152">
            <v>0</v>
          </cell>
          <cell r="BP1152">
            <v>156.97720336914062</v>
          </cell>
          <cell r="BQ1152">
            <v>37.571571350097656</v>
          </cell>
          <cell r="BR1152">
            <v>15.669723510742188</v>
          </cell>
          <cell r="BS1152">
            <v>0</v>
          </cell>
          <cell r="BT1152">
            <v>0</v>
          </cell>
          <cell r="BU1152">
            <v>0</v>
          </cell>
          <cell r="BV1152">
            <v>0</v>
          </cell>
          <cell r="BW1152">
            <v>61.75738525390625</v>
          </cell>
          <cell r="BX1152">
            <v>1094.7412109375</v>
          </cell>
          <cell r="BY1152">
            <v>120</v>
          </cell>
          <cell r="BZ1152">
            <v>0</v>
          </cell>
          <cell r="CA1152">
            <v>0</v>
          </cell>
          <cell r="CB1152">
            <v>732.572509765625</v>
          </cell>
          <cell r="CC1152">
            <v>1214.7412109375</v>
          </cell>
          <cell r="CD1152">
            <v>0.6030688052322544</v>
          </cell>
          <cell r="CE1152">
            <v>75.76031494140625</v>
          </cell>
          <cell r="CF1152">
            <v>7.8592648957120534</v>
          </cell>
          <cell r="CG1152">
            <v>0</v>
          </cell>
          <cell r="CH1152">
            <v>7.8592648957120534</v>
          </cell>
          <cell r="CI1152">
            <v>0.4119701647824568</v>
          </cell>
          <cell r="CJ1152">
            <v>0</v>
          </cell>
          <cell r="CK1152">
            <v>0.4119701647824568</v>
          </cell>
          <cell r="CM1152">
            <v>0</v>
          </cell>
          <cell r="CQ1152">
            <v>0</v>
          </cell>
          <cell r="CR1152">
            <v>37.571571350097656</v>
          </cell>
          <cell r="CS1152">
            <v>0</v>
          </cell>
          <cell r="CT1152">
            <v>37.571571350097656</v>
          </cell>
          <cell r="CU1152">
            <v>0</v>
          </cell>
          <cell r="CV1152">
            <v>9999</v>
          </cell>
          <cell r="CW1152">
            <v>9999</v>
          </cell>
        </row>
        <row r="1153">
          <cell r="A1153" t="str">
            <v>Single Family Heat Pump - PTCS System Commissioning Heat Zone 2 - Cool Zone 2</v>
          </cell>
          <cell r="C1153">
            <v>5.000000476837158</v>
          </cell>
          <cell r="D1153">
            <v>505.4854736328125</v>
          </cell>
          <cell r="E1153">
            <v>0</v>
          </cell>
          <cell r="F1153">
            <v>225</v>
          </cell>
          <cell r="G1153">
            <v>0</v>
          </cell>
          <cell r="H1153">
            <v>0</v>
          </cell>
          <cell r="L1153">
            <v>544.0287475585938</v>
          </cell>
          <cell r="M1153">
            <v>0.13203543424606323</v>
          </cell>
          <cell r="N1153">
            <v>0.3915700316429138</v>
          </cell>
          <cell r="O1153">
            <v>0</v>
          </cell>
          <cell r="P1153">
            <v>0.13203543424606323</v>
          </cell>
          <cell r="Q1153">
            <v>0.3915700316429138</v>
          </cell>
          <cell r="R1153">
            <v>224.99989318847656</v>
          </cell>
          <cell r="S1153">
            <v>0</v>
          </cell>
          <cell r="T1153">
            <v>0</v>
          </cell>
          <cell r="U1153">
            <v>494.7415771484375</v>
          </cell>
          <cell r="V1153">
            <v>45</v>
          </cell>
          <cell r="W1153">
            <v>0</v>
          </cell>
          <cell r="X1153">
            <v>0</v>
          </cell>
          <cell r="Y1153">
            <v>0</v>
          </cell>
          <cell r="Z1153">
            <v>0</v>
          </cell>
          <cell r="AA1153">
            <v>0</v>
          </cell>
          <cell r="AB1153">
            <v>0</v>
          </cell>
          <cell r="AC1153">
            <v>0</v>
          </cell>
          <cell r="AD1153">
            <v>0</v>
          </cell>
          <cell r="AE1153">
            <v>0</v>
          </cell>
          <cell r="AF1153">
            <v>0</v>
          </cell>
          <cell r="AG1153">
            <v>0</v>
          </cell>
          <cell r="AH1153">
            <v>269.9998779296875</v>
          </cell>
          <cell r="AI1153">
            <v>0</v>
          </cell>
          <cell r="AJ1153">
            <v>0</v>
          </cell>
          <cell r="AK1153">
            <v>494.7415771484375</v>
          </cell>
          <cell r="AL1153">
            <v>764.741455078125</v>
          </cell>
          <cell r="AM1153">
            <v>267.9425354003906</v>
          </cell>
          <cell r="AN1153">
            <v>5.383215427398682</v>
          </cell>
          <cell r="AO1153">
            <v>27.332576751708984</v>
          </cell>
          <cell r="AP1153">
            <v>0</v>
          </cell>
          <cell r="AQ1153">
            <v>300.6583251953125</v>
          </cell>
          <cell r="AR1153">
            <v>269.9998779296875</v>
          </cell>
          <cell r="AS1153">
            <v>1.1135498019238854</v>
          </cell>
          <cell r="AT1153">
            <v>267.9425354003906</v>
          </cell>
          <cell r="AU1153">
            <v>106.43132781982422</v>
          </cell>
          <cell r="AV1153">
            <v>37.43738555908203</v>
          </cell>
          <cell r="AW1153">
            <v>0</v>
          </cell>
          <cell r="AX1153">
            <v>411.8112487792969</v>
          </cell>
          <cell r="AY1153">
            <v>0</v>
          </cell>
          <cell r="AZ1153">
            <v>9999</v>
          </cell>
          <cell r="BA1153">
            <v>267.9425354003906</v>
          </cell>
          <cell r="BB1153">
            <v>111.81454467773438</v>
          </cell>
          <cell r="BC1153">
            <v>37.9757080078125</v>
          </cell>
          <cell r="BD1153">
            <v>0</v>
          </cell>
          <cell r="BE1153">
            <v>417.7327880859375</v>
          </cell>
          <cell r="BF1153">
            <v>269.9998779296875</v>
          </cell>
          <cell r="BG1153">
            <v>16.258766174316406</v>
          </cell>
          <cell r="BH1153">
            <v>1.5471590811475722</v>
          </cell>
          <cell r="BI1153">
            <v>36.51840591430664</v>
          </cell>
          <cell r="BJ1153">
            <v>0</v>
          </cell>
          <cell r="BK1153">
            <v>0</v>
          </cell>
          <cell r="BL1153">
            <v>66.91548919677734</v>
          </cell>
          <cell r="BM1153">
            <v>212.7442626953125</v>
          </cell>
          <cell r="BN1153">
            <v>267.9425354003906</v>
          </cell>
          <cell r="BO1153">
            <v>0</v>
          </cell>
          <cell r="BP1153">
            <v>111.81454467773438</v>
          </cell>
          <cell r="BQ1153">
            <v>26.607831954956055</v>
          </cell>
          <cell r="BR1153">
            <v>9.631270408630371</v>
          </cell>
          <cell r="BS1153">
            <v>0</v>
          </cell>
          <cell r="BT1153">
            <v>0</v>
          </cell>
          <cell r="BU1153">
            <v>0</v>
          </cell>
          <cell r="BV1153">
            <v>0</v>
          </cell>
          <cell r="BW1153">
            <v>37.9757080078125</v>
          </cell>
          <cell r="BX1153">
            <v>719.741455078125</v>
          </cell>
          <cell r="BY1153">
            <v>45</v>
          </cell>
          <cell r="BZ1153">
            <v>0</v>
          </cell>
          <cell r="CA1153">
            <v>0</v>
          </cell>
          <cell r="CB1153">
            <v>453.9718933105469</v>
          </cell>
          <cell r="CC1153">
            <v>764.741455078125</v>
          </cell>
          <cell r="CD1153">
            <v>0.593627932688225</v>
          </cell>
          <cell r="CE1153">
            <v>78.27278900146484</v>
          </cell>
          <cell r="CF1153">
            <v>4.9038344537744685</v>
          </cell>
          <cell r="CG1153">
            <v>0</v>
          </cell>
          <cell r="CH1153">
            <v>4.9038344537744685</v>
          </cell>
          <cell r="CI1153">
            <v>0.2641722446483894</v>
          </cell>
          <cell r="CJ1153">
            <v>0</v>
          </cell>
          <cell r="CK1153">
            <v>0.2641722446483894</v>
          </cell>
          <cell r="CM1153">
            <v>0</v>
          </cell>
          <cell r="CQ1153">
            <v>0</v>
          </cell>
          <cell r="CR1153">
            <v>26.607831954956055</v>
          </cell>
          <cell r="CS1153">
            <v>0</v>
          </cell>
          <cell r="CT1153">
            <v>26.607831954956055</v>
          </cell>
          <cell r="CU1153">
            <v>0</v>
          </cell>
          <cell r="CV1153">
            <v>9999</v>
          </cell>
          <cell r="CW1153">
            <v>9999</v>
          </cell>
        </row>
        <row r="1154">
          <cell r="A1154" t="str">
            <v>Single Family Heat Pump - PTCS System Commissioning Heat Zone 2 - Cool Zone 1</v>
          </cell>
          <cell r="C1154">
            <v>5.000000476837158</v>
          </cell>
          <cell r="D1154">
            <v>490.2626647949219</v>
          </cell>
          <cell r="E1154">
            <v>0</v>
          </cell>
          <cell r="F1154">
            <v>225</v>
          </cell>
          <cell r="G1154">
            <v>0</v>
          </cell>
          <cell r="H1154">
            <v>0</v>
          </cell>
          <cell r="L1154">
            <v>527.6452026367188</v>
          </cell>
          <cell r="M1154">
            <v>0.13203543424606323</v>
          </cell>
          <cell r="N1154">
            <v>0.3805684447288513</v>
          </cell>
          <cell r="O1154">
            <v>0</v>
          </cell>
          <cell r="P1154">
            <v>0.13203543424606323</v>
          </cell>
          <cell r="Q1154">
            <v>0.3805684447288513</v>
          </cell>
          <cell r="R1154">
            <v>224.99989318847656</v>
          </cell>
          <cell r="S1154">
            <v>0</v>
          </cell>
          <cell r="T1154">
            <v>0</v>
          </cell>
          <cell r="U1154">
            <v>494.7415771484375</v>
          </cell>
          <cell r="V1154">
            <v>45</v>
          </cell>
          <cell r="W1154">
            <v>0</v>
          </cell>
          <cell r="X1154">
            <v>0</v>
          </cell>
          <cell r="Y1154">
            <v>0</v>
          </cell>
          <cell r="Z1154">
            <v>0</v>
          </cell>
          <cell r="AA1154">
            <v>0</v>
          </cell>
          <cell r="AB1154">
            <v>0</v>
          </cell>
          <cell r="AC1154">
            <v>0</v>
          </cell>
          <cell r="AD1154">
            <v>0</v>
          </cell>
          <cell r="AE1154">
            <v>0</v>
          </cell>
          <cell r="AF1154">
            <v>0</v>
          </cell>
          <cell r="AG1154">
            <v>0</v>
          </cell>
          <cell r="AH1154">
            <v>269.9998779296875</v>
          </cell>
          <cell r="AI1154">
            <v>0</v>
          </cell>
          <cell r="AJ1154">
            <v>0</v>
          </cell>
          <cell r="AK1154">
            <v>494.7415771484375</v>
          </cell>
          <cell r="AL1154">
            <v>764.741455078125</v>
          </cell>
          <cell r="AM1154">
            <v>260.35565185546875</v>
          </cell>
          <cell r="AN1154">
            <v>5.383215427398682</v>
          </cell>
          <cell r="AO1154">
            <v>26.573888778686523</v>
          </cell>
          <cell r="AP1154">
            <v>0</v>
          </cell>
          <cell r="AQ1154">
            <v>292.312744140625</v>
          </cell>
          <cell r="AR1154">
            <v>269.9998779296875</v>
          </cell>
          <cell r="AS1154">
            <v>1.082640265555593</v>
          </cell>
          <cell r="AT1154">
            <v>260.35565185546875</v>
          </cell>
          <cell r="AU1154">
            <v>103.44103240966797</v>
          </cell>
          <cell r="AV1154">
            <v>36.379669189453125</v>
          </cell>
          <cell r="AW1154">
            <v>0</v>
          </cell>
          <cell r="AX1154">
            <v>400.1763610839844</v>
          </cell>
          <cell r="AY1154">
            <v>0</v>
          </cell>
          <cell r="AZ1154">
            <v>9999</v>
          </cell>
          <cell r="BA1154">
            <v>260.35565185546875</v>
          </cell>
          <cell r="BB1154">
            <v>108.82424926757812</v>
          </cell>
          <cell r="BC1154">
            <v>36.917991638183594</v>
          </cell>
          <cell r="BD1154">
            <v>0</v>
          </cell>
          <cell r="BE1154">
            <v>406.097900390625</v>
          </cell>
          <cell r="BF1154">
            <v>269.9998779296875</v>
          </cell>
          <cell r="BG1154">
            <v>17.328113555908203</v>
          </cell>
          <cell r="BH1154">
            <v>1.504066859194043</v>
          </cell>
          <cell r="BI1154">
            <v>37.652313232421875</v>
          </cell>
          <cell r="BJ1154">
            <v>0</v>
          </cell>
          <cell r="BK1154">
            <v>0</v>
          </cell>
          <cell r="BL1154">
            <v>68.99323272705078</v>
          </cell>
          <cell r="BM1154">
            <v>215.95590209960938</v>
          </cell>
          <cell r="BN1154">
            <v>260.35565185546875</v>
          </cell>
          <cell r="BO1154">
            <v>0</v>
          </cell>
          <cell r="BP1154">
            <v>108.82424926757812</v>
          </cell>
          <cell r="BQ1154">
            <v>25.860258102416992</v>
          </cell>
          <cell r="BR1154">
            <v>9.313735961914062</v>
          </cell>
          <cell r="BS1154">
            <v>0</v>
          </cell>
          <cell r="BT1154">
            <v>0</v>
          </cell>
          <cell r="BU1154">
            <v>0</v>
          </cell>
          <cell r="BV1154">
            <v>0</v>
          </cell>
          <cell r="BW1154">
            <v>36.917991638183594</v>
          </cell>
          <cell r="BX1154">
            <v>719.741455078125</v>
          </cell>
          <cell r="BY1154">
            <v>45</v>
          </cell>
          <cell r="BZ1154">
            <v>0</v>
          </cell>
          <cell r="CA1154">
            <v>0</v>
          </cell>
          <cell r="CB1154">
            <v>441.2718811035156</v>
          </cell>
          <cell r="CC1154">
            <v>764.741455078125</v>
          </cell>
          <cell r="CD1154">
            <v>0.577021008165394</v>
          </cell>
          <cell r="CE1154">
            <v>81.41622924804688</v>
          </cell>
          <cell r="CF1154">
            <v>4.74449132602216</v>
          </cell>
          <cell r="CG1154">
            <v>0</v>
          </cell>
          <cell r="CH1154">
            <v>4.74449132602216</v>
          </cell>
          <cell r="CI1154">
            <v>0.25619071060079257</v>
          </cell>
          <cell r="CJ1154">
            <v>0</v>
          </cell>
          <cell r="CK1154">
            <v>0.25619071060079257</v>
          </cell>
          <cell r="CM1154">
            <v>0</v>
          </cell>
          <cell r="CQ1154">
            <v>0</v>
          </cell>
          <cell r="CR1154">
            <v>25.860258102416992</v>
          </cell>
          <cell r="CS1154">
            <v>0</v>
          </cell>
          <cell r="CT1154">
            <v>25.860258102416992</v>
          </cell>
          <cell r="CU1154">
            <v>0</v>
          </cell>
          <cell r="CV1154">
            <v>9999</v>
          </cell>
          <cell r="CW1154">
            <v>9999</v>
          </cell>
        </row>
        <row r="1155">
          <cell r="A1155" t="str">
            <v>Manufactured Home NonSGC Heat Pump - PTCS System Commissioning Heat Zone 2 - Cool Zone 3</v>
          </cell>
          <cell r="C1155">
            <v>5.000000476837158</v>
          </cell>
          <cell r="D1155">
            <v>487.8416748046875</v>
          </cell>
          <cell r="E1155">
            <v>0</v>
          </cell>
          <cell r="F1155">
            <v>225</v>
          </cell>
          <cell r="G1155">
            <v>0</v>
          </cell>
          <cell r="H1155">
            <v>0</v>
          </cell>
          <cell r="L1155">
            <v>525.0396118164062</v>
          </cell>
          <cell r="M1155">
            <v>0.11595144122838974</v>
          </cell>
          <cell r="N1155">
            <v>0.37562066316604614</v>
          </cell>
          <cell r="O1155">
            <v>0</v>
          </cell>
          <cell r="P1155">
            <v>0.11595144122838974</v>
          </cell>
          <cell r="Q1155">
            <v>0.37562066316604614</v>
          </cell>
          <cell r="R1155">
            <v>224.99989318847656</v>
          </cell>
          <cell r="S1155">
            <v>0</v>
          </cell>
          <cell r="T1155">
            <v>0</v>
          </cell>
          <cell r="U1155">
            <v>494.7415771484375</v>
          </cell>
          <cell r="V1155">
            <v>45</v>
          </cell>
          <cell r="W1155">
            <v>0</v>
          </cell>
          <cell r="X1155">
            <v>0</v>
          </cell>
          <cell r="Y1155">
            <v>0</v>
          </cell>
          <cell r="Z1155">
            <v>0</v>
          </cell>
          <cell r="AA1155">
            <v>0</v>
          </cell>
          <cell r="AB1155">
            <v>0</v>
          </cell>
          <cell r="AC1155">
            <v>0</v>
          </cell>
          <cell r="AD1155">
            <v>0</v>
          </cell>
          <cell r="AE1155">
            <v>0</v>
          </cell>
          <cell r="AF1155">
            <v>0</v>
          </cell>
          <cell r="AG1155">
            <v>0</v>
          </cell>
          <cell r="AH1155">
            <v>269.9998779296875</v>
          </cell>
          <cell r="AI1155">
            <v>0</v>
          </cell>
          <cell r="AJ1155">
            <v>0</v>
          </cell>
          <cell r="AK1155">
            <v>494.7415771484375</v>
          </cell>
          <cell r="AL1155">
            <v>764.741455078125</v>
          </cell>
          <cell r="AM1155">
            <v>258.3565368652344</v>
          </cell>
          <cell r="AN1155">
            <v>4.7274556159973145</v>
          </cell>
          <cell r="AO1155">
            <v>26.308399200439453</v>
          </cell>
          <cell r="AP1155">
            <v>0</v>
          </cell>
          <cell r="AQ1155">
            <v>289.39239501953125</v>
          </cell>
          <cell r="AR1155">
            <v>269.9998779296875</v>
          </cell>
          <cell r="AS1155">
            <v>1.0718240969067991</v>
          </cell>
          <cell r="AT1155">
            <v>258.3565368652344</v>
          </cell>
          <cell r="AU1155">
            <v>102.09618377685547</v>
          </cell>
          <cell r="AV1155">
            <v>36.04527282714844</v>
          </cell>
          <cell r="AW1155">
            <v>0</v>
          </cell>
          <cell r="AX1155">
            <v>396.49798583984375</v>
          </cell>
          <cell r="AY1155">
            <v>0</v>
          </cell>
          <cell r="AZ1155">
            <v>9999</v>
          </cell>
          <cell r="BA1155">
            <v>258.3565368652344</v>
          </cell>
          <cell r="BB1155">
            <v>106.82363891601562</v>
          </cell>
          <cell r="BC1155">
            <v>36.51801681518555</v>
          </cell>
          <cell r="BD1155">
            <v>0</v>
          </cell>
          <cell r="BE1155">
            <v>401.69818115234375</v>
          </cell>
          <cell r="BF1155">
            <v>269.9998779296875</v>
          </cell>
          <cell r="BG1155">
            <v>17.750537872314453</v>
          </cell>
          <cell r="BH1155">
            <v>1.4877716740164137</v>
          </cell>
          <cell r="BI1155">
            <v>37.83917236328125</v>
          </cell>
          <cell r="BJ1155">
            <v>0</v>
          </cell>
          <cell r="BK1155">
            <v>0</v>
          </cell>
          <cell r="BL1155">
            <v>69.33562469482422</v>
          </cell>
          <cell r="BM1155">
            <v>231.64794921875</v>
          </cell>
          <cell r="BN1155">
            <v>258.3565368652344</v>
          </cell>
          <cell r="BO1155">
            <v>0</v>
          </cell>
          <cell r="BP1155">
            <v>106.82363891601562</v>
          </cell>
          <cell r="BQ1155">
            <v>25.524045944213867</v>
          </cell>
          <cell r="BR1155">
            <v>9.330878257751465</v>
          </cell>
          <cell r="BS1155">
            <v>0</v>
          </cell>
          <cell r="BT1155">
            <v>0</v>
          </cell>
          <cell r="BU1155">
            <v>0</v>
          </cell>
          <cell r="BV1155">
            <v>0</v>
          </cell>
          <cell r="BW1155">
            <v>36.51801681518555</v>
          </cell>
          <cell r="BX1155">
            <v>719.741455078125</v>
          </cell>
          <cell r="BY1155">
            <v>45</v>
          </cell>
          <cell r="BZ1155">
            <v>0</v>
          </cell>
          <cell r="CA1155">
            <v>0</v>
          </cell>
          <cell r="CB1155">
            <v>436.5531311035156</v>
          </cell>
          <cell r="CC1155">
            <v>764.741455078125</v>
          </cell>
          <cell r="CD1155">
            <v>0.5708505984295572</v>
          </cell>
          <cell r="CE1155">
            <v>82.201416015625</v>
          </cell>
          <cell r="CF1155">
            <v>4.738672378494488</v>
          </cell>
          <cell r="CG1155">
            <v>0</v>
          </cell>
          <cell r="CH1155">
            <v>4.738672378494488</v>
          </cell>
          <cell r="CI1155">
            <v>0.2530617716551282</v>
          </cell>
          <cell r="CJ1155">
            <v>0</v>
          </cell>
          <cell r="CK1155">
            <v>0.2530617716551282</v>
          </cell>
          <cell r="CM1155">
            <v>0</v>
          </cell>
          <cell r="CQ1155">
            <v>0</v>
          </cell>
          <cell r="CR1155">
            <v>25.524045944213867</v>
          </cell>
          <cell r="CS1155">
            <v>0</v>
          </cell>
          <cell r="CT1155">
            <v>25.524045944213867</v>
          </cell>
          <cell r="CU1155">
            <v>0</v>
          </cell>
          <cell r="CV1155">
            <v>9999</v>
          </cell>
          <cell r="CW1155">
            <v>9999</v>
          </cell>
        </row>
        <row r="1156">
          <cell r="A1156" t="str">
            <v>Manufactured Home SGC Forced Air Furnace w/CAC - PTCS Duct Sealing and System Commissioning Heat Zone 2 - Cool Zone 2</v>
          </cell>
          <cell r="C1156">
            <v>18.6944522857666</v>
          </cell>
          <cell r="D1156">
            <v>758.9303588867188</v>
          </cell>
          <cell r="E1156">
            <v>0</v>
          </cell>
          <cell r="F1156">
            <v>600</v>
          </cell>
          <cell r="G1156">
            <v>0</v>
          </cell>
          <cell r="H1156">
            <v>0</v>
          </cell>
          <cell r="L1156">
            <v>816.7987670898438</v>
          </cell>
          <cell r="M1156">
            <v>0.1641097068786621</v>
          </cell>
          <cell r="N1156">
            <v>0.48653391003608704</v>
          </cell>
          <cell r="O1156">
            <v>0</v>
          </cell>
          <cell r="P1156">
            <v>0.1641097068786621</v>
          </cell>
          <cell r="Q1156">
            <v>0.48653391003608704</v>
          </cell>
          <cell r="R1156">
            <v>599.9996948242188</v>
          </cell>
          <cell r="S1156">
            <v>0</v>
          </cell>
          <cell r="T1156">
            <v>0</v>
          </cell>
          <cell r="U1156">
            <v>494.7415771484375</v>
          </cell>
          <cell r="V1156">
            <v>120</v>
          </cell>
          <cell r="W1156">
            <v>0</v>
          </cell>
          <cell r="X1156">
            <v>0</v>
          </cell>
          <cell r="Y1156">
            <v>0</v>
          </cell>
          <cell r="Z1156">
            <v>0</v>
          </cell>
          <cell r="AA1156">
            <v>0</v>
          </cell>
          <cell r="AB1156">
            <v>0</v>
          </cell>
          <cell r="AC1156">
            <v>0</v>
          </cell>
          <cell r="AD1156">
            <v>0</v>
          </cell>
          <cell r="AE1156">
            <v>0</v>
          </cell>
          <cell r="AF1156">
            <v>0</v>
          </cell>
          <cell r="AG1156">
            <v>0</v>
          </cell>
          <cell r="AH1156">
            <v>719.9996948242188</v>
          </cell>
          <cell r="AI1156">
            <v>0</v>
          </cell>
          <cell r="AJ1156">
            <v>0</v>
          </cell>
          <cell r="AK1156">
            <v>494.7415771484375</v>
          </cell>
          <cell r="AL1156">
            <v>1214.7412109375</v>
          </cell>
          <cell r="AM1156">
            <v>412.1034240722656</v>
          </cell>
          <cell r="AN1156">
            <v>6.690916061401367</v>
          </cell>
          <cell r="AO1156">
            <v>41.87943649291992</v>
          </cell>
          <cell r="AP1156">
            <v>0</v>
          </cell>
          <cell r="AQ1156">
            <v>460.67376708984375</v>
          </cell>
          <cell r="AR1156">
            <v>719.9996948242188</v>
          </cell>
          <cell r="AS1156">
            <v>0.6398249609523183</v>
          </cell>
          <cell r="AT1156">
            <v>412.1034240722656</v>
          </cell>
          <cell r="AU1156">
            <v>132.24314880371094</v>
          </cell>
          <cell r="AV1156">
            <v>54.43465805053711</v>
          </cell>
          <cell r="AW1156">
            <v>0</v>
          </cell>
          <cell r="AX1156">
            <v>598.78125</v>
          </cell>
          <cell r="AY1156">
            <v>0</v>
          </cell>
          <cell r="AZ1156">
            <v>9999</v>
          </cell>
          <cell r="BA1156">
            <v>412.1034240722656</v>
          </cell>
          <cell r="BB1156">
            <v>138.93406677246094</v>
          </cell>
          <cell r="BC1156">
            <v>55.1037483215332</v>
          </cell>
          <cell r="BD1156">
            <v>0</v>
          </cell>
          <cell r="BE1156">
            <v>606.1412353515625</v>
          </cell>
          <cell r="BF1156">
            <v>719.9996948242188</v>
          </cell>
          <cell r="BG1156">
            <v>47.38155746459961</v>
          </cell>
          <cell r="BH1156">
            <v>0.8418631863543983</v>
          </cell>
          <cell r="BI1156">
            <v>64.86155700683594</v>
          </cell>
          <cell r="BJ1156">
            <v>0</v>
          </cell>
          <cell r="BK1156">
            <v>0</v>
          </cell>
          <cell r="BL1156">
            <v>44.56905746459961</v>
          </cell>
          <cell r="BM1156">
            <v>153.8337860107422</v>
          </cell>
          <cell r="BN1156">
            <v>412.1034240722656</v>
          </cell>
          <cell r="BO1156">
            <v>0</v>
          </cell>
          <cell r="BP1156">
            <v>138.93406677246094</v>
          </cell>
          <cell r="BQ1156">
            <v>33.060787200927734</v>
          </cell>
          <cell r="BR1156">
            <v>13.851536750793457</v>
          </cell>
          <cell r="BS1156">
            <v>0</v>
          </cell>
          <cell r="BT1156">
            <v>0</v>
          </cell>
          <cell r="BU1156">
            <v>0</v>
          </cell>
          <cell r="BV1156">
            <v>0</v>
          </cell>
          <cell r="BW1156">
            <v>55.1037483215332</v>
          </cell>
          <cell r="BX1156">
            <v>1094.7412109375</v>
          </cell>
          <cell r="BY1156">
            <v>120</v>
          </cell>
          <cell r="BZ1156">
            <v>0</v>
          </cell>
          <cell r="CA1156">
            <v>0</v>
          </cell>
          <cell r="CB1156">
            <v>653.0535888671875</v>
          </cell>
          <cell r="CC1156">
            <v>1214.7412109375</v>
          </cell>
          <cell r="CD1156">
            <v>0.5376071506676106</v>
          </cell>
          <cell r="CE1156">
            <v>87.7244873046875</v>
          </cell>
          <cell r="CF1156">
            <v>6.959891631692667</v>
          </cell>
          <cell r="CG1156">
            <v>0</v>
          </cell>
          <cell r="CH1156">
            <v>6.959891631692667</v>
          </cell>
          <cell r="CI1156">
            <v>0.3682356811198208</v>
          </cell>
          <cell r="CJ1156">
            <v>0</v>
          </cell>
          <cell r="CK1156">
            <v>0.3682356811198208</v>
          </cell>
          <cell r="CM1156">
            <v>0</v>
          </cell>
          <cell r="CQ1156">
            <v>0</v>
          </cell>
          <cell r="CR1156">
            <v>33.060787200927734</v>
          </cell>
          <cell r="CS1156">
            <v>0</v>
          </cell>
          <cell r="CT1156">
            <v>33.060787200927734</v>
          </cell>
          <cell r="CU1156">
            <v>0</v>
          </cell>
          <cell r="CV1156">
            <v>9999</v>
          </cell>
          <cell r="CW1156">
            <v>9999</v>
          </cell>
        </row>
        <row r="1157">
          <cell r="A1157" t="str">
            <v>Manufactured Home NonSGC Heat Pump - PTCS System Commissioning Heat Zone 2 - Cool Zone 2</v>
          </cell>
          <cell r="C1157">
            <v>5.000000476837158</v>
          </cell>
          <cell r="D1157">
            <v>451.83843994140625</v>
          </cell>
          <cell r="E1157">
            <v>0</v>
          </cell>
          <cell r="F1157">
            <v>225</v>
          </cell>
          <cell r="G1157">
            <v>0</v>
          </cell>
          <cell r="H1157">
            <v>0</v>
          </cell>
          <cell r="L1157">
            <v>486.2911376953125</v>
          </cell>
          <cell r="M1157">
            <v>0.11595144122838974</v>
          </cell>
          <cell r="N1157">
            <v>0.34960100054740906</v>
          </cell>
          <cell r="O1157">
            <v>0</v>
          </cell>
          <cell r="P1157">
            <v>0.11595144122838974</v>
          </cell>
          <cell r="Q1157">
            <v>0.34960100054740906</v>
          </cell>
          <cell r="R1157">
            <v>224.99989318847656</v>
          </cell>
          <cell r="S1157">
            <v>0</v>
          </cell>
          <cell r="T1157">
            <v>0</v>
          </cell>
          <cell r="U1157">
            <v>494.7415771484375</v>
          </cell>
          <cell r="V1157">
            <v>45</v>
          </cell>
          <cell r="W1157">
            <v>0</v>
          </cell>
          <cell r="X1157">
            <v>0</v>
          </cell>
          <cell r="Y1157">
            <v>0</v>
          </cell>
          <cell r="Z1157">
            <v>0</v>
          </cell>
          <cell r="AA1157">
            <v>0</v>
          </cell>
          <cell r="AB1157">
            <v>0</v>
          </cell>
          <cell r="AC1157">
            <v>0</v>
          </cell>
          <cell r="AD1157">
            <v>0</v>
          </cell>
          <cell r="AE1157">
            <v>0</v>
          </cell>
          <cell r="AF1157">
            <v>0</v>
          </cell>
          <cell r="AG1157">
            <v>0</v>
          </cell>
          <cell r="AH1157">
            <v>269.9998779296875</v>
          </cell>
          <cell r="AI1157">
            <v>0</v>
          </cell>
          <cell r="AJ1157">
            <v>0</v>
          </cell>
          <cell r="AK1157">
            <v>494.7415771484375</v>
          </cell>
          <cell r="AL1157">
            <v>764.741455078125</v>
          </cell>
          <cell r="AM1157">
            <v>239.24166870117188</v>
          </cell>
          <cell r="AN1157">
            <v>4.7274556159973145</v>
          </cell>
          <cell r="AO1157">
            <v>24.396913528442383</v>
          </cell>
          <cell r="AP1157">
            <v>0</v>
          </cell>
          <cell r="AQ1157">
            <v>268.36602783203125</v>
          </cell>
          <cell r="AR1157">
            <v>269.9998779296875</v>
          </cell>
          <cell r="AS1157">
            <v>0.9939486815214239</v>
          </cell>
          <cell r="AT1157">
            <v>239.24166870117188</v>
          </cell>
          <cell r="AU1157">
            <v>95.02386474609375</v>
          </cell>
          <cell r="AV1157">
            <v>33.42655563354492</v>
          </cell>
          <cell r="AW1157">
            <v>0</v>
          </cell>
          <cell r="AX1157">
            <v>367.69207763671875</v>
          </cell>
          <cell r="AY1157">
            <v>0</v>
          </cell>
          <cell r="AZ1157">
            <v>9999</v>
          </cell>
          <cell r="BA1157">
            <v>239.24166870117188</v>
          </cell>
          <cell r="BB1157">
            <v>99.7513198852539</v>
          </cell>
          <cell r="BC1157">
            <v>33.89929962158203</v>
          </cell>
          <cell r="BD1157">
            <v>0</v>
          </cell>
          <cell r="BE1157">
            <v>372.8923034667969</v>
          </cell>
          <cell r="BF1157">
            <v>269.9998779296875</v>
          </cell>
          <cell r="BG1157">
            <v>20.631298065185547</v>
          </cell>
          <cell r="BH1157">
            <v>1.3810830970386465</v>
          </cell>
          <cell r="BI1157">
            <v>40.85425567626953</v>
          </cell>
          <cell r="BJ1157">
            <v>0</v>
          </cell>
          <cell r="BK1157">
            <v>0</v>
          </cell>
          <cell r="BL1157">
            <v>74.86039733886719</v>
          </cell>
          <cell r="BM1157">
            <v>240.1878204345703</v>
          </cell>
          <cell r="BN1157">
            <v>239.24166870117188</v>
          </cell>
          <cell r="BO1157">
            <v>0</v>
          </cell>
          <cell r="BP1157">
            <v>99.7513198852539</v>
          </cell>
          <cell r="BQ1157">
            <v>23.755966186523438</v>
          </cell>
          <cell r="BR1157">
            <v>8.620672225952148</v>
          </cell>
          <cell r="BS1157">
            <v>0</v>
          </cell>
          <cell r="BT1157">
            <v>0</v>
          </cell>
          <cell r="BU1157">
            <v>0</v>
          </cell>
          <cell r="BV1157">
            <v>0</v>
          </cell>
          <cell r="BW1157">
            <v>33.89929962158203</v>
          </cell>
          <cell r="BX1157">
            <v>719.741455078125</v>
          </cell>
          <cell r="BY1157">
            <v>45</v>
          </cell>
          <cell r="BZ1157">
            <v>0</v>
          </cell>
          <cell r="CA1157">
            <v>0</v>
          </cell>
          <cell r="CB1157">
            <v>405.2689208984375</v>
          </cell>
          <cell r="CC1157">
            <v>764.741455078125</v>
          </cell>
          <cell r="CD1157">
            <v>0.529942406556107</v>
          </cell>
          <cell r="CE1157">
            <v>90.59272003173828</v>
          </cell>
          <cell r="CF1157">
            <v>4.387705542738478</v>
          </cell>
          <cell r="CG1157">
            <v>0</v>
          </cell>
          <cell r="CH1157">
            <v>4.387705542738478</v>
          </cell>
          <cell r="CI1157">
            <v>0.2360354107090132</v>
          </cell>
          <cell r="CJ1157">
            <v>0</v>
          </cell>
          <cell r="CK1157">
            <v>0.2360354107090132</v>
          </cell>
          <cell r="CM1157">
            <v>0</v>
          </cell>
          <cell r="CQ1157">
            <v>0</v>
          </cell>
          <cell r="CR1157">
            <v>23.755966186523438</v>
          </cell>
          <cell r="CS1157">
            <v>0</v>
          </cell>
          <cell r="CT1157">
            <v>23.755966186523438</v>
          </cell>
          <cell r="CU1157">
            <v>0</v>
          </cell>
          <cell r="CV1157">
            <v>9999</v>
          </cell>
          <cell r="CW1157">
            <v>9999</v>
          </cell>
        </row>
        <row r="1158">
          <cell r="A1158" t="str">
            <v>Manufactured Home SGC Heat Pump - PTCS System Commissioning Heat Zone 2 - Cool Zone 3</v>
          </cell>
          <cell r="C1158">
            <v>4.999999523162842</v>
          </cell>
          <cell r="D1158">
            <v>450.7962646484375</v>
          </cell>
          <cell r="E1158">
            <v>0</v>
          </cell>
          <cell r="F1158">
            <v>225</v>
          </cell>
          <cell r="G1158">
            <v>0</v>
          </cell>
          <cell r="H1158">
            <v>0</v>
          </cell>
          <cell r="L1158">
            <v>485.1694641113281</v>
          </cell>
          <cell r="M1158">
            <v>0.11031867563724518</v>
          </cell>
          <cell r="N1158">
            <v>0.34772777557373047</v>
          </cell>
          <cell r="O1158">
            <v>0</v>
          </cell>
          <cell r="P1158">
            <v>0.11031867563724518</v>
          </cell>
          <cell r="Q1158">
            <v>0.34772777557373047</v>
          </cell>
          <cell r="R1158">
            <v>224.99989318847656</v>
          </cell>
          <cell r="S1158">
            <v>0</v>
          </cell>
          <cell r="T1158">
            <v>0</v>
          </cell>
          <cell r="U1158">
            <v>494.7415771484375</v>
          </cell>
          <cell r="V1158">
            <v>45</v>
          </cell>
          <cell r="W1158">
            <v>0</v>
          </cell>
          <cell r="X1158">
            <v>0</v>
          </cell>
          <cell r="Y1158">
            <v>0</v>
          </cell>
          <cell r="Z1158">
            <v>0</v>
          </cell>
          <cell r="AA1158">
            <v>0</v>
          </cell>
          <cell r="AB1158">
            <v>0</v>
          </cell>
          <cell r="AC1158">
            <v>0</v>
          </cell>
          <cell r="AD1158">
            <v>0</v>
          </cell>
          <cell r="AE1158">
            <v>0</v>
          </cell>
          <cell r="AF1158">
            <v>0</v>
          </cell>
          <cell r="AG1158">
            <v>0</v>
          </cell>
          <cell r="AH1158">
            <v>269.9998779296875</v>
          </cell>
          <cell r="AI1158">
            <v>0</v>
          </cell>
          <cell r="AJ1158">
            <v>0</v>
          </cell>
          <cell r="AK1158">
            <v>494.7415771484375</v>
          </cell>
          <cell r="AL1158">
            <v>764.741455078125</v>
          </cell>
          <cell r="AM1158">
            <v>238.93373107910156</v>
          </cell>
          <cell r="AN1158">
            <v>4.497801780700684</v>
          </cell>
          <cell r="AO1158">
            <v>24.34315299987793</v>
          </cell>
          <cell r="AP1158">
            <v>0</v>
          </cell>
          <cell r="AQ1158">
            <v>267.7746887207031</v>
          </cell>
          <cell r="AR1158">
            <v>269.9998779296875</v>
          </cell>
          <cell r="AS1158">
            <v>0.9917584881145006</v>
          </cell>
          <cell r="AT1158">
            <v>238.93373107910156</v>
          </cell>
          <cell r="AU1158">
            <v>94.51471710205078</v>
          </cell>
          <cell r="AV1158">
            <v>33.344844818115234</v>
          </cell>
          <cell r="AW1158">
            <v>0</v>
          </cell>
          <cell r="AX1158">
            <v>366.7933044433594</v>
          </cell>
          <cell r="AY1158">
            <v>0</v>
          </cell>
          <cell r="AZ1158">
            <v>9999</v>
          </cell>
          <cell r="BA1158">
            <v>238.93373107910156</v>
          </cell>
          <cell r="BB1158">
            <v>99.01251983642578</v>
          </cell>
          <cell r="BC1158">
            <v>33.79462432861328</v>
          </cell>
          <cell r="BD1158">
            <v>0</v>
          </cell>
          <cell r="BE1158">
            <v>371.7408752441406</v>
          </cell>
          <cell r="BF1158">
            <v>269.9998779296875</v>
          </cell>
          <cell r="BG1158">
            <v>20.806921005249023</v>
          </cell>
          <cell r="BH1158">
            <v>1.37681859759466</v>
          </cell>
          <cell r="BI1158">
            <v>40.94871139526367</v>
          </cell>
          <cell r="BJ1158">
            <v>0</v>
          </cell>
          <cell r="BK1158">
            <v>0</v>
          </cell>
          <cell r="BL1158">
            <v>75.0334701538086</v>
          </cell>
          <cell r="BM1158">
            <v>246.81082153320312</v>
          </cell>
          <cell r="BN1158">
            <v>238.93373107910156</v>
          </cell>
          <cell r="BO1158">
            <v>0</v>
          </cell>
          <cell r="BP1158">
            <v>99.01251983642578</v>
          </cell>
          <cell r="BQ1158">
            <v>23.628679275512695</v>
          </cell>
          <cell r="BR1158">
            <v>8.609396934509277</v>
          </cell>
          <cell r="BS1158">
            <v>0</v>
          </cell>
          <cell r="BT1158">
            <v>0</v>
          </cell>
          <cell r="BU1158">
            <v>0</v>
          </cell>
          <cell r="BV1158">
            <v>0</v>
          </cell>
          <cell r="BW1158">
            <v>33.79462432861328</v>
          </cell>
          <cell r="BX1158">
            <v>719.741455078125</v>
          </cell>
          <cell r="BY1158">
            <v>45</v>
          </cell>
          <cell r="BZ1158">
            <v>0</v>
          </cell>
          <cell r="CA1158">
            <v>0</v>
          </cell>
          <cell r="CB1158">
            <v>403.97894287109375</v>
          </cell>
          <cell r="CC1158">
            <v>764.741455078125</v>
          </cell>
          <cell r="CD1158">
            <v>0.5282555925508423</v>
          </cell>
          <cell r="CE1158">
            <v>90.95110321044922</v>
          </cell>
          <cell r="CF1158">
            <v>4.375256093059317</v>
          </cell>
          <cell r="CG1158">
            <v>0</v>
          </cell>
          <cell r="CH1158">
            <v>4.375256093059317</v>
          </cell>
          <cell r="CI1158">
            <v>0.23422464710441027</v>
          </cell>
          <cell r="CJ1158">
            <v>0</v>
          </cell>
          <cell r="CK1158">
            <v>0.23422464710441027</v>
          </cell>
          <cell r="CM1158">
            <v>0</v>
          </cell>
          <cell r="CQ1158">
            <v>0</v>
          </cell>
          <cell r="CR1158">
            <v>23.628679275512695</v>
          </cell>
          <cell r="CS1158">
            <v>0</v>
          </cell>
          <cell r="CT1158">
            <v>23.628679275512695</v>
          </cell>
          <cell r="CU1158">
            <v>0</v>
          </cell>
          <cell r="CV1158">
            <v>9999</v>
          </cell>
          <cell r="CW1158">
            <v>9999</v>
          </cell>
        </row>
        <row r="1159">
          <cell r="A1159" t="str">
            <v>Manufactured Home NonSGC Heat Pump - PTCS System Commissioning Heat Zone 2 - Cool Zone 1</v>
          </cell>
          <cell r="C1159">
            <v>5</v>
          </cell>
          <cell r="D1159">
            <v>435.5481262207031</v>
          </cell>
          <cell r="E1159">
            <v>0</v>
          </cell>
          <cell r="F1159">
            <v>225</v>
          </cell>
          <cell r="G1159">
            <v>0</v>
          </cell>
          <cell r="H1159">
            <v>0</v>
          </cell>
          <cell r="L1159">
            <v>468.7586975097656</v>
          </cell>
          <cell r="M1159">
            <v>0.11595144122838974</v>
          </cell>
          <cell r="N1159">
            <v>0.3378279209136963</v>
          </cell>
          <cell r="O1159">
            <v>0</v>
          </cell>
          <cell r="P1159">
            <v>0.11595144122838974</v>
          </cell>
          <cell r="Q1159">
            <v>0.3378279209136963</v>
          </cell>
          <cell r="R1159">
            <v>224.99989318847656</v>
          </cell>
          <cell r="S1159">
            <v>0</v>
          </cell>
          <cell r="T1159">
            <v>0</v>
          </cell>
          <cell r="U1159">
            <v>494.7415771484375</v>
          </cell>
          <cell r="V1159">
            <v>45</v>
          </cell>
          <cell r="W1159">
            <v>0</v>
          </cell>
          <cell r="X1159">
            <v>0</v>
          </cell>
          <cell r="Y1159">
            <v>0</v>
          </cell>
          <cell r="Z1159">
            <v>0</v>
          </cell>
          <cell r="AA1159">
            <v>0</v>
          </cell>
          <cell r="AB1159">
            <v>0</v>
          </cell>
          <cell r="AC1159">
            <v>0</v>
          </cell>
          <cell r="AD1159">
            <v>0</v>
          </cell>
          <cell r="AE1159">
            <v>0</v>
          </cell>
          <cell r="AF1159">
            <v>0</v>
          </cell>
          <cell r="AG1159">
            <v>0</v>
          </cell>
          <cell r="AH1159">
            <v>269.9998779296875</v>
          </cell>
          <cell r="AI1159">
            <v>0</v>
          </cell>
          <cell r="AJ1159">
            <v>0</v>
          </cell>
          <cell r="AK1159">
            <v>494.7415771484375</v>
          </cell>
          <cell r="AL1159">
            <v>764.741455078125</v>
          </cell>
          <cell r="AM1159">
            <v>231.1171112060547</v>
          </cell>
          <cell r="AN1159">
            <v>4.7274556159973145</v>
          </cell>
          <cell r="AO1159">
            <v>23.584457397460938</v>
          </cell>
          <cell r="AP1159">
            <v>0</v>
          </cell>
          <cell r="AQ1159">
            <v>259.42901611328125</v>
          </cell>
          <cell r="AR1159">
            <v>269.9998779296875</v>
          </cell>
          <cell r="AS1159">
            <v>0.9608486179600653</v>
          </cell>
          <cell r="AT1159">
            <v>231.1171112060547</v>
          </cell>
          <cell r="AU1159">
            <v>91.82386779785156</v>
          </cell>
          <cell r="AV1159">
            <v>32.294097900390625</v>
          </cell>
          <cell r="AW1159">
            <v>0</v>
          </cell>
          <cell r="AX1159">
            <v>355.2350769042969</v>
          </cell>
          <cell r="AY1159">
            <v>0</v>
          </cell>
          <cell r="AZ1159">
            <v>9999</v>
          </cell>
          <cell r="BA1159">
            <v>231.1171112060547</v>
          </cell>
          <cell r="BB1159">
            <v>96.55132293701172</v>
          </cell>
          <cell r="BC1159">
            <v>32.766841888427734</v>
          </cell>
          <cell r="BD1159">
            <v>0</v>
          </cell>
          <cell r="BE1159">
            <v>360.4352722167969</v>
          </cell>
          <cell r="BF1159">
            <v>269.9998779296875</v>
          </cell>
          <cell r="BG1159">
            <v>22.08302116394043</v>
          </cell>
          <cell r="BH1159">
            <v>1.3349459966516553</v>
          </cell>
          <cell r="BI1159">
            <v>42.38228225708008</v>
          </cell>
          <cell r="BJ1159">
            <v>0</v>
          </cell>
          <cell r="BK1159">
            <v>0</v>
          </cell>
          <cell r="BL1159">
            <v>77.66032409667969</v>
          </cell>
          <cell r="BM1159">
            <v>244.51576232910156</v>
          </cell>
          <cell r="BN1159">
            <v>231.1171112060547</v>
          </cell>
          <cell r="BO1159">
            <v>0</v>
          </cell>
          <cell r="BP1159">
            <v>96.55132293701172</v>
          </cell>
          <cell r="BQ1159">
            <v>22.95596694946289</v>
          </cell>
          <cell r="BR1159">
            <v>8.279672622680664</v>
          </cell>
          <cell r="BS1159">
            <v>0</v>
          </cell>
          <cell r="BT1159">
            <v>0</v>
          </cell>
          <cell r="BU1159">
            <v>0</v>
          </cell>
          <cell r="BV1159">
            <v>0</v>
          </cell>
          <cell r="BW1159">
            <v>32.766841888427734</v>
          </cell>
          <cell r="BX1159">
            <v>719.741455078125</v>
          </cell>
          <cell r="BY1159">
            <v>45</v>
          </cell>
          <cell r="BZ1159">
            <v>0</v>
          </cell>
          <cell r="CA1159">
            <v>0</v>
          </cell>
          <cell r="CB1159">
            <v>391.6709289550781</v>
          </cell>
          <cell r="CC1159">
            <v>764.741455078125</v>
          </cell>
          <cell r="CD1159">
            <v>0.5121612192979159</v>
          </cell>
          <cell r="CE1159">
            <v>94.84024047851562</v>
          </cell>
          <cell r="CF1159">
            <v>4.216420888917711</v>
          </cell>
          <cell r="CG1159">
            <v>0</v>
          </cell>
          <cell r="CH1159">
            <v>4.216420888917711</v>
          </cell>
          <cell r="CI1159">
            <v>0.22744456939881944</v>
          </cell>
          <cell r="CJ1159">
            <v>0</v>
          </cell>
          <cell r="CK1159">
            <v>0.22744456939881944</v>
          </cell>
          <cell r="CM1159">
            <v>0</v>
          </cell>
          <cell r="CQ1159">
            <v>0</v>
          </cell>
          <cell r="CR1159">
            <v>22.95596694946289</v>
          </cell>
          <cell r="CS1159">
            <v>0</v>
          </cell>
          <cell r="CT1159">
            <v>22.95596694946289</v>
          </cell>
          <cell r="CU1159">
            <v>0</v>
          </cell>
          <cell r="CV1159">
            <v>9999</v>
          </cell>
          <cell r="CW1159">
            <v>9999</v>
          </cell>
        </row>
        <row r="1160">
          <cell r="A1160" t="str">
            <v>Manufactured Home SGC Forced Air Furnace w/CAC - PTCS Duct Sealing and System Commissioning Heat Zone 2 - Cool Zone 1</v>
          </cell>
          <cell r="C1160">
            <v>19.407760620117188</v>
          </cell>
          <cell r="D1160">
            <v>721.3567504882812</v>
          </cell>
          <cell r="E1160">
            <v>0</v>
          </cell>
          <cell r="F1160">
            <v>600</v>
          </cell>
          <cell r="G1160">
            <v>0</v>
          </cell>
          <cell r="H1160">
            <v>0</v>
          </cell>
          <cell r="L1160">
            <v>776.3601684570312</v>
          </cell>
          <cell r="M1160">
            <v>0.1641097068786621</v>
          </cell>
          <cell r="N1160">
            <v>0.45937931537628174</v>
          </cell>
          <cell r="O1160">
            <v>0</v>
          </cell>
          <cell r="P1160">
            <v>0.1641097068786621</v>
          </cell>
          <cell r="Q1160">
            <v>0.45937931537628174</v>
          </cell>
          <cell r="R1160">
            <v>599.9996948242188</v>
          </cell>
          <cell r="S1160">
            <v>0</v>
          </cell>
          <cell r="T1160">
            <v>0</v>
          </cell>
          <cell r="U1160">
            <v>494.7415771484375</v>
          </cell>
          <cell r="V1160">
            <v>120</v>
          </cell>
          <cell r="W1160">
            <v>0</v>
          </cell>
          <cell r="X1160">
            <v>0</v>
          </cell>
          <cell r="Y1160">
            <v>0</v>
          </cell>
          <cell r="Z1160">
            <v>0</v>
          </cell>
          <cell r="AA1160">
            <v>0</v>
          </cell>
          <cell r="AB1160">
            <v>0</v>
          </cell>
          <cell r="AC1160">
            <v>0</v>
          </cell>
          <cell r="AD1160">
            <v>0</v>
          </cell>
          <cell r="AE1160">
            <v>0</v>
          </cell>
          <cell r="AF1160">
            <v>0</v>
          </cell>
          <cell r="AG1160">
            <v>0</v>
          </cell>
          <cell r="AH1160">
            <v>719.9996948242188</v>
          </cell>
          <cell r="AI1160">
            <v>0</v>
          </cell>
          <cell r="AJ1160">
            <v>0</v>
          </cell>
          <cell r="AK1160">
            <v>494.7415771484375</v>
          </cell>
          <cell r="AL1160">
            <v>1214.7412109375</v>
          </cell>
          <cell r="AM1160">
            <v>393.3792724609375</v>
          </cell>
          <cell r="AN1160">
            <v>6.690916061401367</v>
          </cell>
          <cell r="AO1160">
            <v>40.007022857666016</v>
          </cell>
          <cell r="AP1160">
            <v>0</v>
          </cell>
          <cell r="AQ1160">
            <v>440.07720947265625</v>
          </cell>
          <cell r="AR1160">
            <v>719.9996948242188</v>
          </cell>
          <cell r="AS1160">
            <v>0.6112186082071127</v>
          </cell>
          <cell r="AT1160">
            <v>393.3792724609375</v>
          </cell>
          <cell r="AU1160">
            <v>124.86235809326172</v>
          </cell>
          <cell r="AV1160">
            <v>51.82416534423828</v>
          </cell>
          <cell r="AW1160">
            <v>0</v>
          </cell>
          <cell r="AX1160">
            <v>570.0657958984375</v>
          </cell>
          <cell r="AY1160">
            <v>0</v>
          </cell>
          <cell r="AZ1160">
            <v>9999</v>
          </cell>
          <cell r="BA1160">
            <v>393.3792724609375</v>
          </cell>
          <cell r="BB1160">
            <v>131.5532684326172</v>
          </cell>
          <cell r="BC1160">
            <v>52.493255615234375</v>
          </cell>
          <cell r="BD1160">
            <v>0</v>
          </cell>
          <cell r="BE1160">
            <v>577.42578125</v>
          </cell>
          <cell r="BF1160">
            <v>719.9996948242188</v>
          </cell>
          <cell r="BG1160">
            <v>50.79648971557617</v>
          </cell>
          <cell r="BH1160">
            <v>0.8019806207998575</v>
          </cell>
          <cell r="BI1160">
            <v>68.24002075195312</v>
          </cell>
          <cell r="BJ1160">
            <v>0</v>
          </cell>
          <cell r="BK1160">
            <v>0</v>
          </cell>
          <cell r="BL1160">
            <v>46.890541076660156</v>
          </cell>
          <cell r="BM1160">
            <v>159.53372192382812</v>
          </cell>
          <cell r="BN1160">
            <v>393.3792724609375</v>
          </cell>
          <cell r="BO1160">
            <v>0</v>
          </cell>
          <cell r="BP1160">
            <v>131.5532684326172</v>
          </cell>
          <cell r="BQ1160">
            <v>31.21558952331543</v>
          </cell>
          <cell r="BR1160">
            <v>13.068235397338867</v>
          </cell>
          <cell r="BS1160">
            <v>0</v>
          </cell>
          <cell r="BT1160">
            <v>0</v>
          </cell>
          <cell r="BU1160">
            <v>0</v>
          </cell>
          <cell r="BV1160">
            <v>0</v>
          </cell>
          <cell r="BW1160">
            <v>52.493255615234375</v>
          </cell>
          <cell r="BX1160">
            <v>1094.7412109375</v>
          </cell>
          <cell r="BY1160">
            <v>120</v>
          </cell>
          <cell r="BZ1160">
            <v>0</v>
          </cell>
          <cell r="CA1160">
            <v>0</v>
          </cell>
          <cell r="CB1160">
            <v>621.7096557617188</v>
          </cell>
          <cell r="CC1160">
            <v>1214.7412109375</v>
          </cell>
          <cell r="CD1160">
            <v>0.5118041781686758</v>
          </cell>
          <cell r="CE1160">
            <v>93.48989868164062</v>
          </cell>
          <cell r="CF1160">
            <v>6.566881817871607</v>
          </cell>
          <cell r="CG1160">
            <v>0</v>
          </cell>
          <cell r="CH1160">
            <v>6.566881817871607</v>
          </cell>
          <cell r="CI1160">
            <v>0.3485539183204334</v>
          </cell>
          <cell r="CJ1160">
            <v>0</v>
          </cell>
          <cell r="CK1160">
            <v>0.3485539183204334</v>
          </cell>
          <cell r="CM1160">
            <v>0</v>
          </cell>
          <cell r="CQ1160">
            <v>0</v>
          </cell>
          <cell r="CR1160">
            <v>31.21558952331543</v>
          </cell>
          <cell r="CS1160">
            <v>0</v>
          </cell>
          <cell r="CT1160">
            <v>31.21558952331543</v>
          </cell>
          <cell r="CU1160">
            <v>0</v>
          </cell>
          <cell r="CV1160">
            <v>9999</v>
          </cell>
          <cell r="CW1160">
            <v>9999</v>
          </cell>
        </row>
        <row r="1161">
          <cell r="A1161" t="str">
            <v>Manufactured Home SGC Heat Pump - PTCS System Commissioning Heat Zone 2 - Cool Zone 2</v>
          </cell>
          <cell r="C1161">
            <v>5</v>
          </cell>
          <cell r="D1161">
            <v>423.08770751953125</v>
          </cell>
          <cell r="E1161">
            <v>0</v>
          </cell>
          <cell r="F1161">
            <v>225</v>
          </cell>
          <cell r="G1161">
            <v>0</v>
          </cell>
          <cell r="H1161">
            <v>0</v>
          </cell>
          <cell r="L1161">
            <v>455.34814453125</v>
          </cell>
          <cell r="M1161">
            <v>0.11031867563724518</v>
          </cell>
          <cell r="N1161">
            <v>0.32770273089408875</v>
          </cell>
          <cell r="O1161">
            <v>0</v>
          </cell>
          <cell r="P1161">
            <v>0.11031867563724518</v>
          </cell>
          <cell r="Q1161">
            <v>0.32770273089408875</v>
          </cell>
          <cell r="R1161">
            <v>224.99989318847656</v>
          </cell>
          <cell r="S1161">
            <v>0</v>
          </cell>
          <cell r="T1161">
            <v>0</v>
          </cell>
          <cell r="U1161">
            <v>494.7415771484375</v>
          </cell>
          <cell r="V1161">
            <v>45</v>
          </cell>
          <cell r="W1161">
            <v>0</v>
          </cell>
          <cell r="X1161">
            <v>0</v>
          </cell>
          <cell r="Y1161">
            <v>0</v>
          </cell>
          <cell r="Z1161">
            <v>0</v>
          </cell>
          <cell r="AA1161">
            <v>0</v>
          </cell>
          <cell r="AB1161">
            <v>0</v>
          </cell>
          <cell r="AC1161">
            <v>0</v>
          </cell>
          <cell r="AD1161">
            <v>0</v>
          </cell>
          <cell r="AE1161">
            <v>0</v>
          </cell>
          <cell r="AF1161">
            <v>0</v>
          </cell>
          <cell r="AG1161">
            <v>0</v>
          </cell>
          <cell r="AH1161">
            <v>269.9998779296875</v>
          </cell>
          <cell r="AI1161">
            <v>0</v>
          </cell>
          <cell r="AJ1161">
            <v>0</v>
          </cell>
          <cell r="AK1161">
            <v>494.7415771484375</v>
          </cell>
          <cell r="AL1161">
            <v>764.741455078125</v>
          </cell>
          <cell r="AM1161">
            <v>224.24122619628906</v>
          </cell>
          <cell r="AN1161">
            <v>4.497801780700684</v>
          </cell>
          <cell r="AO1161">
            <v>22.8739013671875</v>
          </cell>
          <cell r="AP1161">
            <v>0</v>
          </cell>
          <cell r="AQ1161">
            <v>251.61293029785156</v>
          </cell>
          <cell r="AR1161">
            <v>269.9998779296875</v>
          </cell>
          <cell r="AS1161">
            <v>0.9319001069698051</v>
          </cell>
          <cell r="AT1161">
            <v>224.24122619628906</v>
          </cell>
          <cell r="AU1161">
            <v>89.07176971435547</v>
          </cell>
          <cell r="AV1161">
            <v>31.331298828125</v>
          </cell>
          <cell r="AW1161">
            <v>0</v>
          </cell>
          <cell r="AX1161">
            <v>344.644287109375</v>
          </cell>
          <cell r="AY1161">
            <v>0</v>
          </cell>
          <cell r="AZ1161">
            <v>9999</v>
          </cell>
          <cell r="BA1161">
            <v>224.24122619628906</v>
          </cell>
          <cell r="BB1161">
            <v>93.56957244873047</v>
          </cell>
          <cell r="BC1161">
            <v>31.781078338623047</v>
          </cell>
          <cell r="BD1161">
            <v>0</v>
          </cell>
          <cell r="BE1161">
            <v>349.5918884277344</v>
          </cell>
          <cell r="BF1161">
            <v>269.9998779296875</v>
          </cell>
          <cell r="BG1161">
            <v>23.37451934814453</v>
          </cell>
          <cell r="BH1161">
            <v>1.2947852382516745</v>
          </cell>
          <cell r="BI1161">
            <v>43.630489349365234</v>
          </cell>
          <cell r="BJ1161">
            <v>0</v>
          </cell>
          <cell r="BK1161">
            <v>0</v>
          </cell>
          <cell r="BL1161">
            <v>79.947509765625</v>
          </cell>
          <cell r="BM1161">
            <v>254.40664672851562</v>
          </cell>
          <cell r="BN1161">
            <v>224.24122619628906</v>
          </cell>
          <cell r="BO1161">
            <v>0</v>
          </cell>
          <cell r="BP1161">
            <v>93.56957244873047</v>
          </cell>
          <cell r="BQ1161">
            <v>22.267942428588867</v>
          </cell>
          <cell r="BR1161">
            <v>8.062387466430664</v>
          </cell>
          <cell r="BS1161">
            <v>0</v>
          </cell>
          <cell r="BT1161">
            <v>0</v>
          </cell>
          <cell r="BU1161">
            <v>0</v>
          </cell>
          <cell r="BV1161">
            <v>0</v>
          </cell>
          <cell r="BW1161">
            <v>31.781078338623047</v>
          </cell>
          <cell r="BX1161">
            <v>719.741455078125</v>
          </cell>
          <cell r="BY1161">
            <v>45</v>
          </cell>
          <cell r="BZ1161">
            <v>0</v>
          </cell>
          <cell r="CA1161">
            <v>0</v>
          </cell>
          <cell r="CB1161">
            <v>379.9222106933594</v>
          </cell>
          <cell r="CC1161">
            <v>764.741455078125</v>
          </cell>
          <cell r="CD1161">
            <v>0.4967982360602845</v>
          </cell>
          <cell r="CE1161">
            <v>98.42081451416016</v>
          </cell>
          <cell r="CF1161">
            <v>4.104878184874984</v>
          </cell>
          <cell r="CG1161">
            <v>0</v>
          </cell>
          <cell r="CH1161">
            <v>4.104878184874984</v>
          </cell>
          <cell r="CI1161">
            <v>0.22110086462423134</v>
          </cell>
          <cell r="CJ1161">
            <v>0</v>
          </cell>
          <cell r="CK1161">
            <v>0.22110086462423134</v>
          </cell>
          <cell r="CM1161">
            <v>0</v>
          </cell>
          <cell r="CQ1161">
            <v>0</v>
          </cell>
          <cell r="CR1161">
            <v>22.267942428588867</v>
          </cell>
          <cell r="CS1161">
            <v>0</v>
          </cell>
          <cell r="CT1161">
            <v>22.267942428588867</v>
          </cell>
          <cell r="CU1161">
            <v>0</v>
          </cell>
          <cell r="CV1161">
            <v>9999</v>
          </cell>
          <cell r="CW1161">
            <v>9999</v>
          </cell>
        </row>
        <row r="1162">
          <cell r="A1162" t="str">
            <v>Manufactured Home SGC Heat Pump - PTCS System Commissioning Heat Zone 2 - Cool Zone 1</v>
          </cell>
          <cell r="C1162">
            <v>5</v>
          </cell>
          <cell r="D1162">
            <v>410.343017578125</v>
          </cell>
          <cell r="E1162">
            <v>0</v>
          </cell>
          <cell r="F1162">
            <v>225</v>
          </cell>
          <cell r="G1162">
            <v>0</v>
          </cell>
          <cell r="H1162">
            <v>0</v>
          </cell>
          <cell r="L1162">
            <v>441.6316833496094</v>
          </cell>
          <cell r="M1162">
            <v>0.11031867563724518</v>
          </cell>
          <cell r="N1162">
            <v>0.3184920847415924</v>
          </cell>
          <cell r="O1162">
            <v>0</v>
          </cell>
          <cell r="P1162">
            <v>0.11031867563724518</v>
          </cell>
          <cell r="Q1162">
            <v>0.3184920847415924</v>
          </cell>
          <cell r="R1162">
            <v>224.99989318847656</v>
          </cell>
          <cell r="S1162">
            <v>0</v>
          </cell>
          <cell r="T1162">
            <v>0</v>
          </cell>
          <cell r="U1162">
            <v>494.7415771484375</v>
          </cell>
          <cell r="V1162">
            <v>45</v>
          </cell>
          <cell r="W1162">
            <v>0</v>
          </cell>
          <cell r="X1162">
            <v>0</v>
          </cell>
          <cell r="Y1162">
            <v>0</v>
          </cell>
          <cell r="Z1162">
            <v>0</v>
          </cell>
          <cell r="AA1162">
            <v>0</v>
          </cell>
          <cell r="AB1162">
            <v>0</v>
          </cell>
          <cell r="AC1162">
            <v>0</v>
          </cell>
          <cell r="AD1162">
            <v>0</v>
          </cell>
          <cell r="AE1162">
            <v>0</v>
          </cell>
          <cell r="AF1162">
            <v>0</v>
          </cell>
          <cell r="AG1162">
            <v>0</v>
          </cell>
          <cell r="AH1162">
            <v>269.9998779296875</v>
          </cell>
          <cell r="AI1162">
            <v>0</v>
          </cell>
          <cell r="AJ1162">
            <v>0</v>
          </cell>
          <cell r="AK1162">
            <v>494.7415771484375</v>
          </cell>
          <cell r="AL1162">
            <v>764.741455078125</v>
          </cell>
          <cell r="AM1162">
            <v>217.88795471191406</v>
          </cell>
          <cell r="AN1162">
            <v>4.497801780700684</v>
          </cell>
          <cell r="AO1162">
            <v>22.238574981689453</v>
          </cell>
          <cell r="AP1162">
            <v>0</v>
          </cell>
          <cell r="AQ1162">
            <v>244.62432861328125</v>
          </cell>
          <cell r="AR1162">
            <v>269.9998779296875</v>
          </cell>
          <cell r="AS1162">
            <v>0.906016400915912</v>
          </cell>
          <cell r="AT1162">
            <v>217.88795471191406</v>
          </cell>
          <cell r="AU1162">
            <v>86.5682601928711</v>
          </cell>
          <cell r="AV1162">
            <v>30.445621490478516</v>
          </cell>
          <cell r="AW1162">
            <v>0</v>
          </cell>
          <cell r="AX1162">
            <v>334.9018249511719</v>
          </cell>
          <cell r="AY1162">
            <v>0</v>
          </cell>
          <cell r="AZ1162">
            <v>9999</v>
          </cell>
          <cell r="BA1162">
            <v>217.88795471191406</v>
          </cell>
          <cell r="BB1162">
            <v>91.0660629272461</v>
          </cell>
          <cell r="BC1162">
            <v>30.895401000976562</v>
          </cell>
          <cell r="BD1162">
            <v>0</v>
          </cell>
          <cell r="BE1162">
            <v>339.84942626953125</v>
          </cell>
          <cell r="BF1162">
            <v>269.9998779296875</v>
          </cell>
          <cell r="BG1162">
            <v>24.665185928344727</v>
          </cell>
          <cell r="BH1162">
            <v>1.258702044927205</v>
          </cell>
          <cell r="BI1162">
            <v>44.985595703125</v>
          </cell>
          <cell r="BJ1162">
            <v>0</v>
          </cell>
          <cell r="BK1162">
            <v>0</v>
          </cell>
          <cell r="BL1162">
            <v>82.43057250976562</v>
          </cell>
          <cell r="BM1162">
            <v>258.24481201171875</v>
          </cell>
          <cell r="BN1162">
            <v>217.88795471191406</v>
          </cell>
          <cell r="BO1162">
            <v>0</v>
          </cell>
          <cell r="BP1162">
            <v>91.0660629272461</v>
          </cell>
          <cell r="BQ1162">
            <v>21.642065048217773</v>
          </cell>
          <cell r="BR1162">
            <v>7.796236991882324</v>
          </cell>
          <cell r="BS1162">
            <v>0</v>
          </cell>
          <cell r="BT1162">
            <v>0</v>
          </cell>
          <cell r="BU1162">
            <v>0</v>
          </cell>
          <cell r="BV1162">
            <v>0</v>
          </cell>
          <cell r="BW1162">
            <v>30.895401000976562</v>
          </cell>
          <cell r="BX1162">
            <v>719.741455078125</v>
          </cell>
          <cell r="BY1162">
            <v>45</v>
          </cell>
          <cell r="BZ1162">
            <v>0</v>
          </cell>
          <cell r="CA1162">
            <v>0</v>
          </cell>
          <cell r="CB1162">
            <v>369.2877197265625</v>
          </cell>
          <cell r="CC1162">
            <v>764.741455078125</v>
          </cell>
          <cell r="CD1162">
            <v>0.48289224714362655</v>
          </cell>
          <cell r="CE1162">
            <v>102.1909408569336</v>
          </cell>
          <cell r="CF1162">
            <v>3.971277245039902</v>
          </cell>
          <cell r="CG1162">
            <v>0</v>
          </cell>
          <cell r="CH1162">
            <v>3.971277245039902</v>
          </cell>
          <cell r="CI1162">
            <v>0.21440589737539603</v>
          </cell>
          <cell r="CJ1162">
            <v>0</v>
          </cell>
          <cell r="CK1162">
            <v>0.21440589737539603</v>
          </cell>
          <cell r="CM1162">
            <v>0</v>
          </cell>
          <cell r="CQ1162">
            <v>0</v>
          </cell>
          <cell r="CR1162">
            <v>21.642065048217773</v>
          </cell>
          <cell r="CS1162">
            <v>0</v>
          </cell>
          <cell r="CT1162">
            <v>21.642065048217773</v>
          </cell>
          <cell r="CU1162">
            <v>0</v>
          </cell>
          <cell r="CV1162">
            <v>9999</v>
          </cell>
          <cell r="CW1162">
            <v>9999</v>
          </cell>
        </row>
        <row r="1163">
          <cell r="A1163" t="str">
            <v>Manufactured Home SGC Forced Air Furnace w/CAC - PTCS Duct Sealing and System Commissioning Heat Zone 1 - Cool Zone 3</v>
          </cell>
          <cell r="C1163">
            <v>15.746663093566895</v>
          </cell>
          <cell r="D1163">
            <v>556.8826904296875</v>
          </cell>
          <cell r="E1163">
            <v>0</v>
          </cell>
          <cell r="F1163">
            <v>600</v>
          </cell>
          <cell r="G1163">
            <v>0</v>
          </cell>
          <cell r="H1163">
            <v>0</v>
          </cell>
          <cell r="L1163">
            <v>599.344970703125</v>
          </cell>
          <cell r="M1163">
            <v>0.09449852257966995</v>
          </cell>
          <cell r="N1163">
            <v>0.3667900264263153</v>
          </cell>
          <cell r="O1163">
            <v>0</v>
          </cell>
          <cell r="P1163">
            <v>0.09449852257966995</v>
          </cell>
          <cell r="Q1163">
            <v>0.3667900264263153</v>
          </cell>
          <cell r="R1163">
            <v>599.9996948242188</v>
          </cell>
          <cell r="S1163">
            <v>0</v>
          </cell>
          <cell r="T1163">
            <v>0</v>
          </cell>
          <cell r="U1163">
            <v>494.7415771484375</v>
          </cell>
          <cell r="V1163">
            <v>120</v>
          </cell>
          <cell r="W1163">
            <v>0</v>
          </cell>
          <cell r="X1163">
            <v>0</v>
          </cell>
          <cell r="Y1163">
            <v>0</v>
          </cell>
          <cell r="Z1163">
            <v>0</v>
          </cell>
          <cell r="AA1163">
            <v>0</v>
          </cell>
          <cell r="AB1163">
            <v>0</v>
          </cell>
          <cell r="AC1163">
            <v>0</v>
          </cell>
          <cell r="AD1163">
            <v>0</v>
          </cell>
          <cell r="AE1163">
            <v>0</v>
          </cell>
          <cell r="AF1163">
            <v>0</v>
          </cell>
          <cell r="AG1163">
            <v>0</v>
          </cell>
          <cell r="AH1163">
            <v>719.9996948242188</v>
          </cell>
          <cell r="AI1163">
            <v>0</v>
          </cell>
          <cell r="AJ1163">
            <v>0</v>
          </cell>
          <cell r="AK1163">
            <v>494.7415771484375</v>
          </cell>
          <cell r="AL1163">
            <v>1214.7412109375</v>
          </cell>
          <cell r="AM1163">
            <v>296.56787109375</v>
          </cell>
          <cell r="AN1163">
            <v>3.8527989387512207</v>
          </cell>
          <cell r="AO1163">
            <v>30.04206657409668</v>
          </cell>
          <cell r="AP1163">
            <v>0</v>
          </cell>
          <cell r="AQ1163">
            <v>330.4627380371094</v>
          </cell>
          <cell r="AR1163">
            <v>719.9996948242188</v>
          </cell>
          <cell r="AS1163">
            <v>0.45897621760419954</v>
          </cell>
          <cell r="AT1163">
            <v>296.56787109375</v>
          </cell>
          <cell r="AU1163">
            <v>99.69595336914062</v>
          </cell>
          <cell r="AV1163">
            <v>39.626380920410156</v>
          </cell>
          <cell r="AW1163">
            <v>0</v>
          </cell>
          <cell r="AX1163">
            <v>435.89019775390625</v>
          </cell>
          <cell r="AY1163">
            <v>0</v>
          </cell>
          <cell r="AZ1163">
            <v>9999</v>
          </cell>
          <cell r="BA1163">
            <v>296.56787109375</v>
          </cell>
          <cell r="BB1163">
            <v>103.54875183105469</v>
          </cell>
          <cell r="BC1163">
            <v>40.01166534423828</v>
          </cell>
          <cell r="BD1163">
            <v>0</v>
          </cell>
          <cell r="BE1163">
            <v>440.1282958984375</v>
          </cell>
          <cell r="BF1163">
            <v>719.9996948242188</v>
          </cell>
          <cell r="BG1163">
            <v>70.76960754394531</v>
          </cell>
          <cell r="BH1163">
            <v>0.6112895490231192</v>
          </cell>
          <cell r="BI1163">
            <v>88.39456176757812</v>
          </cell>
          <cell r="BJ1163">
            <v>0</v>
          </cell>
          <cell r="BK1163">
            <v>0</v>
          </cell>
          <cell r="BL1163">
            <v>60.739559173583984</v>
          </cell>
          <cell r="BM1163">
            <v>226.246337890625</v>
          </cell>
          <cell r="BN1163">
            <v>296.56787109375</v>
          </cell>
          <cell r="BO1163">
            <v>0</v>
          </cell>
          <cell r="BP1163">
            <v>103.54875183105469</v>
          </cell>
          <cell r="BQ1163">
            <v>24.923988342285156</v>
          </cell>
          <cell r="BR1163">
            <v>10.505197525024414</v>
          </cell>
          <cell r="BS1163">
            <v>0</v>
          </cell>
          <cell r="BT1163">
            <v>0</v>
          </cell>
          <cell r="BU1163">
            <v>0</v>
          </cell>
          <cell r="BV1163">
            <v>0</v>
          </cell>
          <cell r="BW1163">
            <v>40.01166534423828</v>
          </cell>
          <cell r="BX1163">
            <v>1094.7412109375</v>
          </cell>
          <cell r="BY1163">
            <v>120</v>
          </cell>
          <cell r="BZ1163">
            <v>0</v>
          </cell>
          <cell r="CA1163">
            <v>0</v>
          </cell>
          <cell r="CB1163">
            <v>475.5574645996094</v>
          </cell>
          <cell r="CC1163">
            <v>1214.7412109375</v>
          </cell>
          <cell r="CD1163">
            <v>0.3914887140827049</v>
          </cell>
          <cell r="CE1163">
            <v>127.15951538085938</v>
          </cell>
          <cell r="CF1163">
            <v>5.3003117414434175</v>
          </cell>
          <cell r="CG1163">
            <v>0</v>
          </cell>
          <cell r="CH1163">
            <v>5.3003117414434175</v>
          </cell>
          <cell r="CI1163">
            <v>0.2788343864724766</v>
          </cell>
          <cell r="CJ1163">
            <v>0</v>
          </cell>
          <cell r="CK1163">
            <v>0.2788343864724766</v>
          </cell>
          <cell r="CM1163">
            <v>0</v>
          </cell>
          <cell r="CQ1163">
            <v>0</v>
          </cell>
          <cell r="CR1163">
            <v>24.923988342285156</v>
          </cell>
          <cell r="CS1163">
            <v>0</v>
          </cell>
          <cell r="CT1163">
            <v>24.923988342285156</v>
          </cell>
          <cell r="CU1163">
            <v>0</v>
          </cell>
          <cell r="CV1163">
            <v>9999</v>
          </cell>
          <cell r="CW1163">
            <v>9999</v>
          </cell>
        </row>
        <row r="1164">
          <cell r="A1164" t="str">
            <v>Single Family Heat Pump - PTCS System Commissioning Heat Zone 1 - Cool Zone 3</v>
          </cell>
          <cell r="C1164">
            <v>4.999999523162842</v>
          </cell>
          <cell r="D1164">
            <v>331.2936706542969</v>
          </cell>
          <cell r="E1164">
            <v>0</v>
          </cell>
          <cell r="F1164">
            <v>225</v>
          </cell>
          <cell r="G1164">
            <v>0</v>
          </cell>
          <cell r="H1164">
            <v>0</v>
          </cell>
          <cell r="L1164">
            <v>356.5547790527344</v>
          </cell>
          <cell r="M1164">
            <v>0.07601124793291092</v>
          </cell>
          <cell r="N1164">
            <v>0.2545411288738251</v>
          </cell>
          <cell r="O1164">
            <v>0</v>
          </cell>
          <cell r="P1164">
            <v>0.07601124793291092</v>
          </cell>
          <cell r="Q1164">
            <v>0.2545411288738251</v>
          </cell>
          <cell r="R1164">
            <v>224.99989318847656</v>
          </cell>
          <cell r="S1164">
            <v>0</v>
          </cell>
          <cell r="T1164">
            <v>0</v>
          </cell>
          <cell r="U1164">
            <v>494.7415771484375</v>
          </cell>
          <cell r="V1164">
            <v>45</v>
          </cell>
          <cell r="W1164">
            <v>0</v>
          </cell>
          <cell r="X1164">
            <v>0</v>
          </cell>
          <cell r="Y1164">
            <v>0</v>
          </cell>
          <cell r="Z1164">
            <v>0</v>
          </cell>
          <cell r="AA1164">
            <v>0</v>
          </cell>
          <cell r="AB1164">
            <v>0</v>
          </cell>
          <cell r="AC1164">
            <v>0</v>
          </cell>
          <cell r="AD1164">
            <v>0</v>
          </cell>
          <cell r="AE1164">
            <v>0</v>
          </cell>
          <cell r="AF1164">
            <v>0</v>
          </cell>
          <cell r="AG1164">
            <v>0</v>
          </cell>
          <cell r="AH1164">
            <v>269.9998779296875</v>
          </cell>
          <cell r="AI1164">
            <v>0</v>
          </cell>
          <cell r="AJ1164">
            <v>0</v>
          </cell>
          <cell r="AK1164">
            <v>494.7415771484375</v>
          </cell>
          <cell r="AL1164">
            <v>764.741455078125</v>
          </cell>
          <cell r="AM1164">
            <v>176.90829467773438</v>
          </cell>
          <cell r="AN1164">
            <v>3.0990538597106934</v>
          </cell>
          <cell r="AO1164">
            <v>18.000736236572266</v>
          </cell>
          <cell r="AP1164">
            <v>0</v>
          </cell>
          <cell r="AQ1164">
            <v>198.00808715820312</v>
          </cell>
          <cell r="AR1164">
            <v>269.9998779296875</v>
          </cell>
          <cell r="AS1164">
            <v>0.7333635670581377</v>
          </cell>
          <cell r="AT1164">
            <v>176.90829467773438</v>
          </cell>
          <cell r="AU1164">
            <v>69.18596649169922</v>
          </cell>
          <cell r="AV1164">
            <v>24.609426498413086</v>
          </cell>
          <cell r="AW1164">
            <v>0</v>
          </cell>
          <cell r="AX1164">
            <v>270.70367431640625</v>
          </cell>
          <cell r="AY1164">
            <v>0</v>
          </cell>
          <cell r="AZ1164">
            <v>9999</v>
          </cell>
          <cell r="BA1164">
            <v>176.90829467773438</v>
          </cell>
          <cell r="BB1164">
            <v>72.28501892089844</v>
          </cell>
          <cell r="BC1164">
            <v>24.91933250427246</v>
          </cell>
          <cell r="BD1164">
            <v>0</v>
          </cell>
          <cell r="BE1164">
            <v>274.1126403808594</v>
          </cell>
          <cell r="BF1164">
            <v>269.9998779296875</v>
          </cell>
          <cell r="BG1164">
            <v>35.65959167480469</v>
          </cell>
          <cell r="BH1164">
            <v>1.0152324295257007</v>
          </cell>
          <cell r="BI1164">
            <v>55.71952819824219</v>
          </cell>
          <cell r="BJ1164">
            <v>0</v>
          </cell>
          <cell r="BK1164">
            <v>0</v>
          </cell>
          <cell r="BL1164">
            <v>102.09918212890625</v>
          </cell>
          <cell r="BM1164">
            <v>347.6964111328125</v>
          </cell>
          <cell r="BN1164">
            <v>176.90829467773438</v>
          </cell>
          <cell r="BO1164">
            <v>0</v>
          </cell>
          <cell r="BP1164">
            <v>72.28501892089844</v>
          </cell>
          <cell r="BQ1164">
            <v>17.296491622924805</v>
          </cell>
          <cell r="BR1164">
            <v>6.287527561187744</v>
          </cell>
          <cell r="BS1164">
            <v>0</v>
          </cell>
          <cell r="BT1164">
            <v>0</v>
          </cell>
          <cell r="BU1164">
            <v>0</v>
          </cell>
          <cell r="BV1164">
            <v>0</v>
          </cell>
          <cell r="BW1164">
            <v>24.91933250427246</v>
          </cell>
          <cell r="BX1164">
            <v>719.741455078125</v>
          </cell>
          <cell r="BY1164">
            <v>45</v>
          </cell>
          <cell r="BZ1164">
            <v>0</v>
          </cell>
          <cell r="CA1164">
            <v>0</v>
          </cell>
          <cell r="CB1164">
            <v>297.6966552734375</v>
          </cell>
          <cell r="CC1164">
            <v>764.741455078125</v>
          </cell>
          <cell r="CD1164">
            <v>0.3892775326101774</v>
          </cell>
          <cell r="CE1164">
            <v>132.8917694091797</v>
          </cell>
          <cell r="CF1164">
            <v>3.1592256065924085</v>
          </cell>
          <cell r="CG1164">
            <v>0</v>
          </cell>
          <cell r="CH1164">
            <v>3.1592256065924085</v>
          </cell>
          <cell r="CI1164">
            <v>0.16707620452133004</v>
          </cell>
          <cell r="CJ1164">
            <v>0</v>
          </cell>
          <cell r="CK1164">
            <v>0.16707620452133004</v>
          </cell>
          <cell r="CM1164">
            <v>0</v>
          </cell>
          <cell r="CQ1164">
            <v>0</v>
          </cell>
          <cell r="CR1164">
            <v>17.296491622924805</v>
          </cell>
          <cell r="CS1164">
            <v>0</v>
          </cell>
          <cell r="CT1164">
            <v>17.296491622924805</v>
          </cell>
          <cell r="CU1164">
            <v>0</v>
          </cell>
          <cell r="CV1164">
            <v>9999</v>
          </cell>
          <cell r="CW1164">
            <v>9999</v>
          </cell>
        </row>
        <row r="1165">
          <cell r="A1165" t="str">
            <v>Manufactured Home NonSGC Heat Pump - PTCS System Commissioning Heat Zone 1 - Cool Zone 3</v>
          </cell>
          <cell r="C1165">
            <v>5</v>
          </cell>
          <cell r="D1165">
            <v>321.9537048339844</v>
          </cell>
          <cell r="E1165">
            <v>0</v>
          </cell>
          <cell r="F1165">
            <v>225</v>
          </cell>
          <cell r="G1165">
            <v>0</v>
          </cell>
          <cell r="H1165">
            <v>0</v>
          </cell>
          <cell r="L1165">
            <v>346.5026550292969</v>
          </cell>
          <cell r="M1165">
            <v>0.07015884667634964</v>
          </cell>
          <cell r="N1165">
            <v>0.24662743508815765</v>
          </cell>
          <cell r="O1165">
            <v>0</v>
          </cell>
          <cell r="P1165">
            <v>0.07015884667634964</v>
          </cell>
          <cell r="Q1165">
            <v>0.24662743508815765</v>
          </cell>
          <cell r="R1165">
            <v>224.99989318847656</v>
          </cell>
          <cell r="S1165">
            <v>0</v>
          </cell>
          <cell r="T1165">
            <v>0</v>
          </cell>
          <cell r="U1165">
            <v>494.7415771484375</v>
          </cell>
          <cell r="V1165">
            <v>45</v>
          </cell>
          <cell r="W1165">
            <v>0</v>
          </cell>
          <cell r="X1165">
            <v>0</v>
          </cell>
          <cell r="Y1165">
            <v>0</v>
          </cell>
          <cell r="Z1165">
            <v>0</v>
          </cell>
          <cell r="AA1165">
            <v>0</v>
          </cell>
          <cell r="AB1165">
            <v>0</v>
          </cell>
          <cell r="AC1165">
            <v>0</v>
          </cell>
          <cell r="AD1165">
            <v>0</v>
          </cell>
          <cell r="AE1165">
            <v>0</v>
          </cell>
          <cell r="AF1165">
            <v>0</v>
          </cell>
          <cell r="AG1165">
            <v>0</v>
          </cell>
          <cell r="AH1165">
            <v>269.9998779296875</v>
          </cell>
          <cell r="AI1165">
            <v>0</v>
          </cell>
          <cell r="AJ1165">
            <v>0</v>
          </cell>
          <cell r="AK1165">
            <v>494.7415771484375</v>
          </cell>
          <cell r="AL1165">
            <v>764.741455078125</v>
          </cell>
          <cell r="AM1165">
            <v>171.61209106445312</v>
          </cell>
          <cell r="AN1165">
            <v>2.860445976257324</v>
          </cell>
          <cell r="AO1165">
            <v>17.447254180908203</v>
          </cell>
          <cell r="AP1165">
            <v>0</v>
          </cell>
          <cell r="AQ1165">
            <v>191.91978454589844</v>
          </cell>
          <cell r="AR1165">
            <v>269.9998779296875</v>
          </cell>
          <cell r="AS1165">
            <v>0.710814322758442</v>
          </cell>
          <cell r="AT1165">
            <v>171.61209106445312</v>
          </cell>
          <cell r="AU1165">
            <v>67.03497314453125</v>
          </cell>
          <cell r="AV1165">
            <v>23.864707946777344</v>
          </cell>
          <cell r="AW1165">
            <v>0</v>
          </cell>
          <cell r="AX1165">
            <v>262.51177978515625</v>
          </cell>
          <cell r="AY1165">
            <v>0</v>
          </cell>
          <cell r="AZ1165">
            <v>9999</v>
          </cell>
          <cell r="BA1165">
            <v>171.61209106445312</v>
          </cell>
          <cell r="BB1165">
            <v>69.89542388916016</v>
          </cell>
          <cell r="BC1165">
            <v>24.150753021240234</v>
          </cell>
          <cell r="BD1165">
            <v>0</v>
          </cell>
          <cell r="BE1165">
            <v>265.65826416015625</v>
          </cell>
          <cell r="BF1165">
            <v>269.9998779296875</v>
          </cell>
          <cell r="BG1165">
            <v>37.36474609375</v>
          </cell>
          <cell r="BH1165">
            <v>0.9839198825943094</v>
          </cell>
          <cell r="BI1165">
            <v>57.33596420288086</v>
          </cell>
          <cell r="BJ1165">
            <v>0</v>
          </cell>
          <cell r="BK1165">
            <v>0</v>
          </cell>
          <cell r="BL1165">
            <v>105.06110382080078</v>
          </cell>
          <cell r="BM1165">
            <v>368.1136779785156</v>
          </cell>
          <cell r="BN1165">
            <v>171.61209106445312</v>
          </cell>
          <cell r="BO1165">
            <v>0</v>
          </cell>
          <cell r="BP1165">
            <v>69.89542388916016</v>
          </cell>
          <cell r="BQ1165">
            <v>16.758743286132812</v>
          </cell>
          <cell r="BR1165">
            <v>6.128310680389404</v>
          </cell>
          <cell r="BS1165">
            <v>0</v>
          </cell>
          <cell r="BT1165">
            <v>0</v>
          </cell>
          <cell r="BU1165">
            <v>0</v>
          </cell>
          <cell r="BV1165">
            <v>0</v>
          </cell>
          <cell r="BW1165">
            <v>24.150753021240234</v>
          </cell>
          <cell r="BX1165">
            <v>719.741455078125</v>
          </cell>
          <cell r="BY1165">
            <v>45</v>
          </cell>
          <cell r="BZ1165">
            <v>0</v>
          </cell>
          <cell r="CA1165">
            <v>0</v>
          </cell>
          <cell r="CB1165">
            <v>288.5453186035156</v>
          </cell>
          <cell r="CC1165">
            <v>764.741455078125</v>
          </cell>
          <cell r="CD1165">
            <v>0.3773109398699025</v>
          </cell>
          <cell r="CE1165">
            <v>137.56565856933594</v>
          </cell>
          <cell r="CF1165">
            <v>3.0773588030438717</v>
          </cell>
          <cell r="CG1165">
            <v>0</v>
          </cell>
          <cell r="CH1165">
            <v>3.0773588030438717</v>
          </cell>
          <cell r="CI1165">
            <v>0.16213913054336238</v>
          </cell>
          <cell r="CJ1165">
            <v>0</v>
          </cell>
          <cell r="CK1165">
            <v>0.16213913054336238</v>
          </cell>
          <cell r="CM1165">
            <v>0</v>
          </cell>
          <cell r="CQ1165">
            <v>0</v>
          </cell>
          <cell r="CR1165">
            <v>16.758743286132812</v>
          </cell>
          <cell r="CS1165">
            <v>0</v>
          </cell>
          <cell r="CT1165">
            <v>16.758743286132812</v>
          </cell>
          <cell r="CU1165">
            <v>0</v>
          </cell>
          <cell r="CV1165">
            <v>9999</v>
          </cell>
          <cell r="CW1165">
            <v>9999</v>
          </cell>
        </row>
        <row r="1166">
          <cell r="A1166" t="str">
            <v>Single Family Heat Pump - PTCS System Commissioning Heat Zone 1 - Cool Zone 2</v>
          </cell>
          <cell r="C1166">
            <v>5</v>
          </cell>
          <cell r="D1166">
            <v>302.5325927734375</v>
          </cell>
          <cell r="E1166">
            <v>0</v>
          </cell>
          <cell r="F1166">
            <v>225</v>
          </cell>
          <cell r="G1166">
            <v>0</v>
          </cell>
          <cell r="H1166">
            <v>0</v>
          </cell>
          <cell r="L1166">
            <v>325.6007080078125</v>
          </cell>
          <cell r="M1166">
            <v>0.07601124793291092</v>
          </cell>
          <cell r="N1166">
            <v>0.233755424618721</v>
          </cell>
          <cell r="O1166">
            <v>0</v>
          </cell>
          <cell r="P1166">
            <v>0.07601124793291092</v>
          </cell>
          <cell r="Q1166">
            <v>0.233755424618721</v>
          </cell>
          <cell r="R1166">
            <v>224.99989318847656</v>
          </cell>
          <cell r="S1166">
            <v>0</v>
          </cell>
          <cell r="T1166">
            <v>0</v>
          </cell>
          <cell r="U1166">
            <v>494.7415771484375</v>
          </cell>
          <cell r="V1166">
            <v>45</v>
          </cell>
          <cell r="W1166">
            <v>0</v>
          </cell>
          <cell r="X1166">
            <v>0</v>
          </cell>
          <cell r="Y1166">
            <v>0</v>
          </cell>
          <cell r="Z1166">
            <v>0</v>
          </cell>
          <cell r="AA1166">
            <v>0</v>
          </cell>
          <cell r="AB1166">
            <v>0</v>
          </cell>
          <cell r="AC1166">
            <v>0</v>
          </cell>
          <cell r="AD1166">
            <v>0</v>
          </cell>
          <cell r="AE1166">
            <v>0</v>
          </cell>
          <cell r="AF1166">
            <v>0</v>
          </cell>
          <cell r="AG1166">
            <v>0</v>
          </cell>
          <cell r="AH1166">
            <v>269.9998779296875</v>
          </cell>
          <cell r="AI1166">
            <v>0</v>
          </cell>
          <cell r="AJ1166">
            <v>0</v>
          </cell>
          <cell r="AK1166">
            <v>494.7415771484375</v>
          </cell>
          <cell r="AL1166">
            <v>764.741455078125</v>
          </cell>
          <cell r="AM1166">
            <v>161.60623168945312</v>
          </cell>
          <cell r="AN1166">
            <v>3.0990538597106934</v>
          </cell>
          <cell r="AO1166">
            <v>16.470529556274414</v>
          </cell>
          <cell r="AP1166">
            <v>0</v>
          </cell>
          <cell r="AQ1166">
            <v>181.17581176757812</v>
          </cell>
          <cell r="AR1166">
            <v>269.9998779296875</v>
          </cell>
          <cell r="AS1166">
            <v>0.6710218028825898</v>
          </cell>
          <cell r="AT1166">
            <v>161.60623168945312</v>
          </cell>
          <cell r="AU1166">
            <v>63.53627014160156</v>
          </cell>
          <cell r="AV1166">
            <v>22.514249801635742</v>
          </cell>
          <cell r="AW1166">
            <v>0</v>
          </cell>
          <cell r="AX1166">
            <v>247.65675354003906</v>
          </cell>
          <cell r="AY1166">
            <v>0</v>
          </cell>
          <cell r="AZ1166">
            <v>9999</v>
          </cell>
          <cell r="BA1166">
            <v>161.60623168945312</v>
          </cell>
          <cell r="BB1166">
            <v>66.63532257080078</v>
          </cell>
          <cell r="BC1166">
            <v>22.824155807495117</v>
          </cell>
          <cell r="BD1166">
            <v>0</v>
          </cell>
          <cell r="BE1166">
            <v>251.06570434570312</v>
          </cell>
          <cell r="BF1166">
            <v>269.9998779296875</v>
          </cell>
          <cell r="BG1166">
            <v>40.79990768432617</v>
          </cell>
          <cell r="BH1166">
            <v>0.9298733734053782</v>
          </cell>
          <cell r="BI1166">
            <v>61.01664352416992</v>
          </cell>
          <cell r="BJ1166">
            <v>0</v>
          </cell>
          <cell r="BK1166">
            <v>0</v>
          </cell>
          <cell r="BL1166">
            <v>111.80549621582031</v>
          </cell>
          <cell r="BM1166">
            <v>362.6998596191406</v>
          </cell>
          <cell r="BN1166">
            <v>161.60623168945312</v>
          </cell>
          <cell r="BO1166">
            <v>0</v>
          </cell>
          <cell r="BP1166">
            <v>66.63532257080078</v>
          </cell>
          <cell r="BQ1166">
            <v>15.88406753540039</v>
          </cell>
          <cell r="BR1166">
            <v>5.720923900604248</v>
          </cell>
          <cell r="BS1166">
            <v>0</v>
          </cell>
          <cell r="BT1166">
            <v>0</v>
          </cell>
          <cell r="BU1166">
            <v>0</v>
          </cell>
          <cell r="BV1166">
            <v>0</v>
          </cell>
          <cell r="BW1166">
            <v>22.824155807495117</v>
          </cell>
          <cell r="BX1166">
            <v>719.741455078125</v>
          </cell>
          <cell r="BY1166">
            <v>45</v>
          </cell>
          <cell r="BZ1166">
            <v>0</v>
          </cell>
          <cell r="CA1166">
            <v>0</v>
          </cell>
          <cell r="CB1166">
            <v>272.67071533203125</v>
          </cell>
          <cell r="CC1166">
            <v>764.741455078125</v>
          </cell>
          <cell r="CD1166">
            <v>0.3565527945734411</v>
          </cell>
          <cell r="CE1166">
            <v>147.7229461669922</v>
          </cell>
          <cell r="CF1166">
            <v>2.8793260727467844</v>
          </cell>
          <cell r="CG1166">
            <v>0</v>
          </cell>
          <cell r="CH1166">
            <v>2.8793260727467844</v>
          </cell>
          <cell r="CI1166">
            <v>0.15350971585336184</v>
          </cell>
          <cell r="CJ1166">
            <v>0</v>
          </cell>
          <cell r="CK1166">
            <v>0.15350971585336184</v>
          </cell>
          <cell r="CM1166">
            <v>0</v>
          </cell>
          <cell r="CQ1166">
            <v>0</v>
          </cell>
          <cell r="CR1166">
            <v>15.88406753540039</v>
          </cell>
          <cell r="CS1166">
            <v>0</v>
          </cell>
          <cell r="CT1166">
            <v>15.88406753540039</v>
          </cell>
          <cell r="CU1166">
            <v>0</v>
          </cell>
          <cell r="CV1166">
            <v>9999</v>
          </cell>
          <cell r="CW1166">
            <v>9999</v>
          </cell>
        </row>
        <row r="1167">
          <cell r="A1167" t="str">
            <v>Manufactured Home SGC Heat Pump - PTCS System Commissioning Heat Zone 1 - Cool Zone 3</v>
          </cell>
          <cell r="C1167">
            <v>5.000000476837158</v>
          </cell>
          <cell r="D1167">
            <v>289.6116027832031</v>
          </cell>
          <cell r="E1167">
            <v>0</v>
          </cell>
          <cell r="F1167">
            <v>225</v>
          </cell>
          <cell r="G1167">
            <v>0</v>
          </cell>
          <cell r="H1167">
            <v>0</v>
          </cell>
          <cell r="L1167">
            <v>311.6944885253906</v>
          </cell>
          <cell r="M1167">
            <v>0.06582441180944443</v>
          </cell>
          <cell r="N1167">
            <v>0.22239184379577637</v>
          </cell>
          <cell r="O1167">
            <v>0</v>
          </cell>
          <cell r="P1167">
            <v>0.06582441180944443</v>
          </cell>
          <cell r="Q1167">
            <v>0.22239184379577637</v>
          </cell>
          <cell r="R1167">
            <v>224.99989318847656</v>
          </cell>
          <cell r="S1167">
            <v>0</v>
          </cell>
          <cell r="T1167">
            <v>0</v>
          </cell>
          <cell r="U1167">
            <v>494.7415771484375</v>
          </cell>
          <cell r="V1167">
            <v>45</v>
          </cell>
          <cell r="W1167">
            <v>0</v>
          </cell>
          <cell r="X1167">
            <v>0</v>
          </cell>
          <cell r="Y1167">
            <v>0</v>
          </cell>
          <cell r="Z1167">
            <v>0</v>
          </cell>
          <cell r="AA1167">
            <v>0</v>
          </cell>
          <cell r="AB1167">
            <v>0</v>
          </cell>
          <cell r="AC1167">
            <v>0</v>
          </cell>
          <cell r="AD1167">
            <v>0</v>
          </cell>
          <cell r="AE1167">
            <v>0</v>
          </cell>
          <cell r="AF1167">
            <v>0</v>
          </cell>
          <cell r="AG1167">
            <v>0</v>
          </cell>
          <cell r="AH1167">
            <v>269.9998779296875</v>
          </cell>
          <cell r="AI1167">
            <v>0</v>
          </cell>
          <cell r="AJ1167">
            <v>0</v>
          </cell>
          <cell r="AK1167">
            <v>494.7415771484375</v>
          </cell>
          <cell r="AL1167">
            <v>764.741455078125</v>
          </cell>
          <cell r="AM1167">
            <v>154.5985107421875</v>
          </cell>
          <cell r="AN1167">
            <v>2.6837265491485596</v>
          </cell>
          <cell r="AO1167">
            <v>15.728224754333496</v>
          </cell>
          <cell r="AP1167">
            <v>0</v>
          </cell>
          <cell r="AQ1167">
            <v>173.01046752929688</v>
          </cell>
          <cell r="AR1167">
            <v>269.9998779296875</v>
          </cell>
          <cell r="AS1167">
            <v>0.6407797425493705</v>
          </cell>
          <cell r="AT1167">
            <v>154.5985107421875</v>
          </cell>
          <cell r="AU1167">
            <v>60.44757843017578</v>
          </cell>
          <cell r="AV1167">
            <v>21.504610061645508</v>
          </cell>
          <cell r="AW1167">
            <v>0</v>
          </cell>
          <cell r="AX1167">
            <v>236.5507049560547</v>
          </cell>
          <cell r="AY1167">
            <v>0</v>
          </cell>
          <cell r="AZ1167">
            <v>9999</v>
          </cell>
          <cell r="BA1167">
            <v>154.5985107421875</v>
          </cell>
          <cell r="BB1167">
            <v>63.13130569458008</v>
          </cell>
          <cell r="BC1167">
            <v>21.772981643676758</v>
          </cell>
          <cell r="BD1167">
            <v>0</v>
          </cell>
          <cell r="BE1167">
            <v>239.50279235839844</v>
          </cell>
          <cell r="BF1167">
            <v>269.9998779296875</v>
          </cell>
          <cell r="BG1167">
            <v>43.69553756713867</v>
          </cell>
          <cell r="BH1167">
            <v>0.8870477485633703</v>
          </cell>
          <cell r="BI1167">
            <v>63.73889923095703</v>
          </cell>
          <cell r="BJ1167">
            <v>0</v>
          </cell>
          <cell r="BK1167">
            <v>0</v>
          </cell>
          <cell r="BL1167">
            <v>116.79369354248047</v>
          </cell>
          <cell r="BM1167">
            <v>399.79534912109375</v>
          </cell>
          <cell r="BN1167">
            <v>154.5985107421875</v>
          </cell>
          <cell r="BO1167">
            <v>0</v>
          </cell>
          <cell r="BP1167">
            <v>63.13130569458008</v>
          </cell>
          <cell r="BQ1167">
            <v>15.111894607543945</v>
          </cell>
          <cell r="BR1167">
            <v>5.49948787689209</v>
          </cell>
          <cell r="BS1167">
            <v>0</v>
          </cell>
          <cell r="BT1167">
            <v>0</v>
          </cell>
          <cell r="BU1167">
            <v>0</v>
          </cell>
          <cell r="BV1167">
            <v>0</v>
          </cell>
          <cell r="BW1167">
            <v>21.772981643676758</v>
          </cell>
          <cell r="BX1167">
            <v>719.741455078125</v>
          </cell>
          <cell r="BY1167">
            <v>45</v>
          </cell>
          <cell r="BZ1167">
            <v>0</v>
          </cell>
          <cell r="CA1167">
            <v>0</v>
          </cell>
          <cell r="CB1167">
            <v>260.1141662597656</v>
          </cell>
          <cell r="CC1167">
            <v>764.741455078125</v>
          </cell>
          <cell r="CD1167">
            <v>0.3401334897204594</v>
          </cell>
          <cell r="CE1167">
            <v>155.62350463867188</v>
          </cell>
          <cell r="CF1167">
            <v>2.762954374966084</v>
          </cell>
          <cell r="CG1167">
            <v>0</v>
          </cell>
          <cell r="CH1167">
            <v>2.762954374966084</v>
          </cell>
          <cell r="CI1167">
            <v>0.14601722909245538</v>
          </cell>
          <cell r="CJ1167">
            <v>0</v>
          </cell>
          <cell r="CK1167">
            <v>0.14601722909245538</v>
          </cell>
          <cell r="CM1167">
            <v>0</v>
          </cell>
          <cell r="CQ1167">
            <v>0</v>
          </cell>
          <cell r="CR1167">
            <v>15.111894607543945</v>
          </cell>
          <cell r="CS1167">
            <v>0</v>
          </cell>
          <cell r="CT1167">
            <v>15.111894607543945</v>
          </cell>
          <cell r="CU1167">
            <v>0</v>
          </cell>
          <cell r="CV1167">
            <v>9999</v>
          </cell>
          <cell r="CW1167">
            <v>9999</v>
          </cell>
        </row>
        <row r="1168">
          <cell r="A1168" t="str">
            <v>Single Family Heat Pump - PTCS System Commissioning Heat Zone 1 - Cool Zone 1</v>
          </cell>
          <cell r="C1168">
            <v>5</v>
          </cell>
          <cell r="D1168">
            <v>287.3097839355469</v>
          </cell>
          <cell r="E1168">
            <v>0</v>
          </cell>
          <cell r="F1168">
            <v>225</v>
          </cell>
          <cell r="G1168">
            <v>0</v>
          </cell>
          <cell r="H1168">
            <v>0</v>
          </cell>
          <cell r="L1168">
            <v>309.2171630859375</v>
          </cell>
          <cell r="M1168">
            <v>0.07601124793291092</v>
          </cell>
          <cell r="N1168">
            <v>0.2227538526058197</v>
          </cell>
          <cell r="O1168">
            <v>0</v>
          </cell>
          <cell r="P1168">
            <v>0.07601124793291092</v>
          </cell>
          <cell r="Q1168">
            <v>0.2227538526058197</v>
          </cell>
          <cell r="R1168">
            <v>224.99989318847656</v>
          </cell>
          <cell r="S1168">
            <v>0</v>
          </cell>
          <cell r="T1168">
            <v>0</v>
          </cell>
          <cell r="U1168">
            <v>494.7415771484375</v>
          </cell>
          <cell r="V1168">
            <v>45</v>
          </cell>
          <cell r="W1168">
            <v>0</v>
          </cell>
          <cell r="X1168">
            <v>0</v>
          </cell>
          <cell r="Y1168">
            <v>0</v>
          </cell>
          <cell r="Z1168">
            <v>0</v>
          </cell>
          <cell r="AA1168">
            <v>0</v>
          </cell>
          <cell r="AB1168">
            <v>0</v>
          </cell>
          <cell r="AC1168">
            <v>0</v>
          </cell>
          <cell r="AD1168">
            <v>0</v>
          </cell>
          <cell r="AE1168">
            <v>0</v>
          </cell>
          <cell r="AF1168">
            <v>0</v>
          </cell>
          <cell r="AG1168">
            <v>0</v>
          </cell>
          <cell r="AH1168">
            <v>269.9998779296875</v>
          </cell>
          <cell r="AI1168">
            <v>0</v>
          </cell>
          <cell r="AJ1168">
            <v>0</v>
          </cell>
          <cell r="AK1168">
            <v>494.7415771484375</v>
          </cell>
          <cell r="AL1168">
            <v>764.741455078125</v>
          </cell>
          <cell r="AM1168">
            <v>154.0193634033203</v>
          </cell>
          <cell r="AN1168">
            <v>3.0990538597106934</v>
          </cell>
          <cell r="AO1168">
            <v>15.711841583251953</v>
          </cell>
          <cell r="AP1168">
            <v>0</v>
          </cell>
          <cell r="AQ1168">
            <v>172.83026123046875</v>
          </cell>
          <cell r="AR1168">
            <v>269.9998779296875</v>
          </cell>
          <cell r="AS1168">
            <v>0.6401123230283532</v>
          </cell>
          <cell r="AT1168">
            <v>154.0193634033203</v>
          </cell>
          <cell r="AU1168">
            <v>60.54597091674805</v>
          </cell>
          <cell r="AV1168">
            <v>21.456533432006836</v>
          </cell>
          <cell r="AW1168">
            <v>0</v>
          </cell>
          <cell r="AX1168">
            <v>236.02186584472656</v>
          </cell>
          <cell r="AY1168">
            <v>0</v>
          </cell>
          <cell r="AZ1168">
            <v>9999</v>
          </cell>
          <cell r="BA1168">
            <v>154.0193634033203</v>
          </cell>
          <cell r="BB1168">
            <v>63.645023345947266</v>
          </cell>
          <cell r="BC1168">
            <v>21.76643943786621</v>
          </cell>
          <cell r="BD1168">
            <v>0</v>
          </cell>
          <cell r="BE1168">
            <v>239.4308319091797</v>
          </cell>
          <cell r="BF1168">
            <v>269.9998779296875</v>
          </cell>
          <cell r="BG1168">
            <v>43.92491912841797</v>
          </cell>
          <cell r="BH1168">
            <v>0.8867811938373908</v>
          </cell>
          <cell r="BI1168">
            <v>64.24954986572266</v>
          </cell>
          <cell r="BJ1168">
            <v>0</v>
          </cell>
          <cell r="BK1168">
            <v>0</v>
          </cell>
          <cell r="BL1168">
            <v>117.7293930053711</v>
          </cell>
          <cell r="BM1168">
            <v>371.8566589355469</v>
          </cell>
          <cell r="BN1168">
            <v>154.0193634033203</v>
          </cell>
          <cell r="BO1168">
            <v>0</v>
          </cell>
          <cell r="BP1168">
            <v>63.645023345947266</v>
          </cell>
          <cell r="BQ1168">
            <v>15.136492729187012</v>
          </cell>
          <cell r="BR1168">
            <v>5.403389930725098</v>
          </cell>
          <cell r="BS1168">
            <v>0</v>
          </cell>
          <cell r="BT1168">
            <v>0</v>
          </cell>
          <cell r="BU1168">
            <v>0</v>
          </cell>
          <cell r="BV1168">
            <v>0</v>
          </cell>
          <cell r="BW1168">
            <v>21.76643943786621</v>
          </cell>
          <cell r="BX1168">
            <v>719.741455078125</v>
          </cell>
          <cell r="BY1168">
            <v>45</v>
          </cell>
          <cell r="BZ1168">
            <v>0</v>
          </cell>
          <cell r="CA1168">
            <v>0</v>
          </cell>
          <cell r="CB1168">
            <v>259.970703125</v>
          </cell>
          <cell r="CC1168">
            <v>764.741455078125</v>
          </cell>
          <cell r="CD1168">
            <v>0.33994588439173745</v>
          </cell>
          <cell r="CE1168">
            <v>156.76661682128906</v>
          </cell>
          <cell r="CF1168">
            <v>2.7199829449944763</v>
          </cell>
          <cell r="CG1168">
            <v>0</v>
          </cell>
          <cell r="CH1168">
            <v>2.7199829449944763</v>
          </cell>
          <cell r="CI1168">
            <v>0.14552818180576502</v>
          </cell>
          <cell r="CJ1168">
            <v>0</v>
          </cell>
          <cell r="CK1168">
            <v>0.14552818180576502</v>
          </cell>
          <cell r="CM1168">
            <v>0</v>
          </cell>
          <cell r="CQ1168">
            <v>0</v>
          </cell>
          <cell r="CR1168">
            <v>15.136492729187012</v>
          </cell>
          <cell r="CS1168">
            <v>0</v>
          </cell>
          <cell r="CT1168">
            <v>15.136492729187012</v>
          </cell>
          <cell r="CU1168">
            <v>0</v>
          </cell>
          <cell r="CV1168">
            <v>9999</v>
          </cell>
          <cell r="CW1168">
            <v>9999</v>
          </cell>
        </row>
        <row r="1169">
          <cell r="A1169" t="str">
            <v>Manufactured Home NonSGC Heat Pump - PTCS System Commissioning Heat Zone 1 - Cool Zone 2</v>
          </cell>
          <cell r="C1169">
            <v>5</v>
          </cell>
          <cell r="D1169">
            <v>285.950439453125</v>
          </cell>
          <cell r="E1169">
            <v>0</v>
          </cell>
          <cell r="F1169">
            <v>225</v>
          </cell>
          <cell r="G1169">
            <v>0</v>
          </cell>
          <cell r="H1169">
            <v>0</v>
          </cell>
          <cell r="L1169">
            <v>307.7541809082031</v>
          </cell>
          <cell r="M1169">
            <v>0.07015884667634964</v>
          </cell>
          <cell r="N1169">
            <v>0.22060775756835938</v>
          </cell>
          <cell r="O1169">
            <v>0</v>
          </cell>
          <cell r="P1169">
            <v>0.07015884667634964</v>
          </cell>
          <cell r="Q1169">
            <v>0.22060775756835938</v>
          </cell>
          <cell r="R1169">
            <v>224.99989318847656</v>
          </cell>
          <cell r="S1169">
            <v>0</v>
          </cell>
          <cell r="T1169">
            <v>0</v>
          </cell>
          <cell r="U1169">
            <v>494.7415771484375</v>
          </cell>
          <cell r="V1169">
            <v>45</v>
          </cell>
          <cell r="W1169">
            <v>0</v>
          </cell>
          <cell r="X1169">
            <v>0</v>
          </cell>
          <cell r="Y1169">
            <v>0</v>
          </cell>
          <cell r="Z1169">
            <v>0</v>
          </cell>
          <cell r="AA1169">
            <v>0</v>
          </cell>
          <cell r="AB1169">
            <v>0</v>
          </cell>
          <cell r="AC1169">
            <v>0</v>
          </cell>
          <cell r="AD1169">
            <v>0</v>
          </cell>
          <cell r="AE1169">
            <v>0</v>
          </cell>
          <cell r="AF1169">
            <v>0</v>
          </cell>
          <cell r="AG1169">
            <v>0</v>
          </cell>
          <cell r="AH1169">
            <v>269.9998779296875</v>
          </cell>
          <cell r="AI1169">
            <v>0</v>
          </cell>
          <cell r="AJ1169">
            <v>0</v>
          </cell>
          <cell r="AK1169">
            <v>494.7415771484375</v>
          </cell>
          <cell r="AL1169">
            <v>764.741455078125</v>
          </cell>
          <cell r="AM1169">
            <v>152.4972381591797</v>
          </cell>
          <cell r="AN1169">
            <v>2.860445976257324</v>
          </cell>
          <cell r="AO1169">
            <v>15.535768508911133</v>
          </cell>
          <cell r="AP1169">
            <v>0</v>
          </cell>
          <cell r="AQ1169">
            <v>170.89344787597656</v>
          </cell>
          <cell r="AR1169">
            <v>269.9998779296875</v>
          </cell>
          <cell r="AS1169">
            <v>0.6329389638871227</v>
          </cell>
          <cell r="AT1169">
            <v>152.4972381591797</v>
          </cell>
          <cell r="AU1169">
            <v>59.96265411376953</v>
          </cell>
          <cell r="AV1169">
            <v>21.245990753173828</v>
          </cell>
          <cell r="AW1169">
            <v>0</v>
          </cell>
          <cell r="AX1169">
            <v>233.7058868408203</v>
          </cell>
          <cell r="AY1169">
            <v>0</v>
          </cell>
          <cell r="AZ1169">
            <v>9999</v>
          </cell>
          <cell r="BA1169">
            <v>152.4972381591797</v>
          </cell>
          <cell r="BB1169">
            <v>62.82310104370117</v>
          </cell>
          <cell r="BC1169">
            <v>21.53203582763672</v>
          </cell>
          <cell r="BD1169">
            <v>0</v>
          </cell>
          <cell r="BE1169">
            <v>236.8523712158203</v>
          </cell>
          <cell r="BF1169">
            <v>269.9998779296875</v>
          </cell>
          <cell r="BG1169">
            <v>44.386287689208984</v>
          </cell>
          <cell r="BH1169">
            <v>0.877231362130598</v>
          </cell>
          <cell r="BI1169">
            <v>64.55496978759766</v>
          </cell>
          <cell r="BJ1169">
            <v>0</v>
          </cell>
          <cell r="BK1169">
            <v>0</v>
          </cell>
          <cell r="BL1169">
            <v>118.28904724121094</v>
          </cell>
          <cell r="BM1169">
            <v>388.5606689453125</v>
          </cell>
          <cell r="BN1169">
            <v>152.4972381591797</v>
          </cell>
          <cell r="BO1169">
            <v>0</v>
          </cell>
          <cell r="BP1169">
            <v>62.82310104370117</v>
          </cell>
          <cell r="BQ1169">
            <v>14.990663528442383</v>
          </cell>
          <cell r="BR1169">
            <v>5.418105125427246</v>
          </cell>
          <cell r="BS1169">
            <v>0</v>
          </cell>
          <cell r="BT1169">
            <v>0</v>
          </cell>
          <cell r="BU1169">
            <v>0</v>
          </cell>
          <cell r="BV1169">
            <v>0</v>
          </cell>
          <cell r="BW1169">
            <v>21.53203582763672</v>
          </cell>
          <cell r="BX1169">
            <v>719.741455078125</v>
          </cell>
          <cell r="BY1169">
            <v>45</v>
          </cell>
          <cell r="BZ1169">
            <v>0</v>
          </cell>
          <cell r="CA1169">
            <v>0</v>
          </cell>
          <cell r="CB1169">
            <v>257.2611389160156</v>
          </cell>
          <cell r="CC1169">
            <v>764.741455078125</v>
          </cell>
          <cell r="CD1169">
            <v>0.3364027685728524</v>
          </cell>
          <cell r="CE1169">
            <v>157.79574584960938</v>
          </cell>
          <cell r="CF1169">
            <v>2.726391967287861</v>
          </cell>
          <cell r="CG1169">
            <v>0</v>
          </cell>
          <cell r="CH1169">
            <v>2.726391967287861</v>
          </cell>
          <cell r="CI1169">
            <v>0.14511276959724737</v>
          </cell>
          <cell r="CJ1169">
            <v>0</v>
          </cell>
          <cell r="CK1169">
            <v>0.14511276959724737</v>
          </cell>
          <cell r="CM1169">
            <v>0</v>
          </cell>
          <cell r="CQ1169">
            <v>0</v>
          </cell>
          <cell r="CR1169">
            <v>14.990663528442383</v>
          </cell>
          <cell r="CS1169">
            <v>0</v>
          </cell>
          <cell r="CT1169">
            <v>14.990663528442383</v>
          </cell>
          <cell r="CU1169">
            <v>0</v>
          </cell>
          <cell r="CV1169">
            <v>9999</v>
          </cell>
          <cell r="CW1169">
            <v>9999</v>
          </cell>
        </row>
        <row r="1170">
          <cell r="A1170" t="str">
            <v>Manufactured Home SGC Forced Air Furnace w/CAC - PTCS Duct Sealing and System Commissioning Heat Zone 1 - Cool Zone 2</v>
          </cell>
          <cell r="C1170">
            <v>17.869342803955078</v>
          </cell>
          <cell r="D1170">
            <v>465.0299987792969</v>
          </cell>
          <cell r="E1170">
            <v>0</v>
          </cell>
          <cell r="F1170">
            <v>600</v>
          </cell>
          <cell r="G1170">
            <v>0</v>
          </cell>
          <cell r="H1170">
            <v>0</v>
          </cell>
          <cell r="L1170">
            <v>500.488525390625</v>
          </cell>
          <cell r="M1170">
            <v>0.09449852257966995</v>
          </cell>
          <cell r="N1170">
            <v>0.3004077672958374</v>
          </cell>
          <cell r="O1170">
            <v>0</v>
          </cell>
          <cell r="P1170">
            <v>0.09449852257966995</v>
          </cell>
          <cell r="Q1170">
            <v>0.3004077672958374</v>
          </cell>
          <cell r="R1170">
            <v>599.9996948242188</v>
          </cell>
          <cell r="S1170">
            <v>0</v>
          </cell>
          <cell r="T1170">
            <v>0</v>
          </cell>
          <cell r="U1170">
            <v>494.7415771484375</v>
          </cell>
          <cell r="V1170">
            <v>120</v>
          </cell>
          <cell r="W1170">
            <v>0</v>
          </cell>
          <cell r="X1170">
            <v>0</v>
          </cell>
          <cell r="Y1170">
            <v>0</v>
          </cell>
          <cell r="Z1170">
            <v>0</v>
          </cell>
          <cell r="AA1170">
            <v>0</v>
          </cell>
          <cell r="AB1170">
            <v>0</v>
          </cell>
          <cell r="AC1170">
            <v>0</v>
          </cell>
          <cell r="AD1170">
            <v>0</v>
          </cell>
          <cell r="AE1170">
            <v>0</v>
          </cell>
          <cell r="AF1170">
            <v>0</v>
          </cell>
          <cell r="AG1170">
            <v>0</v>
          </cell>
          <cell r="AH1170">
            <v>719.9996948242188</v>
          </cell>
          <cell r="AI1170">
            <v>0</v>
          </cell>
          <cell r="AJ1170">
            <v>0</v>
          </cell>
          <cell r="AK1170">
            <v>494.7415771484375</v>
          </cell>
          <cell r="AL1170">
            <v>1214.7412109375</v>
          </cell>
          <cell r="AM1170">
            <v>248.07464599609375</v>
          </cell>
          <cell r="AN1170">
            <v>3.8527989387512207</v>
          </cell>
          <cell r="AO1170">
            <v>25.1927433013916</v>
          </cell>
          <cell r="AP1170">
            <v>0</v>
          </cell>
          <cell r="AQ1170">
            <v>277.12017822265625</v>
          </cell>
          <cell r="AR1170">
            <v>719.9996948242188</v>
          </cell>
          <cell r="AS1170">
            <v>0.3848893134654632</v>
          </cell>
          <cell r="AT1170">
            <v>248.07464599609375</v>
          </cell>
          <cell r="AU1170">
            <v>81.65281677246094</v>
          </cell>
          <cell r="AV1170">
            <v>32.972747802734375</v>
          </cell>
          <cell r="AW1170">
            <v>0</v>
          </cell>
          <cell r="AX1170">
            <v>362.7001953125</v>
          </cell>
          <cell r="AY1170">
            <v>0</v>
          </cell>
          <cell r="AZ1170">
            <v>9999</v>
          </cell>
          <cell r="BA1170">
            <v>248.07464599609375</v>
          </cell>
          <cell r="BB1170">
            <v>85.505615234375</v>
          </cell>
          <cell r="BC1170">
            <v>33.358028411865234</v>
          </cell>
          <cell r="BD1170">
            <v>0</v>
          </cell>
          <cell r="BE1170">
            <v>366.93829345703125</v>
          </cell>
          <cell r="BF1170">
            <v>719.9996948242188</v>
          </cell>
          <cell r="BG1170">
            <v>88.37893676757812</v>
          </cell>
          <cell r="BH1170">
            <v>0.5096367300666089</v>
          </cell>
          <cell r="BI1170">
            <v>105.854248046875</v>
          </cell>
          <cell r="BJ1170">
            <v>0</v>
          </cell>
          <cell r="BK1170">
            <v>0</v>
          </cell>
          <cell r="BL1170">
            <v>72.73683166503906</v>
          </cell>
          <cell r="BM1170">
            <v>255.7032928466797</v>
          </cell>
          <cell r="BN1170">
            <v>248.07464599609375</v>
          </cell>
          <cell r="BO1170">
            <v>0</v>
          </cell>
          <cell r="BP1170">
            <v>85.505615234375</v>
          </cell>
          <cell r="BQ1170">
            <v>20.413204193115234</v>
          </cell>
          <cell r="BR1170">
            <v>8.687010765075684</v>
          </cell>
          <cell r="BS1170">
            <v>0</v>
          </cell>
          <cell r="BT1170">
            <v>0</v>
          </cell>
          <cell r="BU1170">
            <v>0</v>
          </cell>
          <cell r="BV1170">
            <v>0</v>
          </cell>
          <cell r="BW1170">
            <v>33.358028411865234</v>
          </cell>
          <cell r="BX1170">
            <v>1094.7412109375</v>
          </cell>
          <cell r="BY1170">
            <v>120</v>
          </cell>
          <cell r="BZ1170">
            <v>0</v>
          </cell>
          <cell r="CA1170">
            <v>0</v>
          </cell>
          <cell r="CB1170">
            <v>396.03851318359375</v>
          </cell>
          <cell r="CC1170">
            <v>1214.7412109375</v>
          </cell>
          <cell r="CD1170">
            <v>0.3260270595180612</v>
          </cell>
          <cell r="CE1170">
            <v>156.8374481201172</v>
          </cell>
          <cell r="CF1170">
            <v>4.400938477424031</v>
          </cell>
          <cell r="CG1170">
            <v>0</v>
          </cell>
          <cell r="CH1170">
            <v>4.400938477424031</v>
          </cell>
          <cell r="CI1170">
            <v>0.2350999028098406</v>
          </cell>
          <cell r="CJ1170">
            <v>0</v>
          </cell>
          <cell r="CK1170">
            <v>0.2350999028098406</v>
          </cell>
          <cell r="CM1170">
            <v>0</v>
          </cell>
          <cell r="CQ1170">
            <v>0</v>
          </cell>
          <cell r="CR1170">
            <v>20.413204193115234</v>
          </cell>
          <cell r="CS1170">
            <v>0</v>
          </cell>
          <cell r="CT1170">
            <v>20.413204193115234</v>
          </cell>
          <cell r="CU1170">
            <v>0</v>
          </cell>
          <cell r="CV1170">
            <v>9999</v>
          </cell>
          <cell r="CW1170">
            <v>9999</v>
          </cell>
        </row>
        <row r="1171">
          <cell r="A1171" t="str">
            <v>Manufactured Home NonSGC Heat Pump - PTCS System Commissioning Heat Zone 1 - Cool Zone 1</v>
          </cell>
          <cell r="C1171">
            <v>4.999999523162842</v>
          </cell>
          <cell r="D1171">
            <v>269.66015625</v>
          </cell>
          <cell r="E1171">
            <v>0</v>
          </cell>
          <cell r="F1171">
            <v>225</v>
          </cell>
          <cell r="G1171">
            <v>0</v>
          </cell>
          <cell r="H1171">
            <v>0</v>
          </cell>
          <cell r="L1171">
            <v>290.22174072265625</v>
          </cell>
          <cell r="M1171">
            <v>0.07015884667634964</v>
          </cell>
          <cell r="N1171">
            <v>0.208834707736969</v>
          </cell>
          <cell r="O1171">
            <v>0</v>
          </cell>
          <cell r="P1171">
            <v>0.07015884667634964</v>
          </cell>
          <cell r="Q1171">
            <v>0.208834707736969</v>
          </cell>
          <cell r="R1171">
            <v>224.99989318847656</v>
          </cell>
          <cell r="S1171">
            <v>0</v>
          </cell>
          <cell r="T1171">
            <v>0</v>
          </cell>
          <cell r="U1171">
            <v>494.7415771484375</v>
          </cell>
          <cell r="V1171">
            <v>45</v>
          </cell>
          <cell r="W1171">
            <v>0</v>
          </cell>
          <cell r="X1171">
            <v>0</v>
          </cell>
          <cell r="Y1171">
            <v>0</v>
          </cell>
          <cell r="Z1171">
            <v>0</v>
          </cell>
          <cell r="AA1171">
            <v>0</v>
          </cell>
          <cell r="AB1171">
            <v>0</v>
          </cell>
          <cell r="AC1171">
            <v>0</v>
          </cell>
          <cell r="AD1171">
            <v>0</v>
          </cell>
          <cell r="AE1171">
            <v>0</v>
          </cell>
          <cell r="AF1171">
            <v>0</v>
          </cell>
          <cell r="AG1171">
            <v>0</v>
          </cell>
          <cell r="AH1171">
            <v>269.9998779296875</v>
          </cell>
          <cell r="AI1171">
            <v>0</v>
          </cell>
          <cell r="AJ1171">
            <v>0</v>
          </cell>
          <cell r="AK1171">
            <v>494.7415771484375</v>
          </cell>
          <cell r="AL1171">
            <v>764.741455078125</v>
          </cell>
          <cell r="AM1171">
            <v>144.3726806640625</v>
          </cell>
          <cell r="AN1171">
            <v>2.860445976257324</v>
          </cell>
          <cell r="AO1171">
            <v>14.723312377929688</v>
          </cell>
          <cell r="AP1171">
            <v>0</v>
          </cell>
          <cell r="AQ1171">
            <v>161.95643615722656</v>
          </cell>
          <cell r="AR1171">
            <v>269.9998779296875</v>
          </cell>
          <cell r="AS1171">
            <v>0.5998389003257639</v>
          </cell>
          <cell r="AT1171">
            <v>144.3726806640625</v>
          </cell>
          <cell r="AU1171">
            <v>56.762657165527344</v>
          </cell>
          <cell r="AV1171">
            <v>20.113534927368164</v>
          </cell>
          <cell r="AW1171">
            <v>0</v>
          </cell>
          <cell r="AX1171">
            <v>221.24887084960938</v>
          </cell>
          <cell r="AY1171">
            <v>0</v>
          </cell>
          <cell r="AZ1171">
            <v>9999</v>
          </cell>
          <cell r="BA1171">
            <v>144.3726806640625</v>
          </cell>
          <cell r="BB1171">
            <v>59.623104095458984</v>
          </cell>
          <cell r="BC1171">
            <v>20.399580001831055</v>
          </cell>
          <cell r="BD1171">
            <v>0</v>
          </cell>
          <cell r="BE1171">
            <v>224.39537048339844</v>
          </cell>
          <cell r="BF1171">
            <v>269.9998779296875</v>
          </cell>
          <cell r="BG1171">
            <v>48.16611862182617</v>
          </cell>
          <cell r="BH1171">
            <v>0.8310942688078636</v>
          </cell>
          <cell r="BI1171">
            <v>68.45477294921875</v>
          </cell>
          <cell r="BJ1171">
            <v>0</v>
          </cell>
          <cell r="BK1171">
            <v>0</v>
          </cell>
          <cell r="BL1171">
            <v>125.43495178222656</v>
          </cell>
          <cell r="BM1171">
            <v>399.6063232421875</v>
          </cell>
          <cell r="BN1171">
            <v>144.3726806640625</v>
          </cell>
          <cell r="BO1171">
            <v>0</v>
          </cell>
          <cell r="BP1171">
            <v>59.623104095458984</v>
          </cell>
          <cell r="BQ1171">
            <v>14.190664291381836</v>
          </cell>
          <cell r="BR1171">
            <v>5.0771050453186035</v>
          </cell>
          <cell r="BS1171">
            <v>0</v>
          </cell>
          <cell r="BT1171">
            <v>0</v>
          </cell>
          <cell r="BU1171">
            <v>0</v>
          </cell>
          <cell r="BV1171">
            <v>0</v>
          </cell>
          <cell r="BW1171">
            <v>20.399580001831055</v>
          </cell>
          <cell r="BX1171">
            <v>719.741455078125</v>
          </cell>
          <cell r="BY1171">
            <v>45</v>
          </cell>
          <cell r="BZ1171">
            <v>0</v>
          </cell>
          <cell r="CA1171">
            <v>0</v>
          </cell>
          <cell r="CB1171">
            <v>243.6631317138672</v>
          </cell>
          <cell r="CC1171">
            <v>764.741455078125</v>
          </cell>
          <cell r="CD1171">
            <v>0.3186215831852431</v>
          </cell>
          <cell r="CE1171">
            <v>168.7159881591797</v>
          </cell>
          <cell r="CF1171">
            <v>2.555107313467095</v>
          </cell>
          <cell r="CG1171">
            <v>0</v>
          </cell>
          <cell r="CH1171">
            <v>2.555107313467095</v>
          </cell>
          <cell r="CI1171">
            <v>0.1365219282870536</v>
          </cell>
          <cell r="CJ1171">
            <v>0</v>
          </cell>
          <cell r="CK1171">
            <v>0.1365219282870536</v>
          </cell>
          <cell r="CM1171">
            <v>0</v>
          </cell>
          <cell r="CQ1171">
            <v>0</v>
          </cell>
          <cell r="CR1171">
            <v>14.190664291381836</v>
          </cell>
          <cell r="CS1171">
            <v>0</v>
          </cell>
          <cell r="CT1171">
            <v>14.190664291381836</v>
          </cell>
          <cell r="CU1171">
            <v>0</v>
          </cell>
          <cell r="CV1171">
            <v>9999</v>
          </cell>
          <cell r="CW1171">
            <v>9999</v>
          </cell>
        </row>
        <row r="1172">
          <cell r="A1172" t="str">
            <v>Manufactured Home SGC Heat Pump - PTCS System Commissioning Heat Zone 1 - Cool Zone 2</v>
          </cell>
          <cell r="C1172">
            <v>5</v>
          </cell>
          <cell r="D1172">
            <v>261.9030456542969</v>
          </cell>
          <cell r="E1172">
            <v>0</v>
          </cell>
          <cell r="F1172">
            <v>225</v>
          </cell>
          <cell r="G1172">
            <v>0</v>
          </cell>
          <cell r="H1172">
            <v>0</v>
          </cell>
          <cell r="L1172">
            <v>281.8731689453125</v>
          </cell>
          <cell r="M1172">
            <v>0.06582441180944443</v>
          </cell>
          <cell r="N1172">
            <v>0.20236676931381226</v>
          </cell>
          <cell r="O1172">
            <v>0</v>
          </cell>
          <cell r="P1172">
            <v>0.06582441180944443</v>
          </cell>
          <cell r="Q1172">
            <v>0.20236676931381226</v>
          </cell>
          <cell r="R1172">
            <v>224.99989318847656</v>
          </cell>
          <cell r="S1172">
            <v>0</v>
          </cell>
          <cell r="T1172">
            <v>0</v>
          </cell>
          <cell r="U1172">
            <v>494.7415771484375</v>
          </cell>
          <cell r="V1172">
            <v>45</v>
          </cell>
          <cell r="W1172">
            <v>0</v>
          </cell>
          <cell r="X1172">
            <v>0</v>
          </cell>
          <cell r="Y1172">
            <v>0</v>
          </cell>
          <cell r="Z1172">
            <v>0</v>
          </cell>
          <cell r="AA1172">
            <v>0</v>
          </cell>
          <cell r="AB1172">
            <v>0</v>
          </cell>
          <cell r="AC1172">
            <v>0</v>
          </cell>
          <cell r="AD1172">
            <v>0</v>
          </cell>
          <cell r="AE1172">
            <v>0</v>
          </cell>
          <cell r="AF1172">
            <v>0</v>
          </cell>
          <cell r="AG1172">
            <v>0</v>
          </cell>
          <cell r="AH1172">
            <v>269.9998779296875</v>
          </cell>
          <cell r="AI1172">
            <v>0</v>
          </cell>
          <cell r="AJ1172">
            <v>0</v>
          </cell>
          <cell r="AK1172">
            <v>494.7415771484375</v>
          </cell>
          <cell r="AL1172">
            <v>764.741455078125</v>
          </cell>
          <cell r="AM1172">
            <v>139.906005859375</v>
          </cell>
          <cell r="AN1172">
            <v>2.6837265491485596</v>
          </cell>
          <cell r="AO1172">
            <v>14.258973121643066</v>
          </cell>
          <cell r="AP1172">
            <v>0</v>
          </cell>
          <cell r="AQ1172">
            <v>156.8487091064453</v>
          </cell>
          <cell r="AR1172">
            <v>269.9998779296875</v>
          </cell>
          <cell r="AS1172">
            <v>0.580921361404675</v>
          </cell>
          <cell r="AT1172">
            <v>139.906005859375</v>
          </cell>
          <cell r="AU1172">
            <v>55.00463104248047</v>
          </cell>
          <cell r="AV1172">
            <v>19.491064071655273</v>
          </cell>
          <cell r="AW1172">
            <v>0</v>
          </cell>
          <cell r="AX1172">
            <v>214.40170288085938</v>
          </cell>
          <cell r="AY1172">
            <v>0</v>
          </cell>
          <cell r="AZ1172">
            <v>9999</v>
          </cell>
          <cell r="BA1172">
            <v>139.906005859375</v>
          </cell>
          <cell r="BB1172">
            <v>57.688358306884766</v>
          </cell>
          <cell r="BC1172">
            <v>19.759435653686523</v>
          </cell>
          <cell r="BD1172">
            <v>0</v>
          </cell>
          <cell r="BE1172">
            <v>217.3538055419922</v>
          </cell>
          <cell r="BF1172">
            <v>269.9998779296875</v>
          </cell>
          <cell r="BG1172">
            <v>50.26487731933594</v>
          </cell>
          <cell r="BH1172">
            <v>0.8050143892203846</v>
          </cell>
          <cell r="BI1172">
            <v>70.4822769165039</v>
          </cell>
          <cell r="BJ1172">
            <v>0</v>
          </cell>
          <cell r="BK1172">
            <v>0</v>
          </cell>
          <cell r="BL1172">
            <v>129.15011596679688</v>
          </cell>
          <cell r="BM1172">
            <v>418.8951416015625</v>
          </cell>
          <cell r="BN1172">
            <v>139.906005859375</v>
          </cell>
          <cell r="BO1172">
            <v>0</v>
          </cell>
          <cell r="BP1172">
            <v>57.688358306884766</v>
          </cell>
          <cell r="BQ1172">
            <v>13.751157760620117</v>
          </cell>
          <cell r="BR1172">
            <v>4.952478408813477</v>
          </cell>
          <cell r="BS1172">
            <v>0</v>
          </cell>
          <cell r="BT1172">
            <v>0</v>
          </cell>
          <cell r="BU1172">
            <v>0</v>
          </cell>
          <cell r="BV1172">
            <v>0</v>
          </cell>
          <cell r="BW1172">
            <v>19.759435653686523</v>
          </cell>
          <cell r="BX1172">
            <v>719.741455078125</v>
          </cell>
          <cell r="BY1172">
            <v>45</v>
          </cell>
          <cell r="BZ1172">
            <v>0</v>
          </cell>
          <cell r="CA1172">
            <v>0</v>
          </cell>
          <cell r="CB1172">
            <v>236.05743408203125</v>
          </cell>
          <cell r="CC1172">
            <v>764.741455078125</v>
          </cell>
          <cell r="CD1172">
            <v>0.3086761332299016</v>
          </cell>
          <cell r="CE1172">
            <v>174.53248596191406</v>
          </cell>
          <cell r="CF1172">
            <v>2.4925764667817507</v>
          </cell>
          <cell r="CG1172">
            <v>0</v>
          </cell>
          <cell r="CH1172">
            <v>2.4925764667817507</v>
          </cell>
          <cell r="CI1172">
            <v>0.13289344661227645</v>
          </cell>
          <cell r="CJ1172">
            <v>0</v>
          </cell>
          <cell r="CK1172">
            <v>0.13289344661227645</v>
          </cell>
          <cell r="CM1172">
            <v>0</v>
          </cell>
          <cell r="CQ1172">
            <v>0</v>
          </cell>
          <cell r="CR1172">
            <v>13.751157760620117</v>
          </cell>
          <cell r="CS1172">
            <v>0</v>
          </cell>
          <cell r="CT1172">
            <v>13.751157760620117</v>
          </cell>
          <cell r="CU1172">
            <v>0</v>
          </cell>
          <cell r="CV1172">
            <v>9999</v>
          </cell>
          <cell r="CW1172">
            <v>9999</v>
          </cell>
        </row>
        <row r="1173">
          <cell r="A1173" t="str">
            <v>Manufactured Home SGC Forced Air Furnace w/CAC - PTCS Duct Sealing and System Commissioning Heat Zone 1 - Cool Zone 1</v>
          </cell>
          <cell r="C1173">
            <v>19.000564575195312</v>
          </cell>
          <cell r="D1173">
            <v>427.45635986328125</v>
          </cell>
          <cell r="E1173">
            <v>0</v>
          </cell>
          <cell r="F1173">
            <v>600</v>
          </cell>
          <cell r="G1173">
            <v>0</v>
          </cell>
          <cell r="H1173">
            <v>0</v>
          </cell>
          <cell r="L1173">
            <v>460.0499267578125</v>
          </cell>
          <cell r="M1173">
            <v>0.09449852257966995</v>
          </cell>
          <cell r="N1173">
            <v>0.2732531726360321</v>
          </cell>
          <cell r="O1173">
            <v>0</v>
          </cell>
          <cell r="P1173">
            <v>0.09449852257966995</v>
          </cell>
          <cell r="Q1173">
            <v>0.2732531726360321</v>
          </cell>
          <cell r="R1173">
            <v>599.9996948242188</v>
          </cell>
          <cell r="S1173">
            <v>0</v>
          </cell>
          <cell r="T1173">
            <v>0</v>
          </cell>
          <cell r="U1173">
            <v>494.7415771484375</v>
          </cell>
          <cell r="V1173">
            <v>120</v>
          </cell>
          <cell r="W1173">
            <v>0</v>
          </cell>
          <cell r="X1173">
            <v>0</v>
          </cell>
          <cell r="Y1173">
            <v>0</v>
          </cell>
          <cell r="Z1173">
            <v>0</v>
          </cell>
          <cell r="AA1173">
            <v>0</v>
          </cell>
          <cell r="AB1173">
            <v>0</v>
          </cell>
          <cell r="AC1173">
            <v>0</v>
          </cell>
          <cell r="AD1173">
            <v>0</v>
          </cell>
          <cell r="AE1173">
            <v>0</v>
          </cell>
          <cell r="AF1173">
            <v>0</v>
          </cell>
          <cell r="AG1173">
            <v>0</v>
          </cell>
          <cell r="AH1173">
            <v>719.9996948242188</v>
          </cell>
          <cell r="AI1173">
            <v>0</v>
          </cell>
          <cell r="AJ1173">
            <v>0</v>
          </cell>
          <cell r="AK1173">
            <v>494.7415771484375</v>
          </cell>
          <cell r="AL1173">
            <v>1214.7412109375</v>
          </cell>
          <cell r="AM1173">
            <v>229.3505096435547</v>
          </cell>
          <cell r="AN1173">
            <v>3.8527989387512207</v>
          </cell>
          <cell r="AO1173">
            <v>23.320329666137695</v>
          </cell>
          <cell r="AP1173">
            <v>0</v>
          </cell>
          <cell r="AQ1173">
            <v>256.5236511230469</v>
          </cell>
          <cell r="AR1173">
            <v>719.9996948242188</v>
          </cell>
          <cell r="AS1173">
            <v>0.3562829819130291</v>
          </cell>
          <cell r="AT1173">
            <v>229.3505096435547</v>
          </cell>
          <cell r="AU1173">
            <v>74.27202606201172</v>
          </cell>
          <cell r="AV1173">
            <v>30.362253189086914</v>
          </cell>
          <cell r="AW1173">
            <v>0</v>
          </cell>
          <cell r="AX1173">
            <v>333.98480224609375</v>
          </cell>
          <cell r="AY1173">
            <v>0</v>
          </cell>
          <cell r="AZ1173">
            <v>9999</v>
          </cell>
          <cell r="BA1173">
            <v>229.3505096435547</v>
          </cell>
          <cell r="BB1173">
            <v>78.12482452392578</v>
          </cell>
          <cell r="BC1173">
            <v>30.747533798217773</v>
          </cell>
          <cell r="BD1173">
            <v>0</v>
          </cell>
          <cell r="BE1173">
            <v>338.2228698730469</v>
          </cell>
          <cell r="BF1173">
            <v>719.9996948242188</v>
          </cell>
          <cell r="BG1173">
            <v>97.74552154541016</v>
          </cell>
          <cell r="BH1173">
            <v>0.46975418305574335</v>
          </cell>
          <cell r="BI1173">
            <v>115.15888977050781</v>
          </cell>
          <cell r="BJ1173">
            <v>0</v>
          </cell>
          <cell r="BK1173">
            <v>0</v>
          </cell>
          <cell r="BL1173">
            <v>79.13043212890625</v>
          </cell>
          <cell r="BM1173">
            <v>271.40155029296875</v>
          </cell>
          <cell r="BN1173">
            <v>229.3505096435547</v>
          </cell>
          <cell r="BO1173">
            <v>0</v>
          </cell>
          <cell r="BP1173">
            <v>78.12482452392578</v>
          </cell>
          <cell r="BQ1173">
            <v>18.56800651550293</v>
          </cell>
          <cell r="BR1173">
            <v>7.903709411621094</v>
          </cell>
          <cell r="BS1173">
            <v>0</v>
          </cell>
          <cell r="BT1173">
            <v>0</v>
          </cell>
          <cell r="BU1173">
            <v>0</v>
          </cell>
          <cell r="BV1173">
            <v>0</v>
          </cell>
          <cell r="BW1173">
            <v>30.747533798217773</v>
          </cell>
          <cell r="BX1173">
            <v>1094.7412109375</v>
          </cell>
          <cell r="BY1173">
            <v>120</v>
          </cell>
          <cell r="BZ1173">
            <v>0</v>
          </cell>
          <cell r="CA1173">
            <v>0</v>
          </cell>
          <cell r="CB1173">
            <v>364.694580078125</v>
          </cell>
          <cell r="CC1173">
            <v>1214.7412109375</v>
          </cell>
          <cell r="CD1173">
            <v>0.30022409801030736</v>
          </cell>
          <cell r="CE1173">
            <v>172.64198303222656</v>
          </cell>
          <cell r="CF1173">
            <v>4.007928663602972</v>
          </cell>
          <cell r="CG1173">
            <v>0</v>
          </cell>
          <cell r="CH1173">
            <v>4.007928663602972</v>
          </cell>
          <cell r="CI1173">
            <v>0.2154181400104532</v>
          </cell>
          <cell r="CJ1173">
            <v>0</v>
          </cell>
          <cell r="CK1173">
            <v>0.2154181400104532</v>
          </cell>
          <cell r="CM1173">
            <v>0</v>
          </cell>
          <cell r="CQ1173">
            <v>0</v>
          </cell>
          <cell r="CR1173">
            <v>18.56800651550293</v>
          </cell>
          <cell r="CS1173">
            <v>0</v>
          </cell>
          <cell r="CT1173">
            <v>18.56800651550293</v>
          </cell>
          <cell r="CU1173">
            <v>0</v>
          </cell>
          <cell r="CV1173">
            <v>9999</v>
          </cell>
          <cell r="CW1173">
            <v>9999</v>
          </cell>
        </row>
        <row r="1174">
          <cell r="A1174" t="str">
            <v>Manufactured Home SGC Heat Pump - PTCS System Commissioning Heat Zone 1 - Cool Zone 1</v>
          </cell>
          <cell r="C1174">
            <v>5.000000476837158</v>
          </cell>
          <cell r="D1174">
            <v>249.15835571289062</v>
          </cell>
          <cell r="E1174">
            <v>0</v>
          </cell>
          <cell r="F1174">
            <v>225</v>
          </cell>
          <cell r="G1174">
            <v>0</v>
          </cell>
          <cell r="H1174">
            <v>0</v>
          </cell>
          <cell r="L1174">
            <v>268.1567077636719</v>
          </cell>
          <cell r="M1174">
            <v>0.06582441180944443</v>
          </cell>
          <cell r="N1174">
            <v>0.1931561380624771</v>
          </cell>
          <cell r="O1174">
            <v>0</v>
          </cell>
          <cell r="P1174">
            <v>0.06582441180944443</v>
          </cell>
          <cell r="Q1174">
            <v>0.1931561380624771</v>
          </cell>
          <cell r="R1174">
            <v>224.99989318847656</v>
          </cell>
          <cell r="S1174">
            <v>0</v>
          </cell>
          <cell r="T1174">
            <v>0</v>
          </cell>
          <cell r="U1174">
            <v>494.7415771484375</v>
          </cell>
          <cell r="V1174">
            <v>45</v>
          </cell>
          <cell r="W1174">
            <v>0</v>
          </cell>
          <cell r="X1174">
            <v>0</v>
          </cell>
          <cell r="Y1174">
            <v>0</v>
          </cell>
          <cell r="Z1174">
            <v>0</v>
          </cell>
          <cell r="AA1174">
            <v>0</v>
          </cell>
          <cell r="AB1174">
            <v>0</v>
          </cell>
          <cell r="AC1174">
            <v>0</v>
          </cell>
          <cell r="AD1174">
            <v>0</v>
          </cell>
          <cell r="AE1174">
            <v>0</v>
          </cell>
          <cell r="AF1174">
            <v>0</v>
          </cell>
          <cell r="AG1174">
            <v>0</v>
          </cell>
          <cell r="AH1174">
            <v>269.9998779296875</v>
          </cell>
          <cell r="AI1174">
            <v>0</v>
          </cell>
          <cell r="AJ1174">
            <v>0</v>
          </cell>
          <cell r="AK1174">
            <v>494.7415771484375</v>
          </cell>
          <cell r="AL1174">
            <v>764.741455078125</v>
          </cell>
          <cell r="AM1174">
            <v>133.552734375</v>
          </cell>
          <cell r="AN1174">
            <v>2.6837265491485596</v>
          </cell>
          <cell r="AO1174">
            <v>13.623647689819336</v>
          </cell>
          <cell r="AP1174">
            <v>0</v>
          </cell>
          <cell r="AQ1174">
            <v>149.860107421875</v>
          </cell>
          <cell r="AR1174">
            <v>269.9998779296875</v>
          </cell>
          <cell r="AS1174">
            <v>0.5550376588829103</v>
          </cell>
          <cell r="AT1174">
            <v>133.552734375</v>
          </cell>
          <cell r="AU1174">
            <v>52.501121520996094</v>
          </cell>
          <cell r="AV1174">
            <v>18.60538673400879</v>
          </cell>
          <cell r="AW1174">
            <v>0</v>
          </cell>
          <cell r="AX1174">
            <v>204.65924072265625</v>
          </cell>
          <cell r="AY1174">
            <v>0</v>
          </cell>
          <cell r="AZ1174">
            <v>9999</v>
          </cell>
          <cell r="BA1174">
            <v>133.552734375</v>
          </cell>
          <cell r="BB1174">
            <v>55.18484878540039</v>
          </cell>
          <cell r="BC1174">
            <v>18.87375831604004</v>
          </cell>
          <cell r="BD1174">
            <v>0</v>
          </cell>
          <cell r="BE1174">
            <v>207.61134338378906</v>
          </cell>
          <cell r="BF1174">
            <v>269.9998779296875</v>
          </cell>
          <cell r="BG1174">
            <v>53.765960693359375</v>
          </cell>
          <cell r="BH1174">
            <v>0.7689311958959153</v>
          </cell>
          <cell r="BI1174">
            <v>74.08750915527344</v>
          </cell>
          <cell r="BJ1174">
            <v>0</v>
          </cell>
          <cell r="BK1174">
            <v>0</v>
          </cell>
          <cell r="BL1174">
            <v>135.75625610351562</v>
          </cell>
          <cell r="BM1174">
            <v>429.1065368652344</v>
          </cell>
          <cell r="BN1174">
            <v>133.552734375</v>
          </cell>
          <cell r="BO1174">
            <v>0</v>
          </cell>
          <cell r="BP1174">
            <v>55.18484878540039</v>
          </cell>
          <cell r="BQ1174">
            <v>13.125280380249023</v>
          </cell>
          <cell r="BR1174">
            <v>4.686327934265137</v>
          </cell>
          <cell r="BS1174">
            <v>0</v>
          </cell>
          <cell r="BT1174">
            <v>0</v>
          </cell>
          <cell r="BU1174">
            <v>0</v>
          </cell>
          <cell r="BV1174">
            <v>0</v>
          </cell>
          <cell r="BW1174">
            <v>18.87375831604004</v>
          </cell>
          <cell r="BX1174">
            <v>719.741455078125</v>
          </cell>
          <cell r="BY1174">
            <v>45</v>
          </cell>
          <cell r="BZ1174">
            <v>0</v>
          </cell>
          <cell r="CA1174">
            <v>0</v>
          </cell>
          <cell r="CB1174">
            <v>225.42294311523438</v>
          </cell>
          <cell r="CC1174">
            <v>764.741455078125</v>
          </cell>
          <cell r="CD1174">
            <v>0.29477014431324366</v>
          </cell>
          <cell r="CE1174">
            <v>184.63473510742188</v>
          </cell>
          <cell r="CF1174">
            <v>2.3589755269466686</v>
          </cell>
          <cell r="CG1174">
            <v>0</v>
          </cell>
          <cell r="CH1174">
            <v>2.3589755269466686</v>
          </cell>
          <cell r="CI1174">
            <v>0.12619847936344114</v>
          </cell>
          <cell r="CJ1174">
            <v>0</v>
          </cell>
          <cell r="CK1174">
            <v>0.12619847936344114</v>
          </cell>
          <cell r="CM1174">
            <v>0</v>
          </cell>
          <cell r="CQ1174">
            <v>0</v>
          </cell>
          <cell r="CR1174">
            <v>13.125280380249023</v>
          </cell>
          <cell r="CS1174">
            <v>0</v>
          </cell>
          <cell r="CT1174">
            <v>13.125280380249023</v>
          </cell>
          <cell r="CU1174">
            <v>0</v>
          </cell>
          <cell r="CV1174">
            <v>9999</v>
          </cell>
          <cell r="CW1174">
            <v>9999</v>
          </cell>
        </row>
        <row r="1175">
          <cell r="A1175" t="str">
            <v>Manufactured Home w/o Electric Heat, w/CAC - PTCS Duct Sealing Cool Zone 3</v>
          </cell>
          <cell r="C1175">
            <v>20</v>
          </cell>
          <cell r="D1175">
            <v>141.47482299804688</v>
          </cell>
          <cell r="E1175">
            <v>0</v>
          </cell>
          <cell r="F1175">
            <v>375</v>
          </cell>
          <cell r="G1175">
            <v>0</v>
          </cell>
          <cell r="H1175">
            <v>0</v>
          </cell>
          <cell r="L1175">
            <v>152.2622833251953</v>
          </cell>
          <cell r="M1175">
            <v>0</v>
          </cell>
          <cell r="N1175">
            <v>0.10224434733390808</v>
          </cell>
          <cell r="O1175">
            <v>0</v>
          </cell>
          <cell r="P1175">
            <v>0</v>
          </cell>
          <cell r="Q1175">
            <v>0.10224434733390808</v>
          </cell>
          <cell r="R1175">
            <v>374.99981689453125</v>
          </cell>
          <cell r="S1175">
            <v>0</v>
          </cell>
          <cell r="T1175">
            <v>0</v>
          </cell>
          <cell r="U1175">
            <v>0</v>
          </cell>
          <cell r="V1175">
            <v>75</v>
          </cell>
          <cell r="W1175">
            <v>0</v>
          </cell>
          <cell r="X1175">
            <v>0</v>
          </cell>
          <cell r="Y1175">
            <v>0</v>
          </cell>
          <cell r="Z1175">
            <v>0</v>
          </cell>
          <cell r="AA1175">
            <v>0</v>
          </cell>
          <cell r="AB1175">
            <v>0</v>
          </cell>
          <cell r="AC1175">
            <v>0</v>
          </cell>
          <cell r="AD1175">
            <v>0</v>
          </cell>
          <cell r="AE1175">
            <v>0</v>
          </cell>
          <cell r="AF1175">
            <v>0</v>
          </cell>
          <cell r="AG1175">
            <v>0</v>
          </cell>
          <cell r="AH1175">
            <v>449.99981689453125</v>
          </cell>
          <cell r="AI1175">
            <v>0</v>
          </cell>
          <cell r="AJ1175">
            <v>0</v>
          </cell>
          <cell r="AK1175">
            <v>0</v>
          </cell>
          <cell r="AL1175">
            <v>449.99981689453125</v>
          </cell>
          <cell r="AM1175">
            <v>72.84486389160156</v>
          </cell>
          <cell r="AN1175">
            <v>0</v>
          </cell>
          <cell r="AO1175">
            <v>7.284486293792725</v>
          </cell>
          <cell r="AP1175">
            <v>0</v>
          </cell>
          <cell r="AQ1175">
            <v>80.12934875488281</v>
          </cell>
          <cell r="AR1175">
            <v>449.99981689453125</v>
          </cell>
          <cell r="AS1175">
            <v>0.17806529508916358</v>
          </cell>
          <cell r="AT1175">
            <v>72.84486389160156</v>
          </cell>
          <cell r="AU1175">
            <v>27.790693283081055</v>
          </cell>
          <cell r="AV1175">
            <v>10.063555717468262</v>
          </cell>
          <cell r="AW1175">
            <v>0</v>
          </cell>
          <cell r="AX1175">
            <v>110.69911193847656</v>
          </cell>
          <cell r="AY1175">
            <v>0</v>
          </cell>
          <cell r="AZ1175">
            <v>9999</v>
          </cell>
          <cell r="BA1175">
            <v>72.84486389160156</v>
          </cell>
          <cell r="BB1175">
            <v>27.790693283081055</v>
          </cell>
          <cell r="BC1175">
            <v>10.063555717468262</v>
          </cell>
          <cell r="BD1175">
            <v>0</v>
          </cell>
          <cell r="BE1175">
            <v>110.69911193847656</v>
          </cell>
          <cell r="BF1175">
            <v>449.99981689453125</v>
          </cell>
          <cell r="BG1175">
            <v>199.17205810546875</v>
          </cell>
          <cell r="BH1175">
            <v>0.245998128746119</v>
          </cell>
          <cell r="BI1175">
            <v>217.46536254882812</v>
          </cell>
          <cell r="BJ1175">
            <v>0</v>
          </cell>
          <cell r="BK1175">
            <v>0</v>
          </cell>
          <cell r="BL1175">
            <v>0</v>
          </cell>
          <cell r="BM1175">
            <v>217.46536254882812</v>
          </cell>
          <cell r="BN1175">
            <v>72.84486389160156</v>
          </cell>
          <cell r="BO1175">
            <v>0</v>
          </cell>
          <cell r="BP1175">
            <v>27.790693283081055</v>
          </cell>
          <cell r="BQ1175">
            <v>6.947673320770264</v>
          </cell>
          <cell r="BR1175">
            <v>2.842904806137085</v>
          </cell>
          <cell r="BS1175">
            <v>0</v>
          </cell>
          <cell r="BT1175">
            <v>0</v>
          </cell>
          <cell r="BU1175">
            <v>0</v>
          </cell>
          <cell r="BV1175">
            <v>0</v>
          </cell>
          <cell r="BW1175">
            <v>10.063555717468262</v>
          </cell>
          <cell r="BX1175">
            <v>374.99981689453125</v>
          </cell>
          <cell r="BY1175">
            <v>75</v>
          </cell>
          <cell r="BZ1175">
            <v>0</v>
          </cell>
          <cell r="CA1175">
            <v>0</v>
          </cell>
          <cell r="CB1175">
            <v>120.48969268798828</v>
          </cell>
          <cell r="CC1175">
            <v>449.99981689453125</v>
          </cell>
          <cell r="CD1175">
            <v>0.26775497788101993</v>
          </cell>
          <cell r="CE1175">
            <v>194.44068908691406</v>
          </cell>
          <cell r="CF1175">
            <v>1.41210420802521</v>
          </cell>
          <cell r="CG1175">
            <v>0</v>
          </cell>
          <cell r="CH1175">
            <v>1.41210420802521</v>
          </cell>
          <cell r="CI1175">
            <v>0.06936316034058299</v>
          </cell>
          <cell r="CJ1175">
            <v>0</v>
          </cell>
          <cell r="CK1175">
            <v>0.06936316034058299</v>
          </cell>
          <cell r="CM1175">
            <v>0</v>
          </cell>
          <cell r="CQ1175">
            <v>0</v>
          </cell>
          <cell r="CR1175">
            <v>6.947673320770264</v>
          </cell>
          <cell r="CS1175">
            <v>0</v>
          </cell>
          <cell r="CT1175">
            <v>6.947673320770264</v>
          </cell>
          <cell r="CU1175">
            <v>0</v>
          </cell>
          <cell r="CV1175">
            <v>9999</v>
          </cell>
          <cell r="CW1175">
            <v>9999</v>
          </cell>
        </row>
        <row r="1176">
          <cell r="A1176" t="str">
            <v>Manufactured Home w/o Electric Heat, w/CAC - PTCS Duct Sealing and System Commissioning Cool Zone 3</v>
          </cell>
          <cell r="C1176">
            <v>20.000001907348633</v>
          </cell>
          <cell r="D1176">
            <v>209.27146911621094</v>
          </cell>
          <cell r="E1176">
            <v>0</v>
          </cell>
          <cell r="F1176">
            <v>600</v>
          </cell>
          <cell r="G1176">
            <v>0</v>
          </cell>
          <cell r="H1176">
            <v>0</v>
          </cell>
          <cell r="L1176">
            <v>225.22842407226562</v>
          </cell>
          <cell r="M1176">
            <v>0</v>
          </cell>
          <cell r="N1176">
            <v>0.1512412130832672</v>
          </cell>
          <cell r="O1176">
            <v>0</v>
          </cell>
          <cell r="P1176">
            <v>0</v>
          </cell>
          <cell r="Q1176">
            <v>0.1512412130832672</v>
          </cell>
          <cell r="R1176">
            <v>599.9996948242188</v>
          </cell>
          <cell r="S1176">
            <v>0</v>
          </cell>
          <cell r="T1176">
            <v>0</v>
          </cell>
          <cell r="U1176">
            <v>0</v>
          </cell>
          <cell r="V1176">
            <v>120</v>
          </cell>
          <cell r="W1176">
            <v>0</v>
          </cell>
          <cell r="X1176">
            <v>0</v>
          </cell>
          <cell r="Y1176">
            <v>0</v>
          </cell>
          <cell r="Z1176">
            <v>0</v>
          </cell>
          <cell r="AA1176">
            <v>0</v>
          </cell>
          <cell r="AB1176">
            <v>0</v>
          </cell>
          <cell r="AC1176">
            <v>0</v>
          </cell>
          <cell r="AD1176">
            <v>0</v>
          </cell>
          <cell r="AE1176">
            <v>0</v>
          </cell>
          <cell r="AF1176">
            <v>0</v>
          </cell>
          <cell r="AG1176">
            <v>0</v>
          </cell>
          <cell r="AH1176">
            <v>719.9996948242188</v>
          </cell>
          <cell r="AI1176">
            <v>0</v>
          </cell>
          <cell r="AJ1176">
            <v>0</v>
          </cell>
          <cell r="AK1176">
            <v>0</v>
          </cell>
          <cell r="AL1176">
            <v>719.9996948242188</v>
          </cell>
          <cell r="AM1176">
            <v>107.75309753417969</v>
          </cell>
          <cell r="AN1176">
            <v>0</v>
          </cell>
          <cell r="AO1176">
            <v>10.775310516357422</v>
          </cell>
          <cell r="AP1176">
            <v>0</v>
          </cell>
          <cell r="AQ1176">
            <v>118.52841186523438</v>
          </cell>
          <cell r="AR1176">
            <v>719.9996948242188</v>
          </cell>
          <cell r="AS1176">
            <v>0.16462285873534255</v>
          </cell>
          <cell r="AT1176">
            <v>107.75309753417969</v>
          </cell>
          <cell r="AU1176">
            <v>41.108360290527344</v>
          </cell>
          <cell r="AV1176">
            <v>14.886146545410156</v>
          </cell>
          <cell r="AW1176">
            <v>0</v>
          </cell>
          <cell r="AX1176">
            <v>163.7476043701172</v>
          </cell>
          <cell r="AY1176">
            <v>0</v>
          </cell>
          <cell r="AZ1176">
            <v>9999</v>
          </cell>
          <cell r="BA1176">
            <v>107.75309753417969</v>
          </cell>
          <cell r="BB1176">
            <v>41.108360290527344</v>
          </cell>
          <cell r="BC1176">
            <v>14.886146545410156</v>
          </cell>
          <cell r="BD1176">
            <v>0</v>
          </cell>
          <cell r="BE1176">
            <v>163.7476043701172</v>
          </cell>
          <cell r="BF1176">
            <v>719.9996948242188</v>
          </cell>
          <cell r="BG1176">
            <v>216.9293975830078</v>
          </cell>
          <cell r="BH1176">
            <v>0.22742732468809537</v>
          </cell>
          <cell r="BI1176">
            <v>235.2227020263672</v>
          </cell>
          <cell r="BJ1176">
            <v>0</v>
          </cell>
          <cell r="BK1176">
            <v>0</v>
          </cell>
          <cell r="BL1176">
            <v>0</v>
          </cell>
          <cell r="BM1176">
            <v>235.2227020263672</v>
          </cell>
          <cell r="BN1176">
            <v>107.75309753417969</v>
          </cell>
          <cell r="BO1176">
            <v>0</v>
          </cell>
          <cell r="BP1176">
            <v>41.108360290527344</v>
          </cell>
          <cell r="BQ1176">
            <v>10.277090072631836</v>
          </cell>
          <cell r="BR1176">
            <v>4.205263137817383</v>
          </cell>
          <cell r="BS1176">
            <v>0</v>
          </cell>
          <cell r="BT1176">
            <v>0</v>
          </cell>
          <cell r="BU1176">
            <v>0</v>
          </cell>
          <cell r="BV1176">
            <v>0</v>
          </cell>
          <cell r="BW1176">
            <v>14.886146545410156</v>
          </cell>
          <cell r="BX1176">
            <v>599.9996948242188</v>
          </cell>
          <cell r="BY1176">
            <v>120</v>
          </cell>
          <cell r="BZ1176">
            <v>0</v>
          </cell>
          <cell r="CA1176">
            <v>0</v>
          </cell>
          <cell r="CB1176">
            <v>178.22994995117188</v>
          </cell>
          <cell r="CC1176">
            <v>719.9996948242188</v>
          </cell>
          <cell r="CD1176">
            <v>0.2475417126726416</v>
          </cell>
          <cell r="CE1176">
            <v>212.19802856445312</v>
          </cell>
          <cell r="CF1176">
            <v>2.0888035841181862</v>
          </cell>
          <cell r="CG1176">
            <v>0</v>
          </cell>
          <cell r="CH1176">
            <v>2.0888035841181862</v>
          </cell>
          <cell r="CI1176">
            <v>0.10260292200941298</v>
          </cell>
          <cell r="CJ1176">
            <v>0</v>
          </cell>
          <cell r="CK1176">
            <v>0.10260292200941298</v>
          </cell>
          <cell r="CM1176">
            <v>0</v>
          </cell>
          <cell r="CQ1176">
            <v>0</v>
          </cell>
          <cell r="CR1176">
            <v>10.277090072631836</v>
          </cell>
          <cell r="CS1176">
            <v>0</v>
          </cell>
          <cell r="CT1176">
            <v>10.277090072631836</v>
          </cell>
          <cell r="CU1176">
            <v>0</v>
          </cell>
          <cell r="CV1176">
            <v>9999</v>
          </cell>
          <cell r="CW1176">
            <v>9999</v>
          </cell>
        </row>
        <row r="1177">
          <cell r="A1177" t="str">
            <v>Manufactured Home Natural Choice, w/CAC - PTCS Duct Sealing Cool Zone 3</v>
          </cell>
          <cell r="C1177">
            <v>19.999998092651367</v>
          </cell>
          <cell r="D1177">
            <v>106.75088500976562</v>
          </cell>
          <cell r="E1177">
            <v>0</v>
          </cell>
          <cell r="F1177">
            <v>375</v>
          </cell>
          <cell r="G1177">
            <v>0</v>
          </cell>
          <cell r="H1177">
            <v>0</v>
          </cell>
          <cell r="L1177">
            <v>114.89064025878906</v>
          </cell>
          <cell r="M1177">
            <v>0</v>
          </cell>
          <cell r="N1177">
            <v>0.07714923471212387</v>
          </cell>
          <cell r="O1177">
            <v>0</v>
          </cell>
          <cell r="P1177">
            <v>0</v>
          </cell>
          <cell r="Q1177">
            <v>0.07714923471212387</v>
          </cell>
          <cell r="R1177">
            <v>374.99981689453125</v>
          </cell>
          <cell r="S1177">
            <v>0</v>
          </cell>
          <cell r="T1177">
            <v>0</v>
          </cell>
          <cell r="U1177">
            <v>0</v>
          </cell>
          <cell r="V1177">
            <v>75</v>
          </cell>
          <cell r="W1177">
            <v>0</v>
          </cell>
          <cell r="X1177">
            <v>0</v>
          </cell>
          <cell r="Y1177">
            <v>0</v>
          </cell>
          <cell r="Z1177">
            <v>0</v>
          </cell>
          <cell r="AA1177">
            <v>0</v>
          </cell>
          <cell r="AB1177">
            <v>0</v>
          </cell>
          <cell r="AC1177">
            <v>0</v>
          </cell>
          <cell r="AD1177">
            <v>0</v>
          </cell>
          <cell r="AE1177">
            <v>0</v>
          </cell>
          <cell r="AF1177">
            <v>0</v>
          </cell>
          <cell r="AG1177">
            <v>0</v>
          </cell>
          <cell r="AH1177">
            <v>449.99981689453125</v>
          </cell>
          <cell r="AI1177">
            <v>0</v>
          </cell>
          <cell r="AJ1177">
            <v>0</v>
          </cell>
          <cell r="AK1177">
            <v>0</v>
          </cell>
          <cell r="AL1177">
            <v>449.99981689453125</v>
          </cell>
          <cell r="AM1177">
            <v>54.96562957763672</v>
          </cell>
          <cell r="AN1177">
            <v>0</v>
          </cell>
          <cell r="AO1177">
            <v>5.49656343460083</v>
          </cell>
          <cell r="AP1177">
            <v>0</v>
          </cell>
          <cell r="AQ1177">
            <v>60.46219253540039</v>
          </cell>
          <cell r="AR1177">
            <v>449.99981689453125</v>
          </cell>
          <cell r="AS1177">
            <v>0.13436048358750416</v>
          </cell>
          <cell r="AT1177">
            <v>54.96562957763672</v>
          </cell>
          <cell r="AU1177">
            <v>20.96967315673828</v>
          </cell>
          <cell r="AV1177">
            <v>7.593530654907227</v>
          </cell>
          <cell r="AW1177">
            <v>0</v>
          </cell>
          <cell r="AX1177">
            <v>83.5288314819336</v>
          </cell>
          <cell r="AY1177">
            <v>0</v>
          </cell>
          <cell r="AZ1177">
            <v>9999</v>
          </cell>
          <cell r="BA1177">
            <v>54.96562957763672</v>
          </cell>
          <cell r="BB1177">
            <v>20.96967315673828</v>
          </cell>
          <cell r="BC1177">
            <v>7.593530654907227</v>
          </cell>
          <cell r="BD1177">
            <v>0</v>
          </cell>
          <cell r="BE1177">
            <v>83.5288314819336</v>
          </cell>
          <cell r="BF1177">
            <v>449.99981689453125</v>
          </cell>
          <cell r="BG1177">
            <v>269.90924072265625</v>
          </cell>
          <cell r="BH1177">
            <v>0.18561970528281194</v>
          </cell>
          <cell r="BI1177">
            <v>288.2025451660156</v>
          </cell>
          <cell r="BJ1177">
            <v>0</v>
          </cell>
          <cell r="BK1177">
            <v>0</v>
          </cell>
          <cell r="BL1177">
            <v>0</v>
          </cell>
          <cell r="BM1177">
            <v>288.2025451660156</v>
          </cell>
          <cell r="BN1177">
            <v>54.96562957763672</v>
          </cell>
          <cell r="BO1177">
            <v>0</v>
          </cell>
          <cell r="BP1177">
            <v>20.96967315673828</v>
          </cell>
          <cell r="BQ1177">
            <v>5.24241828918457</v>
          </cell>
          <cell r="BR1177">
            <v>2.145134925842285</v>
          </cell>
          <cell r="BS1177">
            <v>0</v>
          </cell>
          <cell r="BT1177">
            <v>0</v>
          </cell>
          <cell r="BU1177">
            <v>0</v>
          </cell>
          <cell r="BV1177">
            <v>0</v>
          </cell>
          <cell r="BW1177">
            <v>7.593530654907227</v>
          </cell>
          <cell r="BX1177">
            <v>374.99981689453125</v>
          </cell>
          <cell r="BY1177">
            <v>75</v>
          </cell>
          <cell r="BZ1177">
            <v>0</v>
          </cell>
          <cell r="CA1177">
            <v>0</v>
          </cell>
          <cell r="CB1177">
            <v>90.91638946533203</v>
          </cell>
          <cell r="CC1177">
            <v>449.99981689453125</v>
          </cell>
          <cell r="CD1177">
            <v>0.20203649688510344</v>
          </cell>
          <cell r="CE1177">
            <v>265.1778869628906</v>
          </cell>
          <cell r="CF1177">
            <v>1.0655137313345495</v>
          </cell>
          <cell r="CG1177">
            <v>0</v>
          </cell>
          <cell r="CH1177">
            <v>1.0655137313345495</v>
          </cell>
          <cell r="CI1177">
            <v>0.05233848845688874</v>
          </cell>
          <cell r="CJ1177">
            <v>0</v>
          </cell>
          <cell r="CK1177">
            <v>0.05233848845688874</v>
          </cell>
          <cell r="CM1177">
            <v>0</v>
          </cell>
          <cell r="CQ1177">
            <v>0</v>
          </cell>
          <cell r="CR1177">
            <v>5.24241828918457</v>
          </cell>
          <cell r="CS1177">
            <v>0</v>
          </cell>
          <cell r="CT1177">
            <v>5.24241828918457</v>
          </cell>
          <cell r="CU1177">
            <v>0</v>
          </cell>
          <cell r="CV1177">
            <v>9999</v>
          </cell>
          <cell r="CW1177">
            <v>9999</v>
          </cell>
        </row>
        <row r="1178">
          <cell r="A1178" t="str">
            <v>Single Family w/o Electric Heat w/CAC - PTCS Duct Sealing Cool Zone 3</v>
          </cell>
          <cell r="C1178">
            <v>20.000001907348633</v>
          </cell>
          <cell r="D1178">
            <v>112.27725219726562</v>
          </cell>
          <cell r="E1178">
            <v>0</v>
          </cell>
          <cell r="F1178">
            <v>425</v>
          </cell>
          <cell r="G1178">
            <v>0</v>
          </cell>
          <cell r="H1178">
            <v>0</v>
          </cell>
          <cell r="L1178">
            <v>120.83839416503906</v>
          </cell>
          <cell r="M1178">
            <v>0</v>
          </cell>
          <cell r="N1178">
            <v>0.08114316314458847</v>
          </cell>
          <cell r="O1178">
            <v>0</v>
          </cell>
          <cell r="P1178">
            <v>0</v>
          </cell>
          <cell r="Q1178">
            <v>0.08114316314458847</v>
          </cell>
          <cell r="R1178">
            <v>424.9997863769531</v>
          </cell>
          <cell r="S1178">
            <v>0</v>
          </cell>
          <cell r="T1178">
            <v>0</v>
          </cell>
          <cell r="U1178">
            <v>0</v>
          </cell>
          <cell r="V1178">
            <v>85</v>
          </cell>
          <cell r="W1178">
            <v>0</v>
          </cell>
          <cell r="X1178">
            <v>0</v>
          </cell>
          <cell r="Y1178">
            <v>0</v>
          </cell>
          <cell r="Z1178">
            <v>0</v>
          </cell>
          <cell r="AA1178">
            <v>0</v>
          </cell>
          <cell r="AB1178">
            <v>0</v>
          </cell>
          <cell r="AC1178">
            <v>0</v>
          </cell>
          <cell r="AD1178">
            <v>0</v>
          </cell>
          <cell r="AE1178">
            <v>0</v>
          </cell>
          <cell r="AF1178">
            <v>0</v>
          </cell>
          <cell r="AG1178">
            <v>0</v>
          </cell>
          <cell r="AH1178">
            <v>509.9997863769531</v>
          </cell>
          <cell r="AI1178">
            <v>0</v>
          </cell>
          <cell r="AJ1178">
            <v>0</v>
          </cell>
          <cell r="AK1178">
            <v>0</v>
          </cell>
          <cell r="AL1178">
            <v>509.9997863769531</v>
          </cell>
          <cell r="AM1178">
            <v>57.81113815307617</v>
          </cell>
          <cell r="AN1178">
            <v>0</v>
          </cell>
          <cell r="AO1178">
            <v>5.781114101409912</v>
          </cell>
          <cell r="AP1178">
            <v>0</v>
          </cell>
          <cell r="AQ1178">
            <v>63.59225082397461</v>
          </cell>
          <cell r="AR1178">
            <v>509.9997863769531</v>
          </cell>
          <cell r="AS1178">
            <v>0.12469074292412256</v>
          </cell>
          <cell r="AT1178">
            <v>57.81113815307617</v>
          </cell>
          <cell r="AU1178">
            <v>22.055252075195312</v>
          </cell>
          <cell r="AV1178">
            <v>7.986639022827148</v>
          </cell>
          <cell r="AW1178">
            <v>0</v>
          </cell>
          <cell r="AX1178">
            <v>87.85302734375</v>
          </cell>
          <cell r="AY1178">
            <v>0</v>
          </cell>
          <cell r="AZ1178">
            <v>9999</v>
          </cell>
          <cell r="BA1178">
            <v>57.81113815307617</v>
          </cell>
          <cell r="BB1178">
            <v>22.055252075195312</v>
          </cell>
          <cell r="BC1178">
            <v>7.986639022827148</v>
          </cell>
          <cell r="BD1178">
            <v>0</v>
          </cell>
          <cell r="BE1178">
            <v>87.85302734375</v>
          </cell>
          <cell r="BF1178">
            <v>509.9997863769531</v>
          </cell>
          <cell r="BG1178">
            <v>292.25927734375</v>
          </cell>
          <cell r="BH1178">
            <v>0.1722609138235292</v>
          </cell>
          <cell r="BI1178">
            <v>310.5526123046875</v>
          </cell>
          <cell r="BJ1178">
            <v>0</v>
          </cell>
          <cell r="BK1178">
            <v>0</v>
          </cell>
          <cell r="BL1178">
            <v>0</v>
          </cell>
          <cell r="BM1178">
            <v>310.5526123046875</v>
          </cell>
          <cell r="BN1178">
            <v>57.81113815307617</v>
          </cell>
          <cell r="BO1178">
            <v>0</v>
          </cell>
          <cell r="BP1178">
            <v>22.055252075195312</v>
          </cell>
          <cell r="BQ1178">
            <v>5.513813018798828</v>
          </cell>
          <cell r="BR1178">
            <v>2.2561862468719482</v>
          </cell>
          <cell r="BS1178">
            <v>0</v>
          </cell>
          <cell r="BT1178">
            <v>0</v>
          </cell>
          <cell r="BU1178">
            <v>0</v>
          </cell>
          <cell r="BV1178">
            <v>0</v>
          </cell>
          <cell r="BW1178">
            <v>7.986639022827148</v>
          </cell>
          <cell r="BX1178">
            <v>424.9997863769531</v>
          </cell>
          <cell r="BY1178">
            <v>85</v>
          </cell>
          <cell r="BZ1178">
            <v>0</v>
          </cell>
          <cell r="CA1178">
            <v>0</v>
          </cell>
          <cell r="CB1178">
            <v>95.62303161621094</v>
          </cell>
          <cell r="CC1178">
            <v>509.9997863769531</v>
          </cell>
          <cell r="CD1178">
            <v>0.18749621288290527</v>
          </cell>
          <cell r="CE1178">
            <v>287.5279235839844</v>
          </cell>
          <cell r="CF1178">
            <v>1.1206741574873338</v>
          </cell>
          <cell r="CG1178">
            <v>0</v>
          </cell>
          <cell r="CH1178">
            <v>1.1206741574873338</v>
          </cell>
          <cell r="CI1178">
            <v>0.05504799209121406</v>
          </cell>
          <cell r="CJ1178">
            <v>0</v>
          </cell>
          <cell r="CK1178">
            <v>0.05504799209121406</v>
          </cell>
          <cell r="CM1178">
            <v>0</v>
          </cell>
          <cell r="CQ1178">
            <v>0</v>
          </cell>
          <cell r="CR1178">
            <v>5.513813018798828</v>
          </cell>
          <cell r="CS1178">
            <v>0</v>
          </cell>
          <cell r="CT1178">
            <v>5.513813018798828</v>
          </cell>
          <cell r="CU1178">
            <v>0</v>
          </cell>
          <cell r="CV1178">
            <v>9999</v>
          </cell>
          <cell r="CW1178">
            <v>9999</v>
          </cell>
        </row>
        <row r="1179">
          <cell r="A1179" t="str">
            <v>Manufactured Home Natural Choice, w/CAC - PTCS Duct Sealing and System Commissioning Cool Zone 3</v>
          </cell>
          <cell r="C1179">
            <v>20</v>
          </cell>
          <cell r="D1179">
            <v>157.9073486328125</v>
          </cell>
          <cell r="E1179">
            <v>0</v>
          </cell>
          <cell r="F1179">
            <v>600</v>
          </cell>
          <cell r="G1179">
            <v>0</v>
          </cell>
          <cell r="H1179">
            <v>0</v>
          </cell>
          <cell r="L1179">
            <v>169.94778442382812</v>
          </cell>
          <cell r="M1179">
            <v>0</v>
          </cell>
          <cell r="N1179">
            <v>0.11412018537521362</v>
          </cell>
          <cell r="O1179">
            <v>0</v>
          </cell>
          <cell r="P1179">
            <v>0</v>
          </cell>
          <cell r="Q1179">
            <v>0.11412018537521362</v>
          </cell>
          <cell r="R1179">
            <v>599.9996948242188</v>
          </cell>
          <cell r="S1179">
            <v>0</v>
          </cell>
          <cell r="T1179">
            <v>0</v>
          </cell>
          <cell r="U1179">
            <v>0</v>
          </cell>
          <cell r="V1179">
            <v>120</v>
          </cell>
          <cell r="W1179">
            <v>0</v>
          </cell>
          <cell r="X1179">
            <v>0</v>
          </cell>
          <cell r="Y1179">
            <v>0</v>
          </cell>
          <cell r="Z1179">
            <v>0</v>
          </cell>
          <cell r="AA1179">
            <v>0</v>
          </cell>
          <cell r="AB1179">
            <v>0</v>
          </cell>
          <cell r="AC1179">
            <v>0</v>
          </cell>
          <cell r="AD1179">
            <v>0</v>
          </cell>
          <cell r="AE1179">
            <v>0</v>
          </cell>
          <cell r="AF1179">
            <v>0</v>
          </cell>
          <cell r="AG1179">
            <v>0</v>
          </cell>
          <cell r="AH1179">
            <v>719.9996948242188</v>
          </cell>
          <cell r="AI1179">
            <v>0</v>
          </cell>
          <cell r="AJ1179">
            <v>0</v>
          </cell>
          <cell r="AK1179">
            <v>0</v>
          </cell>
          <cell r="AL1179">
            <v>719.9996948242188</v>
          </cell>
          <cell r="AM1179">
            <v>81.30590057373047</v>
          </cell>
          <cell r="AN1179">
            <v>0</v>
          </cell>
          <cell r="AO1179">
            <v>8.130590438842773</v>
          </cell>
          <cell r="AP1179">
            <v>0</v>
          </cell>
          <cell r="AQ1179">
            <v>89.43649291992188</v>
          </cell>
          <cell r="AR1179">
            <v>719.9996948242188</v>
          </cell>
          <cell r="AS1179">
            <v>0.12421740127877183</v>
          </cell>
          <cell r="AT1179">
            <v>81.30590057373047</v>
          </cell>
          <cell r="AU1179">
            <v>31.018619537353516</v>
          </cell>
          <cell r="AV1179">
            <v>11.232452392578125</v>
          </cell>
          <cell r="AW1179">
            <v>0</v>
          </cell>
          <cell r="AX1179">
            <v>123.55697631835938</v>
          </cell>
          <cell r="AY1179">
            <v>0</v>
          </cell>
          <cell r="AZ1179">
            <v>9999</v>
          </cell>
          <cell r="BA1179">
            <v>81.30590057373047</v>
          </cell>
          <cell r="BB1179">
            <v>31.018619537353516</v>
          </cell>
          <cell r="BC1179">
            <v>11.232452392578125</v>
          </cell>
          <cell r="BD1179">
            <v>0</v>
          </cell>
          <cell r="BE1179">
            <v>123.55697631835938</v>
          </cell>
          <cell r="BF1179">
            <v>719.9996948242188</v>
          </cell>
          <cell r="BG1179">
            <v>293.44268798828125</v>
          </cell>
          <cell r="BH1179">
            <v>0.17160697899160554</v>
          </cell>
          <cell r="BI1179">
            <v>311.7359924316406</v>
          </cell>
          <cell r="BJ1179">
            <v>0</v>
          </cell>
          <cell r="BK1179">
            <v>0</v>
          </cell>
          <cell r="BL1179">
            <v>0</v>
          </cell>
          <cell r="BM1179">
            <v>311.7359924316406</v>
          </cell>
          <cell r="BN1179">
            <v>81.30590057373047</v>
          </cell>
          <cell r="BO1179">
            <v>0</v>
          </cell>
          <cell r="BP1179">
            <v>31.018619537353516</v>
          </cell>
          <cell r="BQ1179">
            <v>7.754654884338379</v>
          </cell>
          <cell r="BR1179">
            <v>3.173112630844116</v>
          </cell>
          <cell r="BS1179">
            <v>0</v>
          </cell>
          <cell r="BT1179">
            <v>0</v>
          </cell>
          <cell r="BU1179">
            <v>0</v>
          </cell>
          <cell r="BV1179">
            <v>0</v>
          </cell>
          <cell r="BW1179">
            <v>11.232452392578125</v>
          </cell>
          <cell r="BX1179">
            <v>599.9996948242188</v>
          </cell>
          <cell r="BY1179">
            <v>120</v>
          </cell>
          <cell r="BZ1179">
            <v>0</v>
          </cell>
          <cell r="CA1179">
            <v>0</v>
          </cell>
          <cell r="CB1179">
            <v>134.4847412109375</v>
          </cell>
          <cell r="CC1179">
            <v>719.9996948242188</v>
          </cell>
          <cell r="CD1179">
            <v>0.18678444030685015</v>
          </cell>
          <cell r="CE1179">
            <v>288.7113037109375</v>
          </cell>
          <cell r="CF1179">
            <v>1.5761222778673445</v>
          </cell>
          <cell r="CG1179">
            <v>0</v>
          </cell>
          <cell r="CH1179">
            <v>1.5761222778673445</v>
          </cell>
          <cell r="CI1179">
            <v>0.0774197978129146</v>
          </cell>
          <cell r="CJ1179">
            <v>0</v>
          </cell>
          <cell r="CK1179">
            <v>0.0774197978129146</v>
          </cell>
          <cell r="CM1179">
            <v>0</v>
          </cell>
          <cell r="CQ1179">
            <v>0</v>
          </cell>
          <cell r="CR1179">
            <v>7.754654884338379</v>
          </cell>
          <cell r="CS1179">
            <v>0</v>
          </cell>
          <cell r="CT1179">
            <v>7.754654884338379</v>
          </cell>
          <cell r="CU1179">
            <v>0</v>
          </cell>
          <cell r="CV1179">
            <v>9999</v>
          </cell>
          <cell r="CW1179">
            <v>9999</v>
          </cell>
        </row>
        <row r="1180">
          <cell r="A1180" t="str">
            <v>Single Family w/o Electric Heat w/CAC - PTCS Duct Sealing and System Commissioning Cool Zone 3</v>
          </cell>
          <cell r="C1180">
            <v>20.000001907348633</v>
          </cell>
          <cell r="D1180">
            <v>168.2129669189453</v>
          </cell>
          <cell r="E1180">
            <v>0</v>
          </cell>
          <cell r="F1180">
            <v>650</v>
          </cell>
          <cell r="G1180">
            <v>0</v>
          </cell>
          <cell r="H1180">
            <v>0</v>
          </cell>
          <cell r="L1180">
            <v>181.03921508789062</v>
          </cell>
          <cell r="M1180">
            <v>0</v>
          </cell>
          <cell r="N1180">
            <v>0.12156809866428375</v>
          </cell>
          <cell r="O1180">
            <v>0</v>
          </cell>
          <cell r="P1180">
            <v>0</v>
          </cell>
          <cell r="Q1180">
            <v>0.12156809866428375</v>
          </cell>
          <cell r="R1180">
            <v>649.9996948242188</v>
          </cell>
          <cell r="S1180">
            <v>0</v>
          </cell>
          <cell r="T1180">
            <v>0</v>
          </cell>
          <cell r="U1180">
            <v>0</v>
          </cell>
          <cell r="V1180">
            <v>130</v>
          </cell>
          <cell r="W1180">
            <v>0</v>
          </cell>
          <cell r="X1180">
            <v>0</v>
          </cell>
          <cell r="Y1180">
            <v>0</v>
          </cell>
          <cell r="Z1180">
            <v>0</v>
          </cell>
          <cell r="AA1180">
            <v>0</v>
          </cell>
          <cell r="AB1180">
            <v>0</v>
          </cell>
          <cell r="AC1180">
            <v>0</v>
          </cell>
          <cell r="AD1180">
            <v>0</v>
          </cell>
          <cell r="AE1180">
            <v>0</v>
          </cell>
          <cell r="AF1180">
            <v>0</v>
          </cell>
          <cell r="AG1180">
            <v>0</v>
          </cell>
          <cell r="AH1180">
            <v>779.9996948242188</v>
          </cell>
          <cell r="AI1180">
            <v>0</v>
          </cell>
          <cell r="AJ1180">
            <v>0</v>
          </cell>
          <cell r="AK1180">
            <v>0</v>
          </cell>
          <cell r="AL1180">
            <v>779.9996948242188</v>
          </cell>
          <cell r="AM1180">
            <v>86.61222839355469</v>
          </cell>
          <cell r="AN1180">
            <v>0</v>
          </cell>
          <cell r="AO1180">
            <v>8.661223411560059</v>
          </cell>
          <cell r="AP1180">
            <v>0</v>
          </cell>
          <cell r="AQ1180">
            <v>95.27345275878906</v>
          </cell>
          <cell r="AR1180">
            <v>779.9996948242188</v>
          </cell>
          <cell r="AS1180">
            <v>0.12214549882174715</v>
          </cell>
          <cell r="AT1180">
            <v>86.61222839355469</v>
          </cell>
          <cell r="AU1180">
            <v>33.04301071166992</v>
          </cell>
          <cell r="AV1180">
            <v>11.965524673461914</v>
          </cell>
          <cell r="AW1180">
            <v>0</v>
          </cell>
          <cell r="AX1180">
            <v>131.62075805664062</v>
          </cell>
          <cell r="AY1180">
            <v>0</v>
          </cell>
          <cell r="AZ1180">
            <v>9999</v>
          </cell>
          <cell r="BA1180">
            <v>86.61222839355469</v>
          </cell>
          <cell r="BB1180">
            <v>33.04301071166992</v>
          </cell>
          <cell r="BC1180">
            <v>11.965524673461914</v>
          </cell>
          <cell r="BD1180">
            <v>0</v>
          </cell>
          <cell r="BE1180">
            <v>131.62075805664062</v>
          </cell>
          <cell r="BF1180">
            <v>779.9996948242188</v>
          </cell>
          <cell r="BG1180">
            <v>298.7304992675781</v>
          </cell>
          <cell r="BH1180">
            <v>0.16874463496854145</v>
          </cell>
          <cell r="BI1180">
            <v>317.0238037109375</v>
          </cell>
          <cell r="BJ1180">
            <v>0</v>
          </cell>
          <cell r="BK1180">
            <v>0</v>
          </cell>
          <cell r="BL1180">
            <v>0</v>
          </cell>
          <cell r="BM1180">
            <v>317.0238037109375</v>
          </cell>
          <cell r="BN1180">
            <v>86.61222839355469</v>
          </cell>
          <cell r="BO1180">
            <v>0</v>
          </cell>
          <cell r="BP1180">
            <v>33.04301071166992</v>
          </cell>
          <cell r="BQ1180">
            <v>8.26075267791748</v>
          </cell>
          <cell r="BR1180">
            <v>3.380201816558838</v>
          </cell>
          <cell r="BS1180">
            <v>0</v>
          </cell>
          <cell r="BT1180">
            <v>0</v>
          </cell>
          <cell r="BU1180">
            <v>0</v>
          </cell>
          <cell r="BV1180">
            <v>0</v>
          </cell>
          <cell r="BW1180">
            <v>11.965524673461914</v>
          </cell>
          <cell r="BX1180">
            <v>649.9996948242188</v>
          </cell>
          <cell r="BY1180">
            <v>130</v>
          </cell>
          <cell r="BZ1180">
            <v>0</v>
          </cell>
          <cell r="CA1180">
            <v>0</v>
          </cell>
          <cell r="CB1180">
            <v>143.26171875</v>
          </cell>
          <cell r="CC1180">
            <v>779.9996948242188</v>
          </cell>
          <cell r="CD1180">
            <v>0.18366894144163531</v>
          </cell>
          <cell r="CE1180">
            <v>293.9991455078125</v>
          </cell>
          <cell r="CF1180">
            <v>1.6789859214885543</v>
          </cell>
          <cell r="CG1180">
            <v>0</v>
          </cell>
          <cell r="CH1180">
            <v>1.6789859214885543</v>
          </cell>
          <cell r="CI1180">
            <v>0.08247250381376477</v>
          </cell>
          <cell r="CJ1180">
            <v>0</v>
          </cell>
          <cell r="CK1180">
            <v>0.08247250381376477</v>
          </cell>
          <cell r="CM1180">
            <v>0</v>
          </cell>
          <cell r="CQ1180">
            <v>0</v>
          </cell>
          <cell r="CR1180">
            <v>8.26075267791748</v>
          </cell>
          <cell r="CS1180">
            <v>0</v>
          </cell>
          <cell r="CT1180">
            <v>8.26075267791748</v>
          </cell>
          <cell r="CU1180">
            <v>0</v>
          </cell>
          <cell r="CV1180">
            <v>9999</v>
          </cell>
          <cell r="CW1180">
            <v>9999</v>
          </cell>
        </row>
        <row r="1181">
          <cell r="A1181" t="str">
            <v>Manufactured Home w/o Electric Heat, w/CAC - PTCS Duct Sealing Cool Zone 2</v>
          </cell>
          <cell r="C1181">
            <v>20</v>
          </cell>
          <cell r="D1181">
            <v>57.63568115234375</v>
          </cell>
          <cell r="E1181">
            <v>0</v>
          </cell>
          <cell r="F1181">
            <v>375</v>
          </cell>
          <cell r="G1181">
            <v>0</v>
          </cell>
          <cell r="H1181">
            <v>0</v>
          </cell>
          <cell r="L1181">
            <v>62.030399322509766</v>
          </cell>
          <cell r="M1181">
            <v>0</v>
          </cell>
          <cell r="N1181">
            <v>0.041653506457805634</v>
          </cell>
          <cell r="O1181">
            <v>0</v>
          </cell>
          <cell r="P1181">
            <v>0</v>
          </cell>
          <cell r="Q1181">
            <v>0.041653506457805634</v>
          </cell>
          <cell r="R1181">
            <v>374.99981689453125</v>
          </cell>
          <cell r="S1181">
            <v>0</v>
          </cell>
          <cell r="T1181">
            <v>0</v>
          </cell>
          <cell r="U1181">
            <v>0</v>
          </cell>
          <cell r="V1181">
            <v>75</v>
          </cell>
          <cell r="W1181">
            <v>0</v>
          </cell>
          <cell r="X1181">
            <v>0</v>
          </cell>
          <cell r="Y1181">
            <v>0</v>
          </cell>
          <cell r="Z1181">
            <v>0</v>
          </cell>
          <cell r="AA1181">
            <v>0</v>
          </cell>
          <cell r="AB1181">
            <v>0</v>
          </cell>
          <cell r="AC1181">
            <v>0</v>
          </cell>
          <cell r="AD1181">
            <v>0</v>
          </cell>
          <cell r="AE1181">
            <v>0</v>
          </cell>
          <cell r="AF1181">
            <v>0</v>
          </cell>
          <cell r="AG1181">
            <v>0</v>
          </cell>
          <cell r="AH1181">
            <v>449.99981689453125</v>
          </cell>
          <cell r="AI1181">
            <v>0</v>
          </cell>
          <cell r="AJ1181">
            <v>0</v>
          </cell>
          <cell r="AK1181">
            <v>0</v>
          </cell>
          <cell r="AL1181">
            <v>449.99981689453125</v>
          </cell>
          <cell r="AM1181">
            <v>28.630552291870117</v>
          </cell>
          <cell r="AN1181">
            <v>0</v>
          </cell>
          <cell r="AO1181">
            <v>2.8630552291870117</v>
          </cell>
          <cell r="AP1181">
            <v>0</v>
          </cell>
          <cell r="AQ1181">
            <v>31.493606567382812</v>
          </cell>
          <cell r="AR1181">
            <v>449.99981689453125</v>
          </cell>
          <cell r="AS1181">
            <v>0.06998582296854233</v>
          </cell>
          <cell r="AT1181">
            <v>28.630552291870117</v>
          </cell>
          <cell r="AU1181">
            <v>11.321699142456055</v>
          </cell>
          <cell r="AV1181">
            <v>3.995225191116333</v>
          </cell>
          <cell r="AW1181">
            <v>0</v>
          </cell>
          <cell r="AX1181">
            <v>43.94747543334961</v>
          </cell>
          <cell r="AY1181">
            <v>0</v>
          </cell>
          <cell r="AZ1181">
            <v>9999</v>
          </cell>
          <cell r="BA1181">
            <v>28.630552291870117</v>
          </cell>
          <cell r="BB1181">
            <v>11.321699142456055</v>
          </cell>
          <cell r="BC1181">
            <v>3.995225191116333</v>
          </cell>
          <cell r="BD1181">
            <v>0</v>
          </cell>
          <cell r="BE1181">
            <v>43.94747543334961</v>
          </cell>
          <cell r="BF1181">
            <v>449.99981689453125</v>
          </cell>
          <cell r="BG1181">
            <v>515.6298828125</v>
          </cell>
          <cell r="BH1181">
            <v>0.09766109890605289</v>
          </cell>
          <cell r="BI1181">
            <v>533.7991333007812</v>
          </cell>
          <cell r="BJ1181">
            <v>0</v>
          </cell>
          <cell r="BK1181">
            <v>0</v>
          </cell>
          <cell r="BL1181">
            <v>0</v>
          </cell>
          <cell r="BM1181">
            <v>533.7991333007812</v>
          </cell>
          <cell r="BN1181">
            <v>28.630552291870117</v>
          </cell>
          <cell r="BO1181">
            <v>0</v>
          </cell>
          <cell r="BP1181">
            <v>11.321699142456055</v>
          </cell>
          <cell r="BQ1181">
            <v>2.8304247856140137</v>
          </cell>
          <cell r="BR1181">
            <v>1.182234525680542</v>
          </cell>
          <cell r="BS1181">
            <v>0</v>
          </cell>
          <cell r="BT1181">
            <v>0</v>
          </cell>
          <cell r="BU1181">
            <v>0</v>
          </cell>
          <cell r="BV1181">
            <v>0</v>
          </cell>
          <cell r="BW1181">
            <v>3.995225191116333</v>
          </cell>
          <cell r="BX1181">
            <v>374.99981689453125</v>
          </cell>
          <cell r="BY1181">
            <v>75</v>
          </cell>
          <cell r="BZ1181">
            <v>0</v>
          </cell>
          <cell r="CA1181">
            <v>0</v>
          </cell>
          <cell r="CB1181">
            <v>47.96013641357422</v>
          </cell>
          <cell r="CC1181">
            <v>449.99981689453125</v>
          </cell>
          <cell r="CD1181">
            <v>0.10657812322616506</v>
          </cell>
          <cell r="CE1181">
            <v>510.8699951171875</v>
          </cell>
          <cell r="CF1181">
            <v>0.5904942715054269</v>
          </cell>
          <cell r="CG1181">
            <v>0</v>
          </cell>
          <cell r="CH1181">
            <v>0.5904942715054269</v>
          </cell>
          <cell r="CI1181">
            <v>0.029391967527963123</v>
          </cell>
          <cell r="CJ1181">
            <v>0</v>
          </cell>
          <cell r="CK1181">
            <v>0.029391967527963123</v>
          </cell>
          <cell r="CM1181">
            <v>0</v>
          </cell>
          <cell r="CQ1181">
            <v>0</v>
          </cell>
          <cell r="CR1181">
            <v>2.8304247856140137</v>
          </cell>
          <cell r="CS1181">
            <v>0</v>
          </cell>
          <cell r="CT1181">
            <v>2.8304247856140137</v>
          </cell>
          <cell r="CU1181">
            <v>0</v>
          </cell>
          <cell r="CV1181">
            <v>9999</v>
          </cell>
          <cell r="CW1181">
            <v>9999</v>
          </cell>
        </row>
        <row r="1182">
          <cell r="A1182" t="str">
            <v>Manufactured Home w/o Electric Heat, w/CAC - PTCS Duct Sealing and System Commissioning Cool Zone 2</v>
          </cell>
          <cell r="C1182">
            <v>19.999998092651367</v>
          </cell>
          <cell r="D1182">
            <v>89.4290771484375</v>
          </cell>
          <cell r="E1182">
            <v>0</v>
          </cell>
          <cell r="F1182">
            <v>600</v>
          </cell>
          <cell r="G1182">
            <v>0</v>
          </cell>
          <cell r="H1182">
            <v>0</v>
          </cell>
          <cell r="L1182">
            <v>96.24803924560547</v>
          </cell>
          <cell r="M1182">
            <v>0</v>
          </cell>
          <cell r="N1182">
            <v>0.06463070213794708</v>
          </cell>
          <cell r="O1182">
            <v>0</v>
          </cell>
          <cell r="P1182">
            <v>0</v>
          </cell>
          <cell r="Q1182">
            <v>0.06463070213794708</v>
          </cell>
          <cell r="R1182">
            <v>599.9996948242188</v>
          </cell>
          <cell r="S1182">
            <v>0</v>
          </cell>
          <cell r="T1182">
            <v>0</v>
          </cell>
          <cell r="U1182">
            <v>0</v>
          </cell>
          <cell r="V1182">
            <v>120</v>
          </cell>
          <cell r="W1182">
            <v>0</v>
          </cell>
          <cell r="X1182">
            <v>0</v>
          </cell>
          <cell r="Y1182">
            <v>0</v>
          </cell>
          <cell r="Z1182">
            <v>0</v>
          </cell>
          <cell r="AA1182">
            <v>0</v>
          </cell>
          <cell r="AB1182">
            <v>0</v>
          </cell>
          <cell r="AC1182">
            <v>0</v>
          </cell>
          <cell r="AD1182">
            <v>0</v>
          </cell>
          <cell r="AE1182">
            <v>0</v>
          </cell>
          <cell r="AF1182">
            <v>0</v>
          </cell>
          <cell r="AG1182">
            <v>0</v>
          </cell>
          <cell r="AH1182">
            <v>719.9996948242188</v>
          </cell>
          <cell r="AI1182">
            <v>0</v>
          </cell>
          <cell r="AJ1182">
            <v>0</v>
          </cell>
          <cell r="AK1182">
            <v>0</v>
          </cell>
          <cell r="AL1182">
            <v>719.9996948242188</v>
          </cell>
          <cell r="AM1182">
            <v>44.42393493652344</v>
          </cell>
          <cell r="AN1182">
            <v>0</v>
          </cell>
          <cell r="AO1182">
            <v>4.442393779754639</v>
          </cell>
          <cell r="AP1182">
            <v>0</v>
          </cell>
          <cell r="AQ1182">
            <v>48.866329193115234</v>
          </cell>
          <cell r="AR1182">
            <v>719.9996948242188</v>
          </cell>
          <cell r="AS1182">
            <v>0.06786992976185682</v>
          </cell>
          <cell r="AT1182">
            <v>44.42393493652344</v>
          </cell>
          <cell r="AU1182">
            <v>17.567052841186523</v>
          </cell>
          <cell r="AV1182">
            <v>6.199099063873291</v>
          </cell>
          <cell r="AW1182">
            <v>0</v>
          </cell>
          <cell r="AX1182">
            <v>68.1900863647461</v>
          </cell>
          <cell r="AY1182">
            <v>0</v>
          </cell>
          <cell r="AZ1182">
            <v>9999</v>
          </cell>
          <cell r="BA1182">
            <v>44.42393493652344</v>
          </cell>
          <cell r="BB1182">
            <v>17.567052841186523</v>
          </cell>
          <cell r="BC1182">
            <v>6.199099063873291</v>
          </cell>
          <cell r="BD1182">
            <v>0</v>
          </cell>
          <cell r="BE1182">
            <v>68.1900863647461</v>
          </cell>
          <cell r="BF1182">
            <v>719.9996948242188</v>
          </cell>
          <cell r="BG1182">
            <v>532.271484375</v>
          </cell>
          <cell r="BH1182">
            <v>0.09470849408933601</v>
          </cell>
          <cell r="BI1182">
            <v>550.440673828125</v>
          </cell>
          <cell r="BJ1182">
            <v>0</v>
          </cell>
          <cell r="BK1182">
            <v>0</v>
          </cell>
          <cell r="BL1182">
            <v>0</v>
          </cell>
          <cell r="BM1182">
            <v>550.440673828125</v>
          </cell>
          <cell r="BN1182">
            <v>44.42393493652344</v>
          </cell>
          <cell r="BO1182">
            <v>0</v>
          </cell>
          <cell r="BP1182">
            <v>17.567052841186523</v>
          </cell>
          <cell r="BQ1182">
            <v>4.391763210296631</v>
          </cell>
          <cell r="BR1182">
            <v>1.834386944770813</v>
          </cell>
          <cell r="BS1182">
            <v>0</v>
          </cell>
          <cell r="BT1182">
            <v>0</v>
          </cell>
          <cell r="BU1182">
            <v>0</v>
          </cell>
          <cell r="BV1182">
            <v>0</v>
          </cell>
          <cell r="BW1182">
            <v>6.199099063873291</v>
          </cell>
          <cell r="BX1182">
            <v>599.9996948242188</v>
          </cell>
          <cell r="BY1182">
            <v>120</v>
          </cell>
          <cell r="BZ1182">
            <v>0</v>
          </cell>
          <cell r="CA1182">
            <v>0</v>
          </cell>
          <cell r="CB1182">
            <v>74.4162368774414</v>
          </cell>
          <cell r="CC1182">
            <v>719.9996948242188</v>
          </cell>
          <cell r="CD1182">
            <v>0.10335592852552351</v>
          </cell>
          <cell r="CE1182">
            <v>527.5115356445312</v>
          </cell>
          <cell r="CF1182">
            <v>0.9162268118423966</v>
          </cell>
          <cell r="CG1182">
            <v>0</v>
          </cell>
          <cell r="CH1182">
            <v>0.9162268118423966</v>
          </cell>
          <cell r="CI1182">
            <v>0.04560536825067814</v>
          </cell>
          <cell r="CJ1182">
            <v>0</v>
          </cell>
          <cell r="CK1182">
            <v>0.04560536825067814</v>
          </cell>
          <cell r="CM1182">
            <v>0</v>
          </cell>
          <cell r="CQ1182">
            <v>0</v>
          </cell>
          <cell r="CR1182">
            <v>4.391763210296631</v>
          </cell>
          <cell r="CS1182">
            <v>0</v>
          </cell>
          <cell r="CT1182">
            <v>4.391763210296631</v>
          </cell>
          <cell r="CU1182">
            <v>0</v>
          </cell>
          <cell r="CV1182">
            <v>9999</v>
          </cell>
          <cell r="CW1182">
            <v>9999</v>
          </cell>
        </row>
        <row r="1183">
          <cell r="A1183" t="str">
            <v>Single Family w/o Electric Heat w/CAC - PTCS Duct Sealing Cool Zone 2</v>
          </cell>
          <cell r="C1183">
            <v>20</v>
          </cell>
          <cell r="D1183">
            <v>53.42192459106445</v>
          </cell>
          <cell r="E1183">
            <v>0</v>
          </cell>
          <cell r="F1183">
            <v>425</v>
          </cell>
          <cell r="G1183">
            <v>0</v>
          </cell>
          <cell r="H1183">
            <v>0</v>
          </cell>
          <cell r="L1183">
            <v>57.49534606933594</v>
          </cell>
          <cell r="M1183">
            <v>0</v>
          </cell>
          <cell r="N1183">
            <v>0.038608212023973465</v>
          </cell>
          <cell r="O1183">
            <v>0</v>
          </cell>
          <cell r="P1183">
            <v>0</v>
          </cell>
          <cell r="Q1183">
            <v>0.038608212023973465</v>
          </cell>
          <cell r="R1183">
            <v>424.9997863769531</v>
          </cell>
          <cell r="S1183">
            <v>0</v>
          </cell>
          <cell r="T1183">
            <v>0</v>
          </cell>
          <cell r="U1183">
            <v>0</v>
          </cell>
          <cell r="V1183">
            <v>85</v>
          </cell>
          <cell r="W1183">
            <v>0</v>
          </cell>
          <cell r="X1183">
            <v>0</v>
          </cell>
          <cell r="Y1183">
            <v>0</v>
          </cell>
          <cell r="Z1183">
            <v>0</v>
          </cell>
          <cell r="AA1183">
            <v>0</v>
          </cell>
          <cell r="AB1183">
            <v>0</v>
          </cell>
          <cell r="AC1183">
            <v>0</v>
          </cell>
          <cell r="AD1183">
            <v>0</v>
          </cell>
          <cell r="AE1183">
            <v>0</v>
          </cell>
          <cell r="AF1183">
            <v>0</v>
          </cell>
          <cell r="AG1183">
            <v>0</v>
          </cell>
          <cell r="AH1183">
            <v>509.9997863769531</v>
          </cell>
          <cell r="AI1183">
            <v>0</v>
          </cell>
          <cell r="AJ1183">
            <v>0</v>
          </cell>
          <cell r="AK1183">
            <v>0</v>
          </cell>
          <cell r="AL1183">
            <v>509.9997863769531</v>
          </cell>
          <cell r="AM1183">
            <v>26.537368774414062</v>
          </cell>
          <cell r="AN1183">
            <v>0</v>
          </cell>
          <cell r="AO1183">
            <v>2.6537368297576904</v>
          </cell>
          <cell r="AP1183">
            <v>0</v>
          </cell>
          <cell r="AQ1183">
            <v>29.191104888916016</v>
          </cell>
          <cell r="AR1183">
            <v>509.9997863769531</v>
          </cell>
          <cell r="AS1183">
            <v>0.05723748594395666</v>
          </cell>
          <cell r="AT1183">
            <v>26.537368774414062</v>
          </cell>
          <cell r="AU1183">
            <v>10.493967056274414</v>
          </cell>
          <cell r="AV1183">
            <v>3.7031335830688477</v>
          </cell>
          <cell r="AW1183">
            <v>0</v>
          </cell>
          <cell r="AX1183">
            <v>40.73447036743164</v>
          </cell>
          <cell r="AY1183">
            <v>0</v>
          </cell>
          <cell r="AZ1183">
            <v>9999</v>
          </cell>
          <cell r="BA1183">
            <v>26.537368774414062</v>
          </cell>
          <cell r="BB1183">
            <v>10.493967056274414</v>
          </cell>
          <cell r="BC1183">
            <v>3.7031335830688477</v>
          </cell>
          <cell r="BD1183">
            <v>0</v>
          </cell>
          <cell r="BE1183">
            <v>40.73447036743164</v>
          </cell>
          <cell r="BF1183">
            <v>509.9997863769531</v>
          </cell>
          <cell r="BG1183">
            <v>634.5214233398438</v>
          </cell>
          <cell r="BH1183">
            <v>0.07987154211011668</v>
          </cell>
          <cell r="BI1183">
            <v>652.690673828125</v>
          </cell>
          <cell r="BJ1183">
            <v>0</v>
          </cell>
          <cell r="BK1183">
            <v>0</v>
          </cell>
          <cell r="BL1183">
            <v>0</v>
          </cell>
          <cell r="BM1183">
            <v>652.690673828125</v>
          </cell>
          <cell r="BN1183">
            <v>26.537368774414062</v>
          </cell>
          <cell r="BO1183">
            <v>0</v>
          </cell>
          <cell r="BP1183">
            <v>10.493967056274414</v>
          </cell>
          <cell r="BQ1183">
            <v>2.6234917640686035</v>
          </cell>
          <cell r="BR1183">
            <v>1.0958011150360107</v>
          </cell>
          <cell r="BS1183">
            <v>0</v>
          </cell>
          <cell r="BT1183">
            <v>0</v>
          </cell>
          <cell r="BU1183">
            <v>0</v>
          </cell>
          <cell r="BV1183">
            <v>0</v>
          </cell>
          <cell r="BW1183">
            <v>3.7031335830688477</v>
          </cell>
          <cell r="BX1183">
            <v>424.9997863769531</v>
          </cell>
          <cell r="BY1183">
            <v>85</v>
          </cell>
          <cell r="BZ1183">
            <v>0</v>
          </cell>
          <cell r="CA1183">
            <v>0</v>
          </cell>
          <cell r="CB1183">
            <v>44.45376205444336</v>
          </cell>
          <cell r="CC1183">
            <v>509.9997863769531</v>
          </cell>
          <cell r="CD1183">
            <v>0.08716427630031416</v>
          </cell>
          <cell r="CE1183">
            <v>629.7615356445312</v>
          </cell>
          <cell r="CF1183">
            <v>0.5473231344382273</v>
          </cell>
          <cell r="CG1183">
            <v>0</v>
          </cell>
          <cell r="CH1183">
            <v>0.5473231344382273</v>
          </cell>
          <cell r="CI1183">
            <v>0.027243115760799602</v>
          </cell>
          <cell r="CJ1183">
            <v>0</v>
          </cell>
          <cell r="CK1183">
            <v>0.027243115760799602</v>
          </cell>
          <cell r="CM1183">
            <v>0</v>
          </cell>
          <cell r="CQ1183">
            <v>0</v>
          </cell>
          <cell r="CR1183">
            <v>2.6234917640686035</v>
          </cell>
          <cell r="CS1183">
            <v>0</v>
          </cell>
          <cell r="CT1183">
            <v>2.6234917640686035</v>
          </cell>
          <cell r="CU1183">
            <v>0</v>
          </cell>
          <cell r="CV1183">
            <v>9999</v>
          </cell>
          <cell r="CW1183">
            <v>9999</v>
          </cell>
        </row>
        <row r="1184">
          <cell r="A1184" t="str">
            <v>Single Family w/o Electric Heat w/CAC - PTCS Duct Sealing and System Commissioning Cool Zone 2</v>
          </cell>
          <cell r="C1184">
            <v>20</v>
          </cell>
          <cell r="D1184">
            <v>80.5965805053711</v>
          </cell>
          <cell r="E1184">
            <v>0</v>
          </cell>
          <cell r="F1184">
            <v>650</v>
          </cell>
          <cell r="G1184">
            <v>0</v>
          </cell>
          <cell r="H1184">
            <v>0</v>
          </cell>
          <cell r="L1184">
            <v>86.74207305908203</v>
          </cell>
          <cell r="M1184">
            <v>0</v>
          </cell>
          <cell r="N1184">
            <v>0.05824742838740349</v>
          </cell>
          <cell r="O1184">
            <v>0</v>
          </cell>
          <cell r="P1184">
            <v>0</v>
          </cell>
          <cell r="Q1184">
            <v>0.05824742838740349</v>
          </cell>
          <cell r="R1184">
            <v>649.9996948242188</v>
          </cell>
          <cell r="S1184">
            <v>0</v>
          </cell>
          <cell r="T1184">
            <v>0</v>
          </cell>
          <cell r="U1184">
            <v>0</v>
          </cell>
          <cell r="V1184">
            <v>130</v>
          </cell>
          <cell r="W1184">
            <v>0</v>
          </cell>
          <cell r="X1184">
            <v>0</v>
          </cell>
          <cell r="Y1184">
            <v>0</v>
          </cell>
          <cell r="Z1184">
            <v>0</v>
          </cell>
          <cell r="AA1184">
            <v>0</v>
          </cell>
          <cell r="AB1184">
            <v>0</v>
          </cell>
          <cell r="AC1184">
            <v>0</v>
          </cell>
          <cell r="AD1184">
            <v>0</v>
          </cell>
          <cell r="AE1184">
            <v>0</v>
          </cell>
          <cell r="AF1184">
            <v>0</v>
          </cell>
          <cell r="AG1184">
            <v>0</v>
          </cell>
          <cell r="AH1184">
            <v>779.9996948242188</v>
          </cell>
          <cell r="AI1184">
            <v>0</v>
          </cell>
          <cell r="AJ1184">
            <v>0</v>
          </cell>
          <cell r="AK1184">
            <v>0</v>
          </cell>
          <cell r="AL1184">
            <v>779.9996948242188</v>
          </cell>
          <cell r="AM1184">
            <v>40.03639221191406</v>
          </cell>
          <cell r="AN1184">
            <v>0</v>
          </cell>
          <cell r="AO1184">
            <v>4.003639221191406</v>
          </cell>
          <cell r="AP1184">
            <v>0</v>
          </cell>
          <cell r="AQ1184">
            <v>44.04003143310547</v>
          </cell>
          <cell r="AR1184">
            <v>779.9996948242188</v>
          </cell>
          <cell r="AS1184">
            <v>0.05646160085104951</v>
          </cell>
          <cell r="AT1184">
            <v>40.03639221191406</v>
          </cell>
          <cell r="AU1184">
            <v>15.832037925720215</v>
          </cell>
          <cell r="AV1184">
            <v>5.586843013763428</v>
          </cell>
          <cell r="AW1184">
            <v>0</v>
          </cell>
          <cell r="AX1184">
            <v>61.45527267456055</v>
          </cell>
          <cell r="AY1184">
            <v>0</v>
          </cell>
          <cell r="AZ1184">
            <v>9999</v>
          </cell>
          <cell r="BA1184">
            <v>40.03639221191406</v>
          </cell>
          <cell r="BB1184">
            <v>15.832037925720215</v>
          </cell>
          <cell r="BC1184">
            <v>5.586843013763428</v>
          </cell>
          <cell r="BD1184">
            <v>0</v>
          </cell>
          <cell r="BE1184">
            <v>61.45527267456055</v>
          </cell>
          <cell r="BF1184">
            <v>779.9996948242188</v>
          </cell>
          <cell r="BG1184">
            <v>643.4906005859375</v>
          </cell>
          <cell r="BH1184">
            <v>0.07878884255877473</v>
          </cell>
          <cell r="BI1184">
            <v>661.6598510742188</v>
          </cell>
          <cell r="BJ1184">
            <v>0</v>
          </cell>
          <cell r="BK1184">
            <v>0</v>
          </cell>
          <cell r="BL1184">
            <v>0</v>
          </cell>
          <cell r="BM1184">
            <v>661.6598510742188</v>
          </cell>
          <cell r="BN1184">
            <v>40.03639221191406</v>
          </cell>
          <cell r="BO1184">
            <v>0</v>
          </cell>
          <cell r="BP1184">
            <v>15.832037925720215</v>
          </cell>
          <cell r="BQ1184">
            <v>3.9580094814300537</v>
          </cell>
          <cell r="BR1184">
            <v>1.6532131433486938</v>
          </cell>
          <cell r="BS1184">
            <v>0</v>
          </cell>
          <cell r="BT1184">
            <v>0</v>
          </cell>
          <cell r="BU1184">
            <v>0</v>
          </cell>
          <cell r="BV1184">
            <v>0</v>
          </cell>
          <cell r="BW1184">
            <v>5.586843013763428</v>
          </cell>
          <cell r="BX1184">
            <v>649.9996948242188</v>
          </cell>
          <cell r="BY1184">
            <v>130</v>
          </cell>
          <cell r="BZ1184">
            <v>0</v>
          </cell>
          <cell r="CA1184">
            <v>0</v>
          </cell>
          <cell r="CB1184">
            <v>67.06649780273438</v>
          </cell>
          <cell r="CC1184">
            <v>779.9996948242188</v>
          </cell>
          <cell r="CD1184">
            <v>0.08598272053335944</v>
          </cell>
          <cell r="CE1184">
            <v>638.7306518554688</v>
          </cell>
          <cell r="CF1184">
            <v>0.8257353645938246</v>
          </cell>
          <cell r="CG1184">
            <v>0</v>
          </cell>
          <cell r="CH1184">
            <v>0.8257353645938246</v>
          </cell>
          <cell r="CI1184">
            <v>0.04110113881538209</v>
          </cell>
          <cell r="CJ1184">
            <v>0</v>
          </cell>
          <cell r="CK1184">
            <v>0.04110113881538209</v>
          </cell>
          <cell r="CM1184">
            <v>0</v>
          </cell>
          <cell r="CQ1184">
            <v>0</v>
          </cell>
          <cell r="CR1184">
            <v>3.9580094814300537</v>
          </cell>
          <cell r="CS1184">
            <v>0</v>
          </cell>
          <cell r="CT1184">
            <v>3.9580094814300537</v>
          </cell>
          <cell r="CU1184">
            <v>0</v>
          </cell>
          <cell r="CV1184">
            <v>9999</v>
          </cell>
          <cell r="CW1184">
            <v>9999</v>
          </cell>
        </row>
        <row r="1185">
          <cell r="A1185" t="str">
            <v>Manufactured Home w/o Electric Heat, w/CAC - PTCS System Commissioning Cool Zone 3</v>
          </cell>
          <cell r="C1185">
            <v>5</v>
          </cell>
          <cell r="D1185">
            <v>74.8703842163086</v>
          </cell>
          <cell r="E1185">
            <v>0</v>
          </cell>
          <cell r="F1185">
            <v>225</v>
          </cell>
          <cell r="G1185">
            <v>0</v>
          </cell>
          <cell r="H1185">
            <v>0</v>
          </cell>
          <cell r="L1185">
            <v>80.57925415039062</v>
          </cell>
          <cell r="M1185">
            <v>0</v>
          </cell>
          <cell r="N1185">
            <v>0.05410908907651901</v>
          </cell>
          <cell r="O1185">
            <v>0</v>
          </cell>
          <cell r="P1185">
            <v>0</v>
          </cell>
          <cell r="Q1185">
            <v>0.05410908907651901</v>
          </cell>
          <cell r="R1185">
            <v>224.99989318847656</v>
          </cell>
          <cell r="S1185">
            <v>0</v>
          </cell>
          <cell r="T1185">
            <v>0</v>
          </cell>
          <cell r="U1185">
            <v>494.7415771484375</v>
          </cell>
          <cell r="V1185">
            <v>45</v>
          </cell>
          <cell r="W1185">
            <v>0</v>
          </cell>
          <cell r="X1185">
            <v>0</v>
          </cell>
          <cell r="Y1185">
            <v>0</v>
          </cell>
          <cell r="Z1185">
            <v>0</v>
          </cell>
          <cell r="AA1185">
            <v>0</v>
          </cell>
          <cell r="AB1185">
            <v>0</v>
          </cell>
          <cell r="AC1185">
            <v>0</v>
          </cell>
          <cell r="AD1185">
            <v>0</v>
          </cell>
          <cell r="AE1185">
            <v>0</v>
          </cell>
          <cell r="AF1185">
            <v>0</v>
          </cell>
          <cell r="AG1185">
            <v>0</v>
          </cell>
          <cell r="AH1185">
            <v>269.9998779296875</v>
          </cell>
          <cell r="AI1185">
            <v>0</v>
          </cell>
          <cell r="AJ1185">
            <v>0</v>
          </cell>
          <cell r="AK1185">
            <v>494.7415771484375</v>
          </cell>
          <cell r="AL1185">
            <v>764.741455078125</v>
          </cell>
          <cell r="AM1185">
            <v>38.55048370361328</v>
          </cell>
          <cell r="AN1185">
            <v>0</v>
          </cell>
          <cell r="AO1185">
            <v>3.855048179626465</v>
          </cell>
          <cell r="AP1185">
            <v>0</v>
          </cell>
          <cell r="AQ1185">
            <v>42.40553283691406</v>
          </cell>
          <cell r="AR1185">
            <v>269.9998779296875</v>
          </cell>
          <cell r="AS1185">
            <v>0.15705758762518499</v>
          </cell>
          <cell r="AT1185">
            <v>38.55048370361328</v>
          </cell>
          <cell r="AU1185">
            <v>14.707210540771484</v>
          </cell>
          <cell r="AV1185">
            <v>5.325769424438477</v>
          </cell>
          <cell r="AW1185">
            <v>0</v>
          </cell>
          <cell r="AX1185">
            <v>58.583465576171875</v>
          </cell>
          <cell r="AY1185">
            <v>0</v>
          </cell>
          <cell r="AZ1185">
            <v>9999</v>
          </cell>
          <cell r="BA1185">
            <v>38.55048370361328</v>
          </cell>
          <cell r="BB1185">
            <v>14.707210540771484</v>
          </cell>
          <cell r="BC1185">
            <v>5.325769424438477</v>
          </cell>
          <cell r="BD1185">
            <v>0</v>
          </cell>
          <cell r="BE1185">
            <v>58.583465576171875</v>
          </cell>
          <cell r="BF1185">
            <v>269.9998779296875</v>
          </cell>
          <cell r="BG1185">
            <v>228.25978088378906</v>
          </cell>
          <cell r="BH1185">
            <v>0.21697587720128605</v>
          </cell>
          <cell r="BI1185">
            <v>246.55307006835938</v>
          </cell>
          <cell r="BJ1185">
            <v>0</v>
          </cell>
          <cell r="BK1185">
            <v>0</v>
          </cell>
          <cell r="BL1185">
            <v>451.7781982421875</v>
          </cell>
          <cell r="BM1185">
            <v>698.331298828125</v>
          </cell>
          <cell r="BN1185">
            <v>38.55048370361328</v>
          </cell>
          <cell r="BO1185">
            <v>0</v>
          </cell>
          <cell r="BP1185">
            <v>14.707210540771484</v>
          </cell>
          <cell r="BQ1185">
            <v>3.676802635192871</v>
          </cell>
          <cell r="BR1185">
            <v>1.5045034885406494</v>
          </cell>
          <cell r="BS1185">
            <v>0</v>
          </cell>
          <cell r="BT1185">
            <v>0</v>
          </cell>
          <cell r="BU1185">
            <v>0</v>
          </cell>
          <cell r="BV1185">
            <v>0</v>
          </cell>
          <cell r="BW1185">
            <v>5.325769424438477</v>
          </cell>
          <cell r="BX1185">
            <v>719.741455078125</v>
          </cell>
          <cell r="BY1185">
            <v>45</v>
          </cell>
          <cell r="BZ1185">
            <v>0</v>
          </cell>
          <cell r="CA1185">
            <v>0</v>
          </cell>
          <cell r="CB1185">
            <v>63.7647705078125</v>
          </cell>
          <cell r="CC1185">
            <v>764.741455078125</v>
          </cell>
          <cell r="CD1185">
            <v>0.08338082023556921</v>
          </cell>
          <cell r="CE1185">
            <v>675.3065795898438</v>
          </cell>
          <cell r="CF1185">
            <v>0.747304586494243</v>
          </cell>
          <cell r="CG1185">
            <v>0</v>
          </cell>
          <cell r="CH1185">
            <v>0.747304586494243</v>
          </cell>
          <cell r="CI1185">
            <v>0.03670791968585914</v>
          </cell>
          <cell r="CJ1185">
            <v>0</v>
          </cell>
          <cell r="CK1185">
            <v>0.03670791968585914</v>
          </cell>
          <cell r="CM1185">
            <v>0</v>
          </cell>
          <cell r="CQ1185">
            <v>0</v>
          </cell>
          <cell r="CR1185">
            <v>3.676802635192871</v>
          </cell>
          <cell r="CS1185">
            <v>0</v>
          </cell>
          <cell r="CT1185">
            <v>3.676802635192871</v>
          </cell>
          <cell r="CU1185">
            <v>0</v>
          </cell>
          <cell r="CV1185">
            <v>9999</v>
          </cell>
          <cell r="CW1185">
            <v>9999</v>
          </cell>
        </row>
        <row r="1186">
          <cell r="A1186" t="str">
            <v>Manufactured Home NonSGC Forced Air Furnace w/CAC - PTCS System Commissioning Heat Zone 3 - Cool Zone 3</v>
          </cell>
          <cell r="C1186">
            <v>5</v>
          </cell>
          <cell r="D1186">
            <v>74.8703842163086</v>
          </cell>
          <cell r="E1186">
            <v>0</v>
          </cell>
          <cell r="F1186">
            <v>225</v>
          </cell>
          <cell r="G1186">
            <v>0</v>
          </cell>
          <cell r="H1186">
            <v>0</v>
          </cell>
          <cell r="L1186">
            <v>80.57925415039062</v>
          </cell>
          <cell r="M1186">
            <v>2.368530255465845E-22</v>
          </cell>
          <cell r="N1186">
            <v>0.05410908907651901</v>
          </cell>
          <cell r="O1186">
            <v>0</v>
          </cell>
          <cell r="P1186">
            <v>2.368530255465845E-22</v>
          </cell>
          <cell r="Q1186">
            <v>0.05410908907651901</v>
          </cell>
          <cell r="R1186">
            <v>224.99989318847656</v>
          </cell>
          <cell r="S1186">
            <v>0</v>
          </cell>
          <cell r="T1186">
            <v>0</v>
          </cell>
          <cell r="U1186">
            <v>494.7415771484375</v>
          </cell>
          <cell r="V1186">
            <v>45</v>
          </cell>
          <cell r="W1186">
            <v>0</v>
          </cell>
          <cell r="X1186">
            <v>0</v>
          </cell>
          <cell r="Y1186">
            <v>0</v>
          </cell>
          <cell r="Z1186">
            <v>0</v>
          </cell>
          <cell r="AA1186">
            <v>0</v>
          </cell>
          <cell r="AB1186">
            <v>0</v>
          </cell>
          <cell r="AC1186">
            <v>0</v>
          </cell>
          <cell r="AD1186">
            <v>0</v>
          </cell>
          <cell r="AE1186">
            <v>0</v>
          </cell>
          <cell r="AF1186">
            <v>0</v>
          </cell>
          <cell r="AG1186">
            <v>0</v>
          </cell>
          <cell r="AH1186">
            <v>269.9998779296875</v>
          </cell>
          <cell r="AI1186">
            <v>0</v>
          </cell>
          <cell r="AJ1186">
            <v>0</v>
          </cell>
          <cell r="AK1186">
            <v>494.7415771484375</v>
          </cell>
          <cell r="AL1186">
            <v>764.741455078125</v>
          </cell>
          <cell r="AM1186">
            <v>38.55048370361328</v>
          </cell>
          <cell r="AN1186">
            <v>9.656733460936357E-21</v>
          </cell>
          <cell r="AO1186">
            <v>3.855048179626465</v>
          </cell>
          <cell r="AP1186">
            <v>0</v>
          </cell>
          <cell r="AQ1186">
            <v>42.40553283691406</v>
          </cell>
          <cell r="AR1186">
            <v>269.9998779296875</v>
          </cell>
          <cell r="AS1186">
            <v>0.15705758762518499</v>
          </cell>
          <cell r="AT1186">
            <v>38.55048370361328</v>
          </cell>
          <cell r="AU1186">
            <v>14.707210540771484</v>
          </cell>
          <cell r="AV1186">
            <v>5.325769424438477</v>
          </cell>
          <cell r="AW1186">
            <v>0</v>
          </cell>
          <cell r="AX1186">
            <v>58.583465576171875</v>
          </cell>
          <cell r="AY1186">
            <v>0</v>
          </cell>
          <cell r="AZ1186">
            <v>9999</v>
          </cell>
          <cell r="BA1186">
            <v>38.55048370361328</v>
          </cell>
          <cell r="BB1186">
            <v>14.707210540771484</v>
          </cell>
          <cell r="BC1186">
            <v>5.325769424438477</v>
          </cell>
          <cell r="BD1186">
            <v>0</v>
          </cell>
          <cell r="BE1186">
            <v>58.583465576171875</v>
          </cell>
          <cell r="BF1186">
            <v>269.9998779296875</v>
          </cell>
          <cell r="BG1186">
            <v>228.25978088378906</v>
          </cell>
          <cell r="BH1186">
            <v>0.21697587720128605</v>
          </cell>
          <cell r="BI1186">
            <v>246.55307006835938</v>
          </cell>
          <cell r="BJ1186">
            <v>0</v>
          </cell>
          <cell r="BK1186">
            <v>0</v>
          </cell>
          <cell r="BL1186">
            <v>451.7781982421875</v>
          </cell>
          <cell r="BM1186">
            <v>698.331298828125</v>
          </cell>
          <cell r="BN1186">
            <v>38.55048370361328</v>
          </cell>
          <cell r="BO1186">
            <v>0</v>
          </cell>
          <cell r="BP1186">
            <v>14.707210540771484</v>
          </cell>
          <cell r="BQ1186">
            <v>3.676802635192871</v>
          </cell>
          <cell r="BR1186">
            <v>1.5045034885406494</v>
          </cell>
          <cell r="BS1186">
            <v>0</v>
          </cell>
          <cell r="BT1186">
            <v>0</v>
          </cell>
          <cell r="BU1186">
            <v>0</v>
          </cell>
          <cell r="BV1186">
            <v>0</v>
          </cell>
          <cell r="BW1186">
            <v>5.325769424438477</v>
          </cell>
          <cell r="BX1186">
            <v>719.741455078125</v>
          </cell>
          <cell r="BY1186">
            <v>45</v>
          </cell>
          <cell r="BZ1186">
            <v>0</v>
          </cell>
          <cell r="CA1186">
            <v>0</v>
          </cell>
          <cell r="CB1186">
            <v>63.7647705078125</v>
          </cell>
          <cell r="CC1186">
            <v>764.741455078125</v>
          </cell>
          <cell r="CD1186">
            <v>0.08338082023556921</v>
          </cell>
          <cell r="CE1186">
            <v>675.3065795898438</v>
          </cell>
          <cell r="CF1186">
            <v>0.747304586494243</v>
          </cell>
          <cell r="CG1186">
            <v>0</v>
          </cell>
          <cell r="CH1186">
            <v>0.747304586494243</v>
          </cell>
          <cell r="CI1186">
            <v>0.03670791968585914</v>
          </cell>
          <cell r="CJ1186">
            <v>0</v>
          </cell>
          <cell r="CK1186">
            <v>0.03670791968585914</v>
          </cell>
          <cell r="CM1186">
            <v>0</v>
          </cell>
          <cell r="CQ1186">
            <v>0</v>
          </cell>
          <cell r="CR1186">
            <v>3.676802635192871</v>
          </cell>
          <cell r="CS1186">
            <v>0</v>
          </cell>
          <cell r="CT1186">
            <v>3.676802635192871</v>
          </cell>
          <cell r="CU1186">
            <v>0</v>
          </cell>
          <cell r="CV1186">
            <v>9999</v>
          </cell>
          <cell r="CW1186">
            <v>9999</v>
          </cell>
        </row>
        <row r="1187">
          <cell r="A1187" t="str">
            <v>Manufactured Home NonSGC Forced Air Furnace w/CAC - PTCS System Commissioning Heat Zone 1 - Cool Zone 3</v>
          </cell>
          <cell r="C1187">
            <v>5</v>
          </cell>
          <cell r="D1187">
            <v>74.8703842163086</v>
          </cell>
          <cell r="E1187">
            <v>0</v>
          </cell>
          <cell r="F1187">
            <v>225</v>
          </cell>
          <cell r="G1187">
            <v>0</v>
          </cell>
          <cell r="H1187">
            <v>0</v>
          </cell>
          <cell r="L1187">
            <v>80.57925415039062</v>
          </cell>
          <cell r="M1187">
            <v>2.368530255465845E-22</v>
          </cell>
          <cell r="N1187">
            <v>0.05410908907651901</v>
          </cell>
          <cell r="O1187">
            <v>0</v>
          </cell>
          <cell r="P1187">
            <v>2.368530255465845E-22</v>
          </cell>
          <cell r="Q1187">
            <v>0.05410908907651901</v>
          </cell>
          <cell r="R1187">
            <v>224.99989318847656</v>
          </cell>
          <cell r="S1187">
            <v>0</v>
          </cell>
          <cell r="T1187">
            <v>0</v>
          </cell>
          <cell r="U1187">
            <v>494.7415771484375</v>
          </cell>
          <cell r="V1187">
            <v>45</v>
          </cell>
          <cell r="W1187">
            <v>0</v>
          </cell>
          <cell r="X1187">
            <v>0</v>
          </cell>
          <cell r="Y1187">
            <v>0</v>
          </cell>
          <cell r="Z1187">
            <v>0</v>
          </cell>
          <cell r="AA1187">
            <v>0</v>
          </cell>
          <cell r="AB1187">
            <v>0</v>
          </cell>
          <cell r="AC1187">
            <v>0</v>
          </cell>
          <cell r="AD1187">
            <v>0</v>
          </cell>
          <cell r="AE1187">
            <v>0</v>
          </cell>
          <cell r="AF1187">
            <v>0</v>
          </cell>
          <cell r="AG1187">
            <v>0</v>
          </cell>
          <cell r="AH1187">
            <v>269.9998779296875</v>
          </cell>
          <cell r="AI1187">
            <v>0</v>
          </cell>
          <cell r="AJ1187">
            <v>0</v>
          </cell>
          <cell r="AK1187">
            <v>494.7415771484375</v>
          </cell>
          <cell r="AL1187">
            <v>764.741455078125</v>
          </cell>
          <cell r="AM1187">
            <v>38.55048370361328</v>
          </cell>
          <cell r="AN1187">
            <v>9.656733460936357E-21</v>
          </cell>
          <cell r="AO1187">
            <v>3.855048179626465</v>
          </cell>
          <cell r="AP1187">
            <v>0</v>
          </cell>
          <cell r="AQ1187">
            <v>42.40553283691406</v>
          </cell>
          <cell r="AR1187">
            <v>269.9998779296875</v>
          </cell>
          <cell r="AS1187">
            <v>0.15705758762518499</v>
          </cell>
          <cell r="AT1187">
            <v>38.55048370361328</v>
          </cell>
          <cell r="AU1187">
            <v>14.707210540771484</v>
          </cell>
          <cell r="AV1187">
            <v>5.325769424438477</v>
          </cell>
          <cell r="AW1187">
            <v>0</v>
          </cell>
          <cell r="AX1187">
            <v>58.583465576171875</v>
          </cell>
          <cell r="AY1187">
            <v>0</v>
          </cell>
          <cell r="AZ1187">
            <v>9999</v>
          </cell>
          <cell r="BA1187">
            <v>38.55048370361328</v>
          </cell>
          <cell r="BB1187">
            <v>14.707210540771484</v>
          </cell>
          <cell r="BC1187">
            <v>5.325769424438477</v>
          </cell>
          <cell r="BD1187">
            <v>0</v>
          </cell>
          <cell r="BE1187">
            <v>58.583465576171875</v>
          </cell>
          <cell r="BF1187">
            <v>269.9998779296875</v>
          </cell>
          <cell r="BG1187">
            <v>228.25978088378906</v>
          </cell>
          <cell r="BH1187">
            <v>0.21697587720128605</v>
          </cell>
          <cell r="BI1187">
            <v>246.55307006835938</v>
          </cell>
          <cell r="BJ1187">
            <v>0</v>
          </cell>
          <cell r="BK1187">
            <v>0</v>
          </cell>
          <cell r="BL1187">
            <v>451.7781982421875</v>
          </cell>
          <cell r="BM1187">
            <v>698.331298828125</v>
          </cell>
          <cell r="BN1187">
            <v>38.55048370361328</v>
          </cell>
          <cell r="BO1187">
            <v>0</v>
          </cell>
          <cell r="BP1187">
            <v>14.707210540771484</v>
          </cell>
          <cell r="BQ1187">
            <v>3.676802635192871</v>
          </cell>
          <cell r="BR1187">
            <v>1.5045034885406494</v>
          </cell>
          <cell r="BS1187">
            <v>0</v>
          </cell>
          <cell r="BT1187">
            <v>0</v>
          </cell>
          <cell r="BU1187">
            <v>0</v>
          </cell>
          <cell r="BV1187">
            <v>0</v>
          </cell>
          <cell r="BW1187">
            <v>5.325769424438477</v>
          </cell>
          <cell r="BX1187">
            <v>719.741455078125</v>
          </cell>
          <cell r="BY1187">
            <v>45</v>
          </cell>
          <cell r="BZ1187">
            <v>0</v>
          </cell>
          <cell r="CA1187">
            <v>0</v>
          </cell>
          <cell r="CB1187">
            <v>63.7647705078125</v>
          </cell>
          <cell r="CC1187">
            <v>764.741455078125</v>
          </cell>
          <cell r="CD1187">
            <v>0.08338082023556921</v>
          </cell>
          <cell r="CE1187">
            <v>675.3065795898438</v>
          </cell>
          <cell r="CF1187">
            <v>0.747304586494243</v>
          </cell>
          <cell r="CG1187">
            <v>0</v>
          </cell>
          <cell r="CH1187">
            <v>0.747304586494243</v>
          </cell>
          <cell r="CI1187">
            <v>0.03670791968585914</v>
          </cell>
          <cell r="CJ1187">
            <v>0</v>
          </cell>
          <cell r="CK1187">
            <v>0.03670791968585914</v>
          </cell>
          <cell r="CM1187">
            <v>0</v>
          </cell>
          <cell r="CQ1187">
            <v>0</v>
          </cell>
          <cell r="CR1187">
            <v>3.676802635192871</v>
          </cell>
          <cell r="CS1187">
            <v>0</v>
          </cell>
          <cell r="CT1187">
            <v>3.676802635192871</v>
          </cell>
          <cell r="CU1187">
            <v>0</v>
          </cell>
          <cell r="CV1187">
            <v>9999</v>
          </cell>
          <cell r="CW1187">
            <v>9999</v>
          </cell>
        </row>
        <row r="1188">
          <cell r="A1188" t="str">
            <v>Manufactured Home NonSGC Forced Air Furnace w/CAC - PTCS System Commissioning Heat Zone 2 - Cool Zone 3</v>
          </cell>
          <cell r="C1188">
            <v>5</v>
          </cell>
          <cell r="D1188">
            <v>74.8703842163086</v>
          </cell>
          <cell r="E1188">
            <v>0</v>
          </cell>
          <cell r="F1188">
            <v>225</v>
          </cell>
          <cell r="G1188">
            <v>0</v>
          </cell>
          <cell r="H1188">
            <v>0</v>
          </cell>
          <cell r="L1188">
            <v>80.57925415039062</v>
          </cell>
          <cell r="M1188">
            <v>2.368530255465845E-22</v>
          </cell>
          <cell r="N1188">
            <v>0.05410908907651901</v>
          </cell>
          <cell r="O1188">
            <v>0</v>
          </cell>
          <cell r="P1188">
            <v>2.368530255465845E-22</v>
          </cell>
          <cell r="Q1188">
            <v>0.05410908907651901</v>
          </cell>
          <cell r="R1188">
            <v>224.99989318847656</v>
          </cell>
          <cell r="S1188">
            <v>0</v>
          </cell>
          <cell r="T1188">
            <v>0</v>
          </cell>
          <cell r="U1188">
            <v>494.7415771484375</v>
          </cell>
          <cell r="V1188">
            <v>45</v>
          </cell>
          <cell r="W1188">
            <v>0</v>
          </cell>
          <cell r="X1188">
            <v>0</v>
          </cell>
          <cell r="Y1188">
            <v>0</v>
          </cell>
          <cell r="Z1188">
            <v>0</v>
          </cell>
          <cell r="AA1188">
            <v>0</v>
          </cell>
          <cell r="AB1188">
            <v>0</v>
          </cell>
          <cell r="AC1188">
            <v>0</v>
          </cell>
          <cell r="AD1188">
            <v>0</v>
          </cell>
          <cell r="AE1188">
            <v>0</v>
          </cell>
          <cell r="AF1188">
            <v>0</v>
          </cell>
          <cell r="AG1188">
            <v>0</v>
          </cell>
          <cell r="AH1188">
            <v>269.9998779296875</v>
          </cell>
          <cell r="AI1188">
            <v>0</v>
          </cell>
          <cell r="AJ1188">
            <v>0</v>
          </cell>
          <cell r="AK1188">
            <v>494.7415771484375</v>
          </cell>
          <cell r="AL1188">
            <v>764.741455078125</v>
          </cell>
          <cell r="AM1188">
            <v>38.55048370361328</v>
          </cell>
          <cell r="AN1188">
            <v>9.656733460936357E-21</v>
          </cell>
          <cell r="AO1188">
            <v>3.855048179626465</v>
          </cell>
          <cell r="AP1188">
            <v>0</v>
          </cell>
          <cell r="AQ1188">
            <v>42.40553283691406</v>
          </cell>
          <cell r="AR1188">
            <v>269.9998779296875</v>
          </cell>
          <cell r="AS1188">
            <v>0.15705758762518499</v>
          </cell>
          <cell r="AT1188">
            <v>38.55048370361328</v>
          </cell>
          <cell r="AU1188">
            <v>14.707210540771484</v>
          </cell>
          <cell r="AV1188">
            <v>5.325769424438477</v>
          </cell>
          <cell r="AW1188">
            <v>0</v>
          </cell>
          <cell r="AX1188">
            <v>58.583465576171875</v>
          </cell>
          <cell r="AY1188">
            <v>0</v>
          </cell>
          <cell r="AZ1188">
            <v>9999</v>
          </cell>
          <cell r="BA1188">
            <v>38.55048370361328</v>
          </cell>
          <cell r="BB1188">
            <v>14.707210540771484</v>
          </cell>
          <cell r="BC1188">
            <v>5.325769424438477</v>
          </cell>
          <cell r="BD1188">
            <v>0</v>
          </cell>
          <cell r="BE1188">
            <v>58.583465576171875</v>
          </cell>
          <cell r="BF1188">
            <v>269.9998779296875</v>
          </cell>
          <cell r="BG1188">
            <v>228.25978088378906</v>
          </cell>
          <cell r="BH1188">
            <v>0.21697587720128605</v>
          </cell>
          <cell r="BI1188">
            <v>246.55307006835938</v>
          </cell>
          <cell r="BJ1188">
            <v>0</v>
          </cell>
          <cell r="BK1188">
            <v>0</v>
          </cell>
          <cell r="BL1188">
            <v>451.7781982421875</v>
          </cell>
          <cell r="BM1188">
            <v>698.331298828125</v>
          </cell>
          <cell r="BN1188">
            <v>38.55048370361328</v>
          </cell>
          <cell r="BO1188">
            <v>0</v>
          </cell>
          <cell r="BP1188">
            <v>14.707210540771484</v>
          </cell>
          <cell r="BQ1188">
            <v>3.676802635192871</v>
          </cell>
          <cell r="BR1188">
            <v>1.5045034885406494</v>
          </cell>
          <cell r="BS1188">
            <v>0</v>
          </cell>
          <cell r="BT1188">
            <v>0</v>
          </cell>
          <cell r="BU1188">
            <v>0</v>
          </cell>
          <cell r="BV1188">
            <v>0</v>
          </cell>
          <cell r="BW1188">
            <v>5.325769424438477</v>
          </cell>
          <cell r="BX1188">
            <v>719.741455078125</v>
          </cell>
          <cell r="BY1188">
            <v>45</v>
          </cell>
          <cell r="BZ1188">
            <v>0</v>
          </cell>
          <cell r="CA1188">
            <v>0</v>
          </cell>
          <cell r="CB1188">
            <v>63.7647705078125</v>
          </cell>
          <cell r="CC1188">
            <v>764.741455078125</v>
          </cell>
          <cell r="CD1188">
            <v>0.08338082023556921</v>
          </cell>
          <cell r="CE1188">
            <v>675.3065795898438</v>
          </cell>
          <cell r="CF1188">
            <v>0.747304586494243</v>
          </cell>
          <cell r="CG1188">
            <v>0</v>
          </cell>
          <cell r="CH1188">
            <v>0.747304586494243</v>
          </cell>
          <cell r="CI1188">
            <v>0.03670791968585914</v>
          </cell>
          <cell r="CJ1188">
            <v>0</v>
          </cell>
          <cell r="CK1188">
            <v>0.03670791968585914</v>
          </cell>
          <cell r="CM1188">
            <v>0</v>
          </cell>
          <cell r="CQ1188">
            <v>0</v>
          </cell>
          <cell r="CR1188">
            <v>3.676802635192871</v>
          </cell>
          <cell r="CS1188">
            <v>0</v>
          </cell>
          <cell r="CT1188">
            <v>3.676802635192871</v>
          </cell>
          <cell r="CU1188">
            <v>0</v>
          </cell>
          <cell r="CV1188">
            <v>9999</v>
          </cell>
          <cell r="CW1188">
            <v>9999</v>
          </cell>
        </row>
        <row r="1189">
          <cell r="A1189" t="str">
            <v>Manufactured Home Natural Choice, w/CAC - PTCS Duct Sealing Cool Zone 2</v>
          </cell>
          <cell r="C1189">
            <v>20</v>
          </cell>
          <cell r="D1189">
            <v>42.60673522949219</v>
          </cell>
          <cell r="E1189">
            <v>0</v>
          </cell>
          <cell r="F1189">
            <v>375</v>
          </cell>
          <cell r="G1189">
            <v>0</v>
          </cell>
          <cell r="H1189">
            <v>0</v>
          </cell>
          <cell r="L1189">
            <v>45.855499267578125</v>
          </cell>
          <cell r="M1189">
            <v>0</v>
          </cell>
          <cell r="N1189">
            <v>0.030792035162448883</v>
          </cell>
          <cell r="O1189">
            <v>0</v>
          </cell>
          <cell r="P1189">
            <v>0</v>
          </cell>
          <cell r="Q1189">
            <v>0.030792035162448883</v>
          </cell>
          <cell r="R1189">
            <v>374.99981689453125</v>
          </cell>
          <cell r="S1189">
            <v>0</v>
          </cell>
          <cell r="T1189">
            <v>0</v>
          </cell>
          <cell r="U1189">
            <v>0</v>
          </cell>
          <cell r="V1189">
            <v>75</v>
          </cell>
          <cell r="W1189">
            <v>0</v>
          </cell>
          <cell r="X1189">
            <v>0</v>
          </cell>
          <cell r="Y1189">
            <v>0</v>
          </cell>
          <cell r="Z1189">
            <v>0</v>
          </cell>
          <cell r="AA1189">
            <v>0</v>
          </cell>
          <cell r="AB1189">
            <v>0</v>
          </cell>
          <cell r="AC1189">
            <v>0</v>
          </cell>
          <cell r="AD1189">
            <v>0</v>
          </cell>
          <cell r="AE1189">
            <v>0</v>
          </cell>
          <cell r="AF1189">
            <v>0</v>
          </cell>
          <cell r="AG1189">
            <v>0</v>
          </cell>
          <cell r="AH1189">
            <v>449.99981689453125</v>
          </cell>
          <cell r="AI1189">
            <v>0</v>
          </cell>
          <cell r="AJ1189">
            <v>0</v>
          </cell>
          <cell r="AK1189">
            <v>0</v>
          </cell>
          <cell r="AL1189">
            <v>449.99981689453125</v>
          </cell>
          <cell r="AM1189">
            <v>21.1649169921875</v>
          </cell>
          <cell r="AN1189">
            <v>0</v>
          </cell>
          <cell r="AO1189">
            <v>2.1164917945861816</v>
          </cell>
          <cell r="AP1189">
            <v>0</v>
          </cell>
          <cell r="AQ1189">
            <v>23.281408309936523</v>
          </cell>
          <cell r="AR1189">
            <v>449.99981689453125</v>
          </cell>
          <cell r="AS1189">
            <v>0.05173648502223783</v>
          </cell>
          <cell r="AT1189">
            <v>21.1649169921875</v>
          </cell>
          <cell r="AU1189">
            <v>8.369479179382324</v>
          </cell>
          <cell r="AV1189">
            <v>2.953439712524414</v>
          </cell>
          <cell r="AW1189">
            <v>0</v>
          </cell>
          <cell r="AX1189">
            <v>32.48783493041992</v>
          </cell>
          <cell r="AY1189">
            <v>0</v>
          </cell>
          <cell r="AZ1189">
            <v>9999</v>
          </cell>
          <cell r="BA1189">
            <v>21.1649169921875</v>
          </cell>
          <cell r="BB1189">
            <v>8.369479179382324</v>
          </cell>
          <cell r="BC1189">
            <v>2.953439712524414</v>
          </cell>
          <cell r="BD1189">
            <v>0</v>
          </cell>
          <cell r="BE1189">
            <v>32.48783493041992</v>
          </cell>
          <cell r="BF1189">
            <v>449.99981689453125</v>
          </cell>
          <cell r="BG1189">
            <v>703.9202270507812</v>
          </cell>
          <cell r="BH1189">
            <v>0.07219522022985307</v>
          </cell>
          <cell r="BI1189">
            <v>722.0894775390625</v>
          </cell>
          <cell r="BJ1189">
            <v>0</v>
          </cell>
          <cell r="BK1189">
            <v>0</v>
          </cell>
          <cell r="BL1189">
            <v>0</v>
          </cell>
          <cell r="BM1189">
            <v>722.0894775390625</v>
          </cell>
          <cell r="BN1189">
            <v>21.1649169921875</v>
          </cell>
          <cell r="BO1189">
            <v>0</v>
          </cell>
          <cell r="BP1189">
            <v>8.369479179382324</v>
          </cell>
          <cell r="BQ1189">
            <v>2.092369794845581</v>
          </cell>
          <cell r="BR1189">
            <v>0.8739578127861023</v>
          </cell>
          <cell r="BS1189">
            <v>0</v>
          </cell>
          <cell r="BT1189">
            <v>0</v>
          </cell>
          <cell r="BU1189">
            <v>0</v>
          </cell>
          <cell r="BV1189">
            <v>0</v>
          </cell>
          <cell r="BW1189">
            <v>2.953439712524414</v>
          </cell>
          <cell r="BX1189">
            <v>374.99981689453125</v>
          </cell>
          <cell r="BY1189">
            <v>75</v>
          </cell>
          <cell r="BZ1189">
            <v>0</v>
          </cell>
          <cell r="CA1189">
            <v>0</v>
          </cell>
          <cell r="CB1189">
            <v>35.45416259765625</v>
          </cell>
          <cell r="CC1189">
            <v>449.99981689453125</v>
          </cell>
          <cell r="CD1189">
            <v>0.07878706204015078</v>
          </cell>
          <cell r="CE1189">
            <v>699.1603393554688</v>
          </cell>
          <cell r="CF1189">
            <v>0.4365183754994965</v>
          </cell>
          <cell r="CG1189">
            <v>0</v>
          </cell>
          <cell r="CH1189">
            <v>0.4365183754994965</v>
          </cell>
          <cell r="CI1189">
            <v>0.021727787274431667</v>
          </cell>
          <cell r="CJ1189">
            <v>0</v>
          </cell>
          <cell r="CK1189">
            <v>0.021727787274431667</v>
          </cell>
          <cell r="CM1189">
            <v>0</v>
          </cell>
          <cell r="CQ1189">
            <v>0</v>
          </cell>
          <cell r="CR1189">
            <v>2.092369794845581</v>
          </cell>
          <cell r="CS1189">
            <v>0</v>
          </cell>
          <cell r="CT1189">
            <v>2.092369794845581</v>
          </cell>
          <cell r="CU1189">
            <v>0</v>
          </cell>
          <cell r="CV1189">
            <v>9999</v>
          </cell>
          <cell r="CW1189">
            <v>9999</v>
          </cell>
        </row>
        <row r="1190">
          <cell r="A1190" t="str">
            <v>Manufactured Home Natural Choice, w/CAC - PTCS Duct Sealing and System Commissioning Cool Zone 2</v>
          </cell>
          <cell r="C1190">
            <v>19.999998092651367</v>
          </cell>
          <cell r="D1190">
            <v>66.05464935302734</v>
          </cell>
          <cell r="E1190">
            <v>0</v>
          </cell>
          <cell r="F1190">
            <v>600</v>
          </cell>
          <cell r="G1190">
            <v>0</v>
          </cell>
          <cell r="H1190">
            <v>0</v>
          </cell>
          <cell r="L1190">
            <v>71.09131622314453</v>
          </cell>
          <cell r="M1190">
            <v>0</v>
          </cell>
          <cell r="N1190">
            <v>0.04773792251944542</v>
          </cell>
          <cell r="O1190">
            <v>0</v>
          </cell>
          <cell r="P1190">
            <v>0</v>
          </cell>
          <cell r="Q1190">
            <v>0.04773792251944542</v>
          </cell>
          <cell r="R1190">
            <v>599.9996948242188</v>
          </cell>
          <cell r="S1190">
            <v>0</v>
          </cell>
          <cell r="T1190">
            <v>0</v>
          </cell>
          <cell r="U1190">
            <v>0</v>
          </cell>
          <cell r="V1190">
            <v>120</v>
          </cell>
          <cell r="W1190">
            <v>0</v>
          </cell>
          <cell r="X1190">
            <v>0</v>
          </cell>
          <cell r="Y1190">
            <v>0</v>
          </cell>
          <cell r="Z1190">
            <v>0</v>
          </cell>
          <cell r="AA1190">
            <v>0</v>
          </cell>
          <cell r="AB1190">
            <v>0</v>
          </cell>
          <cell r="AC1190">
            <v>0</v>
          </cell>
          <cell r="AD1190">
            <v>0</v>
          </cell>
          <cell r="AE1190">
            <v>0</v>
          </cell>
          <cell r="AF1190">
            <v>0</v>
          </cell>
          <cell r="AG1190">
            <v>0</v>
          </cell>
          <cell r="AH1190">
            <v>719.9996948242188</v>
          </cell>
          <cell r="AI1190">
            <v>0</v>
          </cell>
          <cell r="AJ1190">
            <v>0</v>
          </cell>
          <cell r="AK1190">
            <v>0</v>
          </cell>
          <cell r="AL1190">
            <v>719.9996948242188</v>
          </cell>
          <cell r="AM1190">
            <v>32.812679290771484</v>
          </cell>
          <cell r="AN1190">
            <v>0</v>
          </cell>
          <cell r="AO1190">
            <v>3.2812678813934326</v>
          </cell>
          <cell r="AP1190">
            <v>0</v>
          </cell>
          <cell r="AQ1190">
            <v>36.09394836425781</v>
          </cell>
          <cell r="AR1190">
            <v>719.9996948242188</v>
          </cell>
          <cell r="AS1190">
            <v>0.050130503431639536</v>
          </cell>
          <cell r="AT1190">
            <v>32.812679290771484</v>
          </cell>
          <cell r="AU1190">
            <v>12.975481986999512</v>
          </cell>
          <cell r="AV1190">
            <v>4.578815937042236</v>
          </cell>
          <cell r="AW1190">
            <v>0</v>
          </cell>
          <cell r="AX1190">
            <v>50.36697769165039</v>
          </cell>
          <cell r="AY1190">
            <v>0</v>
          </cell>
          <cell r="AZ1190">
            <v>9999</v>
          </cell>
          <cell r="BA1190">
            <v>32.812679290771484</v>
          </cell>
          <cell r="BB1190">
            <v>12.975481986999512</v>
          </cell>
          <cell r="BC1190">
            <v>4.578815937042236</v>
          </cell>
          <cell r="BD1190">
            <v>0</v>
          </cell>
          <cell r="BE1190">
            <v>50.36697769165039</v>
          </cell>
          <cell r="BF1190">
            <v>719.9996948242188</v>
          </cell>
          <cell r="BG1190">
            <v>727.0531005859375</v>
          </cell>
          <cell r="BH1190">
            <v>0.06995416467101401</v>
          </cell>
          <cell r="BI1190">
            <v>745.2223510742188</v>
          </cell>
          <cell r="BJ1190">
            <v>0</v>
          </cell>
          <cell r="BK1190">
            <v>0</v>
          </cell>
          <cell r="BL1190">
            <v>0</v>
          </cell>
          <cell r="BM1190">
            <v>745.2223510742188</v>
          </cell>
          <cell r="BN1190">
            <v>32.812679290771484</v>
          </cell>
          <cell r="BO1190">
            <v>0</v>
          </cell>
          <cell r="BP1190">
            <v>12.975481986999512</v>
          </cell>
          <cell r="BQ1190">
            <v>3.243870496749878</v>
          </cell>
          <cell r="BR1190">
            <v>1.3549259901046753</v>
          </cell>
          <cell r="BS1190">
            <v>0</v>
          </cell>
          <cell r="BT1190">
            <v>0</v>
          </cell>
          <cell r="BU1190">
            <v>0</v>
          </cell>
          <cell r="BV1190">
            <v>0</v>
          </cell>
          <cell r="BW1190">
            <v>4.578815937042236</v>
          </cell>
          <cell r="BX1190">
            <v>599.9996948242188</v>
          </cell>
          <cell r="BY1190">
            <v>120</v>
          </cell>
          <cell r="BZ1190">
            <v>0</v>
          </cell>
          <cell r="CA1190">
            <v>0</v>
          </cell>
          <cell r="CB1190">
            <v>54.96577453613281</v>
          </cell>
          <cell r="CC1190">
            <v>719.9996948242188</v>
          </cell>
          <cell r="CD1190">
            <v>0.07634138472112433</v>
          </cell>
          <cell r="CE1190">
            <v>722.293212890625</v>
          </cell>
          <cell r="CF1190">
            <v>0.6767490138479579</v>
          </cell>
          <cell r="CG1190">
            <v>0</v>
          </cell>
          <cell r="CH1190">
            <v>0.6767490138479579</v>
          </cell>
          <cell r="CI1190">
            <v>0.0336853141502786</v>
          </cell>
          <cell r="CJ1190">
            <v>0</v>
          </cell>
          <cell r="CK1190">
            <v>0.0336853141502786</v>
          </cell>
          <cell r="CM1190">
            <v>0</v>
          </cell>
          <cell r="CQ1190">
            <v>0</v>
          </cell>
          <cell r="CR1190">
            <v>3.243870496749878</v>
          </cell>
          <cell r="CS1190">
            <v>0</v>
          </cell>
          <cell r="CT1190">
            <v>3.243870496749878</v>
          </cell>
          <cell r="CU1190">
            <v>0</v>
          </cell>
          <cell r="CV1190">
            <v>9999</v>
          </cell>
          <cell r="CW1190">
            <v>9999</v>
          </cell>
        </row>
        <row r="1191">
          <cell r="A1191" t="str">
            <v>Single Family w/o Electric Heat w/CAC - PTCS System Commissioning Cool Zone 3</v>
          </cell>
          <cell r="C1191">
            <v>5</v>
          </cell>
          <cell r="D1191">
            <v>61.54957962036133</v>
          </cell>
          <cell r="E1191">
            <v>0</v>
          </cell>
          <cell r="F1191">
            <v>225</v>
          </cell>
          <cell r="G1191">
            <v>0</v>
          </cell>
          <cell r="H1191">
            <v>0</v>
          </cell>
          <cell r="L1191">
            <v>66.24273681640625</v>
          </cell>
          <cell r="M1191">
            <v>0</v>
          </cell>
          <cell r="N1191">
            <v>0.044482093304395676</v>
          </cell>
          <cell r="O1191">
            <v>0</v>
          </cell>
          <cell r="P1191">
            <v>0</v>
          </cell>
          <cell r="Q1191">
            <v>0.044482093304395676</v>
          </cell>
          <cell r="R1191">
            <v>224.99989318847656</v>
          </cell>
          <cell r="S1191">
            <v>0</v>
          </cell>
          <cell r="T1191">
            <v>0</v>
          </cell>
          <cell r="U1191">
            <v>494.7415771484375</v>
          </cell>
          <cell r="V1191">
            <v>45</v>
          </cell>
          <cell r="W1191">
            <v>0</v>
          </cell>
          <cell r="X1191">
            <v>0</v>
          </cell>
          <cell r="Y1191">
            <v>0</v>
          </cell>
          <cell r="Z1191">
            <v>0</v>
          </cell>
          <cell r="AA1191">
            <v>0</v>
          </cell>
          <cell r="AB1191">
            <v>0</v>
          </cell>
          <cell r="AC1191">
            <v>0</v>
          </cell>
          <cell r="AD1191">
            <v>0</v>
          </cell>
          <cell r="AE1191">
            <v>0</v>
          </cell>
          <cell r="AF1191">
            <v>0</v>
          </cell>
          <cell r="AG1191">
            <v>0</v>
          </cell>
          <cell r="AH1191">
            <v>269.9998779296875</v>
          </cell>
          <cell r="AI1191">
            <v>0</v>
          </cell>
          <cell r="AJ1191">
            <v>0</v>
          </cell>
          <cell r="AK1191">
            <v>494.7415771484375</v>
          </cell>
          <cell r="AL1191">
            <v>764.741455078125</v>
          </cell>
          <cell r="AM1191">
            <v>31.691648483276367</v>
          </cell>
          <cell r="AN1191">
            <v>0</v>
          </cell>
          <cell r="AO1191">
            <v>3.1691648960113525</v>
          </cell>
          <cell r="AP1191">
            <v>0</v>
          </cell>
          <cell r="AQ1191">
            <v>34.86081314086914</v>
          </cell>
          <cell r="AR1191">
            <v>269.9998779296875</v>
          </cell>
          <cell r="AS1191">
            <v>0.12911417470433117</v>
          </cell>
          <cell r="AT1191">
            <v>31.691648483276367</v>
          </cell>
          <cell r="AU1191">
            <v>12.090527534484863</v>
          </cell>
          <cell r="AV1191">
            <v>4.378217697143555</v>
          </cell>
          <cell r="AW1191">
            <v>0</v>
          </cell>
          <cell r="AX1191">
            <v>48.16039276123047</v>
          </cell>
          <cell r="AY1191">
            <v>0</v>
          </cell>
          <cell r="AZ1191">
            <v>9999</v>
          </cell>
          <cell r="BA1191">
            <v>31.691648483276367</v>
          </cell>
          <cell r="BB1191">
            <v>12.090527534484863</v>
          </cell>
          <cell r="BC1191">
            <v>4.378217697143555</v>
          </cell>
          <cell r="BD1191">
            <v>0</v>
          </cell>
          <cell r="BE1191">
            <v>48.16039276123047</v>
          </cell>
          <cell r="BF1191">
            <v>269.9998779296875</v>
          </cell>
          <cell r="BG1191">
            <v>281.6197814941406</v>
          </cell>
          <cell r="BH1191">
            <v>0.1783718991373299</v>
          </cell>
          <cell r="BI1191">
            <v>299.9130859375</v>
          </cell>
          <cell r="BJ1191">
            <v>0</v>
          </cell>
          <cell r="BK1191">
            <v>0</v>
          </cell>
          <cell r="BL1191">
            <v>549.5538330078125</v>
          </cell>
          <cell r="BM1191">
            <v>849.4669189453125</v>
          </cell>
          <cell r="BN1191">
            <v>31.691648483276367</v>
          </cell>
          <cell r="BO1191">
            <v>0</v>
          </cell>
          <cell r="BP1191">
            <v>12.090527534484863</v>
          </cell>
          <cell r="BQ1191">
            <v>3.022631883621216</v>
          </cell>
          <cell r="BR1191">
            <v>1.236824870109558</v>
          </cell>
          <cell r="BS1191">
            <v>0</v>
          </cell>
          <cell r="BT1191">
            <v>0</v>
          </cell>
          <cell r="BU1191">
            <v>0</v>
          </cell>
          <cell r="BV1191">
            <v>0</v>
          </cell>
          <cell r="BW1191">
            <v>4.378217697143555</v>
          </cell>
          <cell r="BX1191">
            <v>719.741455078125</v>
          </cell>
          <cell r="BY1191">
            <v>45</v>
          </cell>
          <cell r="BZ1191">
            <v>0</v>
          </cell>
          <cell r="CA1191">
            <v>0</v>
          </cell>
          <cell r="CB1191">
            <v>52.41984939575195</v>
          </cell>
          <cell r="CC1191">
            <v>764.741455078125</v>
          </cell>
          <cell r="CD1191">
            <v>0.06854584660024794</v>
          </cell>
          <cell r="CE1191">
            <v>826.4422607421875</v>
          </cell>
          <cell r="CF1191">
            <v>0.6143454718755917</v>
          </cell>
          <cell r="CG1191">
            <v>0</v>
          </cell>
          <cell r="CH1191">
            <v>0.6143454718755917</v>
          </cell>
          <cell r="CI1191">
            <v>0.030176911327111484</v>
          </cell>
          <cell r="CJ1191">
            <v>0</v>
          </cell>
          <cell r="CK1191">
            <v>0.030176911327111484</v>
          </cell>
          <cell r="CM1191">
            <v>0</v>
          </cell>
          <cell r="CQ1191">
            <v>0</v>
          </cell>
          <cell r="CR1191">
            <v>3.022631883621216</v>
          </cell>
          <cell r="CS1191">
            <v>0</v>
          </cell>
          <cell r="CT1191">
            <v>3.022631883621216</v>
          </cell>
          <cell r="CU1191">
            <v>0</v>
          </cell>
          <cell r="CV1191">
            <v>9999</v>
          </cell>
          <cell r="CW1191">
            <v>9999</v>
          </cell>
        </row>
        <row r="1192">
          <cell r="A1192" t="str">
            <v>Single Family Forced Air Furnace w/CAC - PTCS System Commissioning Heat Zone 3 - Cool Zone 3</v>
          </cell>
          <cell r="C1192">
            <v>5</v>
          </cell>
          <cell r="D1192">
            <v>61.54957962036133</v>
          </cell>
          <cell r="E1192">
            <v>0</v>
          </cell>
          <cell r="F1192">
            <v>225</v>
          </cell>
          <cell r="G1192">
            <v>0</v>
          </cell>
          <cell r="H1192">
            <v>0</v>
          </cell>
          <cell r="L1192">
            <v>66.24273681640625</v>
          </cell>
          <cell r="M1192">
            <v>2.368530255465845E-22</v>
          </cell>
          <cell r="N1192">
            <v>0.044482093304395676</v>
          </cell>
          <cell r="O1192">
            <v>0</v>
          </cell>
          <cell r="P1192">
            <v>2.368530255465845E-22</v>
          </cell>
          <cell r="Q1192">
            <v>0.044482093304395676</v>
          </cell>
          <cell r="R1192">
            <v>224.99989318847656</v>
          </cell>
          <cell r="S1192">
            <v>0</v>
          </cell>
          <cell r="T1192">
            <v>0</v>
          </cell>
          <cell r="U1192">
            <v>494.7415771484375</v>
          </cell>
          <cell r="V1192">
            <v>45</v>
          </cell>
          <cell r="W1192">
            <v>0</v>
          </cell>
          <cell r="X1192">
            <v>0</v>
          </cell>
          <cell r="Y1192">
            <v>0</v>
          </cell>
          <cell r="Z1192">
            <v>0</v>
          </cell>
          <cell r="AA1192">
            <v>0</v>
          </cell>
          <cell r="AB1192">
            <v>0</v>
          </cell>
          <cell r="AC1192">
            <v>0</v>
          </cell>
          <cell r="AD1192">
            <v>0</v>
          </cell>
          <cell r="AE1192">
            <v>0</v>
          </cell>
          <cell r="AF1192">
            <v>0</v>
          </cell>
          <cell r="AG1192">
            <v>0</v>
          </cell>
          <cell r="AH1192">
            <v>269.9998779296875</v>
          </cell>
          <cell r="AI1192">
            <v>0</v>
          </cell>
          <cell r="AJ1192">
            <v>0</v>
          </cell>
          <cell r="AK1192">
            <v>494.7415771484375</v>
          </cell>
          <cell r="AL1192">
            <v>764.741455078125</v>
          </cell>
          <cell r="AM1192">
            <v>31.691648483276367</v>
          </cell>
          <cell r="AN1192">
            <v>9.656733460936357E-21</v>
          </cell>
          <cell r="AO1192">
            <v>3.1691648960113525</v>
          </cell>
          <cell r="AP1192">
            <v>0</v>
          </cell>
          <cell r="AQ1192">
            <v>34.86081314086914</v>
          </cell>
          <cell r="AR1192">
            <v>269.9998779296875</v>
          </cell>
          <cell r="AS1192">
            <v>0.12911417470433117</v>
          </cell>
          <cell r="AT1192">
            <v>31.691648483276367</v>
          </cell>
          <cell r="AU1192">
            <v>12.090527534484863</v>
          </cell>
          <cell r="AV1192">
            <v>4.378217697143555</v>
          </cell>
          <cell r="AW1192">
            <v>0</v>
          </cell>
          <cell r="AX1192">
            <v>48.16039276123047</v>
          </cell>
          <cell r="AY1192">
            <v>0</v>
          </cell>
          <cell r="AZ1192">
            <v>9999</v>
          </cell>
          <cell r="BA1192">
            <v>31.691648483276367</v>
          </cell>
          <cell r="BB1192">
            <v>12.090527534484863</v>
          </cell>
          <cell r="BC1192">
            <v>4.378217697143555</v>
          </cell>
          <cell r="BD1192">
            <v>0</v>
          </cell>
          <cell r="BE1192">
            <v>48.16039276123047</v>
          </cell>
          <cell r="BF1192">
            <v>269.9998779296875</v>
          </cell>
          <cell r="BG1192">
            <v>281.6197814941406</v>
          </cell>
          <cell r="BH1192">
            <v>0.1783718991373299</v>
          </cell>
          <cell r="BI1192">
            <v>299.9130859375</v>
          </cell>
          <cell r="BJ1192">
            <v>0</v>
          </cell>
          <cell r="BK1192">
            <v>0</v>
          </cell>
          <cell r="BL1192">
            <v>549.5538330078125</v>
          </cell>
          <cell r="BM1192">
            <v>849.4669189453125</v>
          </cell>
          <cell r="BN1192">
            <v>31.691648483276367</v>
          </cell>
          <cell r="BO1192">
            <v>0</v>
          </cell>
          <cell r="BP1192">
            <v>12.090527534484863</v>
          </cell>
          <cell r="BQ1192">
            <v>3.022631883621216</v>
          </cell>
          <cell r="BR1192">
            <v>1.236824870109558</v>
          </cell>
          <cell r="BS1192">
            <v>0</v>
          </cell>
          <cell r="BT1192">
            <v>0</v>
          </cell>
          <cell r="BU1192">
            <v>0</v>
          </cell>
          <cell r="BV1192">
            <v>0</v>
          </cell>
          <cell r="BW1192">
            <v>4.378217697143555</v>
          </cell>
          <cell r="BX1192">
            <v>719.741455078125</v>
          </cell>
          <cell r="BY1192">
            <v>45</v>
          </cell>
          <cell r="BZ1192">
            <v>0</v>
          </cell>
          <cell r="CA1192">
            <v>0</v>
          </cell>
          <cell r="CB1192">
            <v>52.41984939575195</v>
          </cell>
          <cell r="CC1192">
            <v>764.741455078125</v>
          </cell>
          <cell r="CD1192">
            <v>0.06854584660024794</v>
          </cell>
          <cell r="CE1192">
            <v>826.4422607421875</v>
          </cell>
          <cell r="CF1192">
            <v>0.6143454718755917</v>
          </cell>
          <cell r="CG1192">
            <v>0</v>
          </cell>
          <cell r="CH1192">
            <v>0.6143454718755917</v>
          </cell>
          <cell r="CI1192">
            <v>0.030176911327111484</v>
          </cell>
          <cell r="CJ1192">
            <v>0</v>
          </cell>
          <cell r="CK1192">
            <v>0.030176911327111484</v>
          </cell>
          <cell r="CM1192">
            <v>0</v>
          </cell>
          <cell r="CQ1192">
            <v>0</v>
          </cell>
          <cell r="CR1192">
            <v>3.022631883621216</v>
          </cell>
          <cell r="CS1192">
            <v>0</v>
          </cell>
          <cell r="CT1192">
            <v>3.022631883621216</v>
          </cell>
          <cell r="CU1192">
            <v>0</v>
          </cell>
          <cell r="CV1192">
            <v>9999</v>
          </cell>
          <cell r="CW1192">
            <v>9999</v>
          </cell>
        </row>
        <row r="1193">
          <cell r="A1193" t="str">
            <v>Single Family Forced Air Furnace w/CAC - PTCS System Commissioning Heat Zone 1 - Cool Zone 3</v>
          </cell>
          <cell r="C1193">
            <v>5</v>
          </cell>
          <cell r="D1193">
            <v>61.54957962036133</v>
          </cell>
          <cell r="E1193">
            <v>0</v>
          </cell>
          <cell r="F1193">
            <v>225</v>
          </cell>
          <cell r="G1193">
            <v>0</v>
          </cell>
          <cell r="H1193">
            <v>0</v>
          </cell>
          <cell r="L1193">
            <v>66.24273681640625</v>
          </cell>
          <cell r="M1193">
            <v>2.368530255465845E-22</v>
          </cell>
          <cell r="N1193">
            <v>0.044482093304395676</v>
          </cell>
          <cell r="O1193">
            <v>0</v>
          </cell>
          <cell r="P1193">
            <v>2.368530255465845E-22</v>
          </cell>
          <cell r="Q1193">
            <v>0.044482093304395676</v>
          </cell>
          <cell r="R1193">
            <v>224.99989318847656</v>
          </cell>
          <cell r="S1193">
            <v>0</v>
          </cell>
          <cell r="T1193">
            <v>0</v>
          </cell>
          <cell r="U1193">
            <v>494.7415771484375</v>
          </cell>
          <cell r="V1193">
            <v>45</v>
          </cell>
          <cell r="W1193">
            <v>0</v>
          </cell>
          <cell r="X1193">
            <v>0</v>
          </cell>
          <cell r="Y1193">
            <v>0</v>
          </cell>
          <cell r="Z1193">
            <v>0</v>
          </cell>
          <cell r="AA1193">
            <v>0</v>
          </cell>
          <cell r="AB1193">
            <v>0</v>
          </cell>
          <cell r="AC1193">
            <v>0</v>
          </cell>
          <cell r="AD1193">
            <v>0</v>
          </cell>
          <cell r="AE1193">
            <v>0</v>
          </cell>
          <cell r="AF1193">
            <v>0</v>
          </cell>
          <cell r="AG1193">
            <v>0</v>
          </cell>
          <cell r="AH1193">
            <v>269.9998779296875</v>
          </cell>
          <cell r="AI1193">
            <v>0</v>
          </cell>
          <cell r="AJ1193">
            <v>0</v>
          </cell>
          <cell r="AK1193">
            <v>494.7415771484375</v>
          </cell>
          <cell r="AL1193">
            <v>764.741455078125</v>
          </cell>
          <cell r="AM1193">
            <v>31.691648483276367</v>
          </cell>
          <cell r="AN1193">
            <v>9.656733460936357E-21</v>
          </cell>
          <cell r="AO1193">
            <v>3.1691648960113525</v>
          </cell>
          <cell r="AP1193">
            <v>0</v>
          </cell>
          <cell r="AQ1193">
            <v>34.86081314086914</v>
          </cell>
          <cell r="AR1193">
            <v>269.9998779296875</v>
          </cell>
          <cell r="AS1193">
            <v>0.12911417470433117</v>
          </cell>
          <cell r="AT1193">
            <v>31.691648483276367</v>
          </cell>
          <cell r="AU1193">
            <v>12.090527534484863</v>
          </cell>
          <cell r="AV1193">
            <v>4.378217697143555</v>
          </cell>
          <cell r="AW1193">
            <v>0</v>
          </cell>
          <cell r="AX1193">
            <v>48.16039276123047</v>
          </cell>
          <cell r="AY1193">
            <v>0</v>
          </cell>
          <cell r="AZ1193">
            <v>9999</v>
          </cell>
          <cell r="BA1193">
            <v>31.691648483276367</v>
          </cell>
          <cell r="BB1193">
            <v>12.090527534484863</v>
          </cell>
          <cell r="BC1193">
            <v>4.378217697143555</v>
          </cell>
          <cell r="BD1193">
            <v>0</v>
          </cell>
          <cell r="BE1193">
            <v>48.16039276123047</v>
          </cell>
          <cell r="BF1193">
            <v>269.9998779296875</v>
          </cell>
          <cell r="BG1193">
            <v>281.6197814941406</v>
          </cell>
          <cell r="BH1193">
            <v>0.1783718991373299</v>
          </cell>
          <cell r="BI1193">
            <v>299.9130859375</v>
          </cell>
          <cell r="BJ1193">
            <v>0</v>
          </cell>
          <cell r="BK1193">
            <v>0</v>
          </cell>
          <cell r="BL1193">
            <v>549.5538330078125</v>
          </cell>
          <cell r="BM1193">
            <v>849.4669189453125</v>
          </cell>
          <cell r="BN1193">
            <v>31.691648483276367</v>
          </cell>
          <cell r="BO1193">
            <v>0</v>
          </cell>
          <cell r="BP1193">
            <v>12.090527534484863</v>
          </cell>
          <cell r="BQ1193">
            <v>3.022631883621216</v>
          </cell>
          <cell r="BR1193">
            <v>1.236824870109558</v>
          </cell>
          <cell r="BS1193">
            <v>0</v>
          </cell>
          <cell r="BT1193">
            <v>0</v>
          </cell>
          <cell r="BU1193">
            <v>0</v>
          </cell>
          <cell r="BV1193">
            <v>0</v>
          </cell>
          <cell r="BW1193">
            <v>4.378217697143555</v>
          </cell>
          <cell r="BX1193">
            <v>719.741455078125</v>
          </cell>
          <cell r="BY1193">
            <v>45</v>
          </cell>
          <cell r="BZ1193">
            <v>0</v>
          </cell>
          <cell r="CA1193">
            <v>0</v>
          </cell>
          <cell r="CB1193">
            <v>52.41984939575195</v>
          </cell>
          <cell r="CC1193">
            <v>764.741455078125</v>
          </cell>
          <cell r="CD1193">
            <v>0.06854584660024794</v>
          </cell>
          <cell r="CE1193">
            <v>826.4422607421875</v>
          </cell>
          <cell r="CF1193">
            <v>0.6143454718755917</v>
          </cell>
          <cell r="CG1193">
            <v>0</v>
          </cell>
          <cell r="CH1193">
            <v>0.6143454718755917</v>
          </cell>
          <cell r="CI1193">
            <v>0.030176911327111484</v>
          </cell>
          <cell r="CJ1193">
            <v>0</v>
          </cell>
          <cell r="CK1193">
            <v>0.030176911327111484</v>
          </cell>
          <cell r="CM1193">
            <v>0</v>
          </cell>
          <cell r="CQ1193">
            <v>0</v>
          </cell>
          <cell r="CR1193">
            <v>3.022631883621216</v>
          </cell>
          <cell r="CS1193">
            <v>0</v>
          </cell>
          <cell r="CT1193">
            <v>3.022631883621216</v>
          </cell>
          <cell r="CU1193">
            <v>0</v>
          </cell>
          <cell r="CV1193">
            <v>9999</v>
          </cell>
          <cell r="CW1193">
            <v>9999</v>
          </cell>
        </row>
        <row r="1194">
          <cell r="A1194" t="str">
            <v>Single Family Forced Air Furnace w/CAC - PTCS System Commissioning Heat Zone 2 - Cool Zone 3</v>
          </cell>
          <cell r="C1194">
            <v>5</v>
          </cell>
          <cell r="D1194">
            <v>61.54957962036133</v>
          </cell>
          <cell r="E1194">
            <v>0</v>
          </cell>
          <cell r="F1194">
            <v>225</v>
          </cell>
          <cell r="G1194">
            <v>0</v>
          </cell>
          <cell r="H1194">
            <v>0</v>
          </cell>
          <cell r="L1194">
            <v>66.24273681640625</v>
          </cell>
          <cell r="M1194">
            <v>2.368530255465845E-22</v>
          </cell>
          <cell r="N1194">
            <v>0.044482093304395676</v>
          </cell>
          <cell r="O1194">
            <v>0</v>
          </cell>
          <cell r="P1194">
            <v>2.368530255465845E-22</v>
          </cell>
          <cell r="Q1194">
            <v>0.044482093304395676</v>
          </cell>
          <cell r="R1194">
            <v>224.99989318847656</v>
          </cell>
          <cell r="S1194">
            <v>0</v>
          </cell>
          <cell r="T1194">
            <v>0</v>
          </cell>
          <cell r="U1194">
            <v>494.7415771484375</v>
          </cell>
          <cell r="V1194">
            <v>45</v>
          </cell>
          <cell r="W1194">
            <v>0</v>
          </cell>
          <cell r="X1194">
            <v>0</v>
          </cell>
          <cell r="Y1194">
            <v>0</v>
          </cell>
          <cell r="Z1194">
            <v>0</v>
          </cell>
          <cell r="AA1194">
            <v>0</v>
          </cell>
          <cell r="AB1194">
            <v>0</v>
          </cell>
          <cell r="AC1194">
            <v>0</v>
          </cell>
          <cell r="AD1194">
            <v>0</v>
          </cell>
          <cell r="AE1194">
            <v>0</v>
          </cell>
          <cell r="AF1194">
            <v>0</v>
          </cell>
          <cell r="AG1194">
            <v>0</v>
          </cell>
          <cell r="AH1194">
            <v>269.9998779296875</v>
          </cell>
          <cell r="AI1194">
            <v>0</v>
          </cell>
          <cell r="AJ1194">
            <v>0</v>
          </cell>
          <cell r="AK1194">
            <v>494.7415771484375</v>
          </cell>
          <cell r="AL1194">
            <v>764.741455078125</v>
          </cell>
          <cell r="AM1194">
            <v>31.691648483276367</v>
          </cell>
          <cell r="AN1194">
            <v>9.656733460936357E-21</v>
          </cell>
          <cell r="AO1194">
            <v>3.1691648960113525</v>
          </cell>
          <cell r="AP1194">
            <v>0</v>
          </cell>
          <cell r="AQ1194">
            <v>34.86081314086914</v>
          </cell>
          <cell r="AR1194">
            <v>269.9998779296875</v>
          </cell>
          <cell r="AS1194">
            <v>0.12911417470433117</v>
          </cell>
          <cell r="AT1194">
            <v>31.691648483276367</v>
          </cell>
          <cell r="AU1194">
            <v>12.090527534484863</v>
          </cell>
          <cell r="AV1194">
            <v>4.378217697143555</v>
          </cell>
          <cell r="AW1194">
            <v>0</v>
          </cell>
          <cell r="AX1194">
            <v>48.16039276123047</v>
          </cell>
          <cell r="AY1194">
            <v>0</v>
          </cell>
          <cell r="AZ1194">
            <v>9999</v>
          </cell>
          <cell r="BA1194">
            <v>31.691648483276367</v>
          </cell>
          <cell r="BB1194">
            <v>12.090527534484863</v>
          </cell>
          <cell r="BC1194">
            <v>4.378217697143555</v>
          </cell>
          <cell r="BD1194">
            <v>0</v>
          </cell>
          <cell r="BE1194">
            <v>48.16039276123047</v>
          </cell>
          <cell r="BF1194">
            <v>269.9998779296875</v>
          </cell>
          <cell r="BG1194">
            <v>281.6197814941406</v>
          </cell>
          <cell r="BH1194">
            <v>0.1783718991373299</v>
          </cell>
          <cell r="BI1194">
            <v>299.9130859375</v>
          </cell>
          <cell r="BJ1194">
            <v>0</v>
          </cell>
          <cell r="BK1194">
            <v>0</v>
          </cell>
          <cell r="BL1194">
            <v>549.5538330078125</v>
          </cell>
          <cell r="BM1194">
            <v>849.4669189453125</v>
          </cell>
          <cell r="BN1194">
            <v>31.691648483276367</v>
          </cell>
          <cell r="BO1194">
            <v>0</v>
          </cell>
          <cell r="BP1194">
            <v>12.090527534484863</v>
          </cell>
          <cell r="BQ1194">
            <v>3.022631883621216</v>
          </cell>
          <cell r="BR1194">
            <v>1.236824870109558</v>
          </cell>
          <cell r="BS1194">
            <v>0</v>
          </cell>
          <cell r="BT1194">
            <v>0</v>
          </cell>
          <cell r="BU1194">
            <v>0</v>
          </cell>
          <cell r="BV1194">
            <v>0</v>
          </cell>
          <cell r="BW1194">
            <v>4.378217697143555</v>
          </cell>
          <cell r="BX1194">
            <v>719.741455078125</v>
          </cell>
          <cell r="BY1194">
            <v>45</v>
          </cell>
          <cell r="BZ1194">
            <v>0</v>
          </cell>
          <cell r="CA1194">
            <v>0</v>
          </cell>
          <cell r="CB1194">
            <v>52.41984939575195</v>
          </cell>
          <cell r="CC1194">
            <v>764.741455078125</v>
          </cell>
          <cell r="CD1194">
            <v>0.06854584660024794</v>
          </cell>
          <cell r="CE1194">
            <v>826.4422607421875</v>
          </cell>
          <cell r="CF1194">
            <v>0.6143454718755917</v>
          </cell>
          <cell r="CG1194">
            <v>0</v>
          </cell>
          <cell r="CH1194">
            <v>0.6143454718755917</v>
          </cell>
          <cell r="CI1194">
            <v>0.030176911327111484</v>
          </cell>
          <cell r="CJ1194">
            <v>0</v>
          </cell>
          <cell r="CK1194">
            <v>0.030176911327111484</v>
          </cell>
          <cell r="CM1194">
            <v>0</v>
          </cell>
          <cell r="CQ1194">
            <v>0</v>
          </cell>
          <cell r="CR1194">
            <v>3.022631883621216</v>
          </cell>
          <cell r="CS1194">
            <v>0</v>
          </cell>
          <cell r="CT1194">
            <v>3.022631883621216</v>
          </cell>
          <cell r="CU1194">
            <v>0</v>
          </cell>
          <cell r="CV1194">
            <v>9999</v>
          </cell>
          <cell r="CW1194">
            <v>9999</v>
          </cell>
        </row>
        <row r="1195">
          <cell r="A1195" t="str">
            <v>Manufactured Home Natural Choice, w/CAC - PTCS System Commissioning Cool Zone 3</v>
          </cell>
          <cell r="C1195">
            <v>5</v>
          </cell>
          <cell r="D1195">
            <v>56.4940071105957</v>
          </cell>
          <cell r="E1195">
            <v>0</v>
          </cell>
          <cell r="F1195">
            <v>225</v>
          </cell>
          <cell r="G1195">
            <v>0</v>
          </cell>
          <cell r="H1195">
            <v>0</v>
          </cell>
          <cell r="L1195">
            <v>60.801673889160156</v>
          </cell>
          <cell r="M1195">
            <v>0</v>
          </cell>
          <cell r="N1195">
            <v>0.040828414261341095</v>
          </cell>
          <cell r="O1195">
            <v>0</v>
          </cell>
          <cell r="P1195">
            <v>0</v>
          </cell>
          <cell r="Q1195">
            <v>0.040828414261341095</v>
          </cell>
          <cell r="R1195">
            <v>224.99989318847656</v>
          </cell>
          <cell r="S1195">
            <v>0</v>
          </cell>
          <cell r="T1195">
            <v>0</v>
          </cell>
          <cell r="U1195">
            <v>494.7415771484375</v>
          </cell>
          <cell r="V1195">
            <v>45</v>
          </cell>
          <cell r="W1195">
            <v>0</v>
          </cell>
          <cell r="X1195">
            <v>0</v>
          </cell>
          <cell r="Y1195">
            <v>0</v>
          </cell>
          <cell r="Z1195">
            <v>0</v>
          </cell>
          <cell r="AA1195">
            <v>0</v>
          </cell>
          <cell r="AB1195">
            <v>0</v>
          </cell>
          <cell r="AC1195">
            <v>0</v>
          </cell>
          <cell r="AD1195">
            <v>0</v>
          </cell>
          <cell r="AE1195">
            <v>0</v>
          </cell>
          <cell r="AF1195">
            <v>0</v>
          </cell>
          <cell r="AG1195">
            <v>0</v>
          </cell>
          <cell r="AH1195">
            <v>269.9998779296875</v>
          </cell>
          <cell r="AI1195">
            <v>0</v>
          </cell>
          <cell r="AJ1195">
            <v>0</v>
          </cell>
          <cell r="AK1195">
            <v>494.7415771484375</v>
          </cell>
          <cell r="AL1195">
            <v>764.741455078125</v>
          </cell>
          <cell r="AM1195">
            <v>29.088552474975586</v>
          </cell>
          <cell r="AN1195">
            <v>0</v>
          </cell>
          <cell r="AO1195">
            <v>2.908855438232422</v>
          </cell>
          <cell r="AP1195">
            <v>0</v>
          </cell>
          <cell r="AQ1195">
            <v>31.997407913208008</v>
          </cell>
          <cell r="AR1195">
            <v>269.9998779296875</v>
          </cell>
          <cell r="AS1195">
            <v>0.1185089650790041</v>
          </cell>
          <cell r="AT1195">
            <v>29.088552474975586</v>
          </cell>
          <cell r="AU1195">
            <v>11.097433090209961</v>
          </cell>
          <cell r="AV1195">
            <v>4.018598556518555</v>
          </cell>
          <cell r="AW1195">
            <v>0</v>
          </cell>
          <cell r="AX1195">
            <v>44.20458221435547</v>
          </cell>
          <cell r="AY1195">
            <v>0</v>
          </cell>
          <cell r="AZ1195">
            <v>9999</v>
          </cell>
          <cell r="BA1195">
            <v>29.088552474975586</v>
          </cell>
          <cell r="BB1195">
            <v>11.097433090209961</v>
          </cell>
          <cell r="BC1195">
            <v>4.018598556518555</v>
          </cell>
          <cell r="BD1195">
            <v>0</v>
          </cell>
          <cell r="BE1195">
            <v>44.20458221435547</v>
          </cell>
          <cell r="BF1195">
            <v>269.9998779296875</v>
          </cell>
          <cell r="BG1195">
            <v>308.4586181640625</v>
          </cell>
          <cell r="BH1195">
            <v>0.16372074669987582</v>
          </cell>
          <cell r="BI1195">
            <v>326.7519226074219</v>
          </cell>
          <cell r="BJ1195">
            <v>0</v>
          </cell>
          <cell r="BK1195">
            <v>0</v>
          </cell>
          <cell r="BL1195">
            <v>598.7327270507812</v>
          </cell>
          <cell r="BM1195">
            <v>925.484619140625</v>
          </cell>
          <cell r="BN1195">
            <v>29.088552474975586</v>
          </cell>
          <cell r="BO1195">
            <v>0</v>
          </cell>
          <cell r="BP1195">
            <v>11.097433090209961</v>
          </cell>
          <cell r="BQ1195">
            <v>2.7743582725524902</v>
          </cell>
          <cell r="BR1195">
            <v>1.1352343559265137</v>
          </cell>
          <cell r="BS1195">
            <v>0</v>
          </cell>
          <cell r="BT1195">
            <v>0</v>
          </cell>
          <cell r="BU1195">
            <v>0</v>
          </cell>
          <cell r="BV1195">
            <v>0</v>
          </cell>
          <cell r="BW1195">
            <v>4.018598556518555</v>
          </cell>
          <cell r="BX1195">
            <v>719.741455078125</v>
          </cell>
          <cell r="BY1195">
            <v>45</v>
          </cell>
          <cell r="BZ1195">
            <v>0</v>
          </cell>
          <cell r="CA1195">
            <v>0</v>
          </cell>
          <cell r="CB1195">
            <v>48.11417770385742</v>
          </cell>
          <cell r="CC1195">
            <v>764.741455078125</v>
          </cell>
          <cell r="CD1195">
            <v>0.06291561210745117</v>
          </cell>
          <cell r="CE1195">
            <v>902.4599609375</v>
          </cell>
          <cell r="CF1195">
            <v>0.5638842330995198</v>
          </cell>
          <cell r="CG1195">
            <v>0</v>
          </cell>
          <cell r="CH1195">
            <v>0.5638842330995198</v>
          </cell>
          <cell r="CI1195">
            <v>0.02769823377887028</v>
          </cell>
          <cell r="CJ1195">
            <v>0</v>
          </cell>
          <cell r="CK1195">
            <v>0.02769823377887028</v>
          </cell>
          <cell r="CM1195">
            <v>0</v>
          </cell>
          <cell r="CQ1195">
            <v>0</v>
          </cell>
          <cell r="CR1195">
            <v>2.7743582725524902</v>
          </cell>
          <cell r="CS1195">
            <v>0</v>
          </cell>
          <cell r="CT1195">
            <v>2.7743582725524902</v>
          </cell>
          <cell r="CU1195">
            <v>0</v>
          </cell>
          <cell r="CV1195">
            <v>9999</v>
          </cell>
          <cell r="CW1195">
            <v>9999</v>
          </cell>
        </row>
        <row r="1196">
          <cell r="A1196" t="str">
            <v>Manufactured Home SGC Forced Air Furnace w/CAC - PTCS System Commissioning Heat Zone 3 - Cool Zone 3</v>
          </cell>
          <cell r="C1196">
            <v>5</v>
          </cell>
          <cell r="D1196">
            <v>56.4940071105957</v>
          </cell>
          <cell r="E1196">
            <v>0</v>
          </cell>
          <cell r="F1196">
            <v>225</v>
          </cell>
          <cell r="G1196">
            <v>0</v>
          </cell>
          <cell r="H1196">
            <v>0</v>
          </cell>
          <cell r="L1196">
            <v>60.801673889160156</v>
          </cell>
          <cell r="M1196">
            <v>2.368530255465845E-22</v>
          </cell>
          <cell r="N1196">
            <v>0.040828414261341095</v>
          </cell>
          <cell r="O1196">
            <v>0</v>
          </cell>
          <cell r="P1196">
            <v>2.368530255465845E-22</v>
          </cell>
          <cell r="Q1196">
            <v>0.040828414261341095</v>
          </cell>
          <cell r="R1196">
            <v>224.99989318847656</v>
          </cell>
          <cell r="S1196">
            <v>0</v>
          </cell>
          <cell r="T1196">
            <v>0</v>
          </cell>
          <cell r="U1196">
            <v>494.7415771484375</v>
          </cell>
          <cell r="V1196">
            <v>45</v>
          </cell>
          <cell r="W1196">
            <v>0</v>
          </cell>
          <cell r="X1196">
            <v>0</v>
          </cell>
          <cell r="Y1196">
            <v>0</v>
          </cell>
          <cell r="Z1196">
            <v>0</v>
          </cell>
          <cell r="AA1196">
            <v>0</v>
          </cell>
          <cell r="AB1196">
            <v>0</v>
          </cell>
          <cell r="AC1196">
            <v>0</v>
          </cell>
          <cell r="AD1196">
            <v>0</v>
          </cell>
          <cell r="AE1196">
            <v>0</v>
          </cell>
          <cell r="AF1196">
            <v>0</v>
          </cell>
          <cell r="AG1196">
            <v>0</v>
          </cell>
          <cell r="AH1196">
            <v>269.9998779296875</v>
          </cell>
          <cell r="AI1196">
            <v>0</v>
          </cell>
          <cell r="AJ1196">
            <v>0</v>
          </cell>
          <cell r="AK1196">
            <v>494.7415771484375</v>
          </cell>
          <cell r="AL1196">
            <v>764.741455078125</v>
          </cell>
          <cell r="AM1196">
            <v>29.088552474975586</v>
          </cell>
          <cell r="AN1196">
            <v>9.656733460936357E-21</v>
          </cell>
          <cell r="AO1196">
            <v>2.908855438232422</v>
          </cell>
          <cell r="AP1196">
            <v>0</v>
          </cell>
          <cell r="AQ1196">
            <v>31.997407913208008</v>
          </cell>
          <cell r="AR1196">
            <v>269.9998779296875</v>
          </cell>
          <cell r="AS1196">
            <v>0.1185089650790041</v>
          </cell>
          <cell r="AT1196">
            <v>29.088552474975586</v>
          </cell>
          <cell r="AU1196">
            <v>11.097433090209961</v>
          </cell>
          <cell r="AV1196">
            <v>4.018598556518555</v>
          </cell>
          <cell r="AW1196">
            <v>0</v>
          </cell>
          <cell r="AX1196">
            <v>44.20458221435547</v>
          </cell>
          <cell r="AY1196">
            <v>0</v>
          </cell>
          <cell r="AZ1196">
            <v>9999</v>
          </cell>
          <cell r="BA1196">
            <v>29.088552474975586</v>
          </cell>
          <cell r="BB1196">
            <v>11.097433090209961</v>
          </cell>
          <cell r="BC1196">
            <v>4.018598556518555</v>
          </cell>
          <cell r="BD1196">
            <v>0</v>
          </cell>
          <cell r="BE1196">
            <v>44.20458221435547</v>
          </cell>
          <cell r="BF1196">
            <v>269.9998779296875</v>
          </cell>
          <cell r="BG1196">
            <v>308.4586181640625</v>
          </cell>
          <cell r="BH1196">
            <v>0.16372074669987582</v>
          </cell>
          <cell r="BI1196">
            <v>326.7519226074219</v>
          </cell>
          <cell r="BJ1196">
            <v>0</v>
          </cell>
          <cell r="BK1196">
            <v>0</v>
          </cell>
          <cell r="BL1196">
            <v>598.7327270507812</v>
          </cell>
          <cell r="BM1196">
            <v>925.484619140625</v>
          </cell>
          <cell r="BN1196">
            <v>29.088552474975586</v>
          </cell>
          <cell r="BO1196">
            <v>0</v>
          </cell>
          <cell r="BP1196">
            <v>11.097433090209961</v>
          </cell>
          <cell r="BQ1196">
            <v>2.7743582725524902</v>
          </cell>
          <cell r="BR1196">
            <v>1.1352343559265137</v>
          </cell>
          <cell r="BS1196">
            <v>0</v>
          </cell>
          <cell r="BT1196">
            <v>0</v>
          </cell>
          <cell r="BU1196">
            <v>0</v>
          </cell>
          <cell r="BV1196">
            <v>0</v>
          </cell>
          <cell r="BW1196">
            <v>4.018598556518555</v>
          </cell>
          <cell r="BX1196">
            <v>719.741455078125</v>
          </cell>
          <cell r="BY1196">
            <v>45</v>
          </cell>
          <cell r="BZ1196">
            <v>0</v>
          </cell>
          <cell r="CA1196">
            <v>0</v>
          </cell>
          <cell r="CB1196">
            <v>48.11417770385742</v>
          </cell>
          <cell r="CC1196">
            <v>764.741455078125</v>
          </cell>
          <cell r="CD1196">
            <v>0.06291561210745117</v>
          </cell>
          <cell r="CE1196">
            <v>902.4599609375</v>
          </cell>
          <cell r="CF1196">
            <v>0.5638842330995198</v>
          </cell>
          <cell r="CG1196">
            <v>0</v>
          </cell>
          <cell r="CH1196">
            <v>0.5638842330995198</v>
          </cell>
          <cell r="CI1196">
            <v>0.02769823377887028</v>
          </cell>
          <cell r="CJ1196">
            <v>0</v>
          </cell>
          <cell r="CK1196">
            <v>0.02769823377887028</v>
          </cell>
          <cell r="CM1196">
            <v>0</v>
          </cell>
          <cell r="CQ1196">
            <v>0</v>
          </cell>
          <cell r="CR1196">
            <v>2.7743582725524902</v>
          </cell>
          <cell r="CS1196">
            <v>0</v>
          </cell>
          <cell r="CT1196">
            <v>2.7743582725524902</v>
          </cell>
          <cell r="CU1196">
            <v>0</v>
          </cell>
          <cell r="CV1196">
            <v>9999</v>
          </cell>
          <cell r="CW1196">
            <v>9999</v>
          </cell>
        </row>
        <row r="1197">
          <cell r="A1197" t="str">
            <v>Manufactured Home SGC Forced Air Furnace w/CAC - PTCS System Commissioning Heat Zone 1 - Cool Zone 3</v>
          </cell>
          <cell r="C1197">
            <v>5</v>
          </cell>
          <cell r="D1197">
            <v>56.4940071105957</v>
          </cell>
          <cell r="E1197">
            <v>0</v>
          </cell>
          <cell r="F1197">
            <v>225</v>
          </cell>
          <cell r="G1197">
            <v>0</v>
          </cell>
          <cell r="H1197">
            <v>0</v>
          </cell>
          <cell r="L1197">
            <v>60.801673889160156</v>
          </cell>
          <cell r="M1197">
            <v>2.368530255465845E-22</v>
          </cell>
          <cell r="N1197">
            <v>0.040828414261341095</v>
          </cell>
          <cell r="O1197">
            <v>0</v>
          </cell>
          <cell r="P1197">
            <v>2.368530255465845E-22</v>
          </cell>
          <cell r="Q1197">
            <v>0.040828414261341095</v>
          </cell>
          <cell r="R1197">
            <v>224.99989318847656</v>
          </cell>
          <cell r="S1197">
            <v>0</v>
          </cell>
          <cell r="T1197">
            <v>0</v>
          </cell>
          <cell r="U1197">
            <v>494.7415771484375</v>
          </cell>
          <cell r="V1197">
            <v>45</v>
          </cell>
          <cell r="W1197">
            <v>0</v>
          </cell>
          <cell r="X1197">
            <v>0</v>
          </cell>
          <cell r="Y1197">
            <v>0</v>
          </cell>
          <cell r="Z1197">
            <v>0</v>
          </cell>
          <cell r="AA1197">
            <v>0</v>
          </cell>
          <cell r="AB1197">
            <v>0</v>
          </cell>
          <cell r="AC1197">
            <v>0</v>
          </cell>
          <cell r="AD1197">
            <v>0</v>
          </cell>
          <cell r="AE1197">
            <v>0</v>
          </cell>
          <cell r="AF1197">
            <v>0</v>
          </cell>
          <cell r="AG1197">
            <v>0</v>
          </cell>
          <cell r="AH1197">
            <v>269.9998779296875</v>
          </cell>
          <cell r="AI1197">
            <v>0</v>
          </cell>
          <cell r="AJ1197">
            <v>0</v>
          </cell>
          <cell r="AK1197">
            <v>494.7415771484375</v>
          </cell>
          <cell r="AL1197">
            <v>764.741455078125</v>
          </cell>
          <cell r="AM1197">
            <v>29.088552474975586</v>
          </cell>
          <cell r="AN1197">
            <v>9.656733460936357E-21</v>
          </cell>
          <cell r="AO1197">
            <v>2.908855438232422</v>
          </cell>
          <cell r="AP1197">
            <v>0</v>
          </cell>
          <cell r="AQ1197">
            <v>31.997407913208008</v>
          </cell>
          <cell r="AR1197">
            <v>269.9998779296875</v>
          </cell>
          <cell r="AS1197">
            <v>0.1185089650790041</v>
          </cell>
          <cell r="AT1197">
            <v>29.088552474975586</v>
          </cell>
          <cell r="AU1197">
            <v>11.097433090209961</v>
          </cell>
          <cell r="AV1197">
            <v>4.018598556518555</v>
          </cell>
          <cell r="AW1197">
            <v>0</v>
          </cell>
          <cell r="AX1197">
            <v>44.20458221435547</v>
          </cell>
          <cell r="AY1197">
            <v>0</v>
          </cell>
          <cell r="AZ1197">
            <v>9999</v>
          </cell>
          <cell r="BA1197">
            <v>29.088552474975586</v>
          </cell>
          <cell r="BB1197">
            <v>11.097433090209961</v>
          </cell>
          <cell r="BC1197">
            <v>4.018598556518555</v>
          </cell>
          <cell r="BD1197">
            <v>0</v>
          </cell>
          <cell r="BE1197">
            <v>44.20458221435547</v>
          </cell>
          <cell r="BF1197">
            <v>269.9998779296875</v>
          </cell>
          <cell r="BG1197">
            <v>308.4586181640625</v>
          </cell>
          <cell r="BH1197">
            <v>0.16372074669987582</v>
          </cell>
          <cell r="BI1197">
            <v>326.7519226074219</v>
          </cell>
          <cell r="BJ1197">
            <v>0</v>
          </cell>
          <cell r="BK1197">
            <v>0</v>
          </cell>
          <cell r="BL1197">
            <v>598.7327270507812</v>
          </cell>
          <cell r="BM1197">
            <v>925.484619140625</v>
          </cell>
          <cell r="BN1197">
            <v>29.088552474975586</v>
          </cell>
          <cell r="BO1197">
            <v>0</v>
          </cell>
          <cell r="BP1197">
            <v>11.097433090209961</v>
          </cell>
          <cell r="BQ1197">
            <v>2.7743582725524902</v>
          </cell>
          <cell r="BR1197">
            <v>1.1352343559265137</v>
          </cell>
          <cell r="BS1197">
            <v>0</v>
          </cell>
          <cell r="BT1197">
            <v>0</v>
          </cell>
          <cell r="BU1197">
            <v>0</v>
          </cell>
          <cell r="BV1197">
            <v>0</v>
          </cell>
          <cell r="BW1197">
            <v>4.018598556518555</v>
          </cell>
          <cell r="BX1197">
            <v>719.741455078125</v>
          </cell>
          <cell r="BY1197">
            <v>45</v>
          </cell>
          <cell r="BZ1197">
            <v>0</v>
          </cell>
          <cell r="CA1197">
            <v>0</v>
          </cell>
          <cell r="CB1197">
            <v>48.11417770385742</v>
          </cell>
          <cell r="CC1197">
            <v>764.741455078125</v>
          </cell>
          <cell r="CD1197">
            <v>0.06291561210745117</v>
          </cell>
          <cell r="CE1197">
            <v>902.4599609375</v>
          </cell>
          <cell r="CF1197">
            <v>0.5638842330995198</v>
          </cell>
          <cell r="CG1197">
            <v>0</v>
          </cell>
          <cell r="CH1197">
            <v>0.5638842330995198</v>
          </cell>
          <cell r="CI1197">
            <v>0.02769823377887028</v>
          </cell>
          <cell r="CJ1197">
            <v>0</v>
          </cell>
          <cell r="CK1197">
            <v>0.02769823377887028</v>
          </cell>
          <cell r="CM1197">
            <v>0</v>
          </cell>
          <cell r="CQ1197">
            <v>0</v>
          </cell>
          <cell r="CR1197">
            <v>2.7743582725524902</v>
          </cell>
          <cell r="CS1197">
            <v>0</v>
          </cell>
          <cell r="CT1197">
            <v>2.7743582725524902</v>
          </cell>
          <cell r="CU1197">
            <v>0</v>
          </cell>
          <cell r="CV1197">
            <v>9999</v>
          </cell>
          <cell r="CW1197">
            <v>9999</v>
          </cell>
        </row>
        <row r="1198">
          <cell r="A1198" t="str">
            <v>Manufactured Home SGC Forced Air Furnace w/CAC - PTCS System Commissioning Heat Zone 2 - Cool Zone 3</v>
          </cell>
          <cell r="C1198">
            <v>5</v>
          </cell>
          <cell r="D1198">
            <v>56.4940071105957</v>
          </cell>
          <cell r="E1198">
            <v>0</v>
          </cell>
          <cell r="F1198">
            <v>225</v>
          </cell>
          <cell r="G1198">
            <v>0</v>
          </cell>
          <cell r="H1198">
            <v>0</v>
          </cell>
          <cell r="L1198">
            <v>60.801673889160156</v>
          </cell>
          <cell r="M1198">
            <v>2.368530255465845E-22</v>
          </cell>
          <cell r="N1198">
            <v>0.040828414261341095</v>
          </cell>
          <cell r="O1198">
            <v>0</v>
          </cell>
          <cell r="P1198">
            <v>2.368530255465845E-22</v>
          </cell>
          <cell r="Q1198">
            <v>0.040828414261341095</v>
          </cell>
          <cell r="R1198">
            <v>224.99989318847656</v>
          </cell>
          <cell r="S1198">
            <v>0</v>
          </cell>
          <cell r="T1198">
            <v>0</v>
          </cell>
          <cell r="U1198">
            <v>494.7415771484375</v>
          </cell>
          <cell r="V1198">
            <v>45</v>
          </cell>
          <cell r="W1198">
            <v>0</v>
          </cell>
          <cell r="X1198">
            <v>0</v>
          </cell>
          <cell r="Y1198">
            <v>0</v>
          </cell>
          <cell r="Z1198">
            <v>0</v>
          </cell>
          <cell r="AA1198">
            <v>0</v>
          </cell>
          <cell r="AB1198">
            <v>0</v>
          </cell>
          <cell r="AC1198">
            <v>0</v>
          </cell>
          <cell r="AD1198">
            <v>0</v>
          </cell>
          <cell r="AE1198">
            <v>0</v>
          </cell>
          <cell r="AF1198">
            <v>0</v>
          </cell>
          <cell r="AG1198">
            <v>0</v>
          </cell>
          <cell r="AH1198">
            <v>269.9998779296875</v>
          </cell>
          <cell r="AI1198">
            <v>0</v>
          </cell>
          <cell r="AJ1198">
            <v>0</v>
          </cell>
          <cell r="AK1198">
            <v>494.7415771484375</v>
          </cell>
          <cell r="AL1198">
            <v>764.741455078125</v>
          </cell>
          <cell r="AM1198">
            <v>29.088552474975586</v>
          </cell>
          <cell r="AN1198">
            <v>9.656733460936357E-21</v>
          </cell>
          <cell r="AO1198">
            <v>2.908855438232422</v>
          </cell>
          <cell r="AP1198">
            <v>0</v>
          </cell>
          <cell r="AQ1198">
            <v>31.997407913208008</v>
          </cell>
          <cell r="AR1198">
            <v>269.9998779296875</v>
          </cell>
          <cell r="AS1198">
            <v>0.1185089650790041</v>
          </cell>
          <cell r="AT1198">
            <v>29.088552474975586</v>
          </cell>
          <cell r="AU1198">
            <v>11.097433090209961</v>
          </cell>
          <cell r="AV1198">
            <v>4.018598556518555</v>
          </cell>
          <cell r="AW1198">
            <v>0</v>
          </cell>
          <cell r="AX1198">
            <v>44.20458221435547</v>
          </cell>
          <cell r="AY1198">
            <v>0</v>
          </cell>
          <cell r="AZ1198">
            <v>9999</v>
          </cell>
          <cell r="BA1198">
            <v>29.088552474975586</v>
          </cell>
          <cell r="BB1198">
            <v>11.097433090209961</v>
          </cell>
          <cell r="BC1198">
            <v>4.018598556518555</v>
          </cell>
          <cell r="BD1198">
            <v>0</v>
          </cell>
          <cell r="BE1198">
            <v>44.20458221435547</v>
          </cell>
          <cell r="BF1198">
            <v>269.9998779296875</v>
          </cell>
          <cell r="BG1198">
            <v>308.4586181640625</v>
          </cell>
          <cell r="BH1198">
            <v>0.16372074669987582</v>
          </cell>
          <cell r="BI1198">
            <v>326.7519226074219</v>
          </cell>
          <cell r="BJ1198">
            <v>0</v>
          </cell>
          <cell r="BK1198">
            <v>0</v>
          </cell>
          <cell r="BL1198">
            <v>598.7327270507812</v>
          </cell>
          <cell r="BM1198">
            <v>925.484619140625</v>
          </cell>
          <cell r="BN1198">
            <v>29.088552474975586</v>
          </cell>
          <cell r="BO1198">
            <v>0</v>
          </cell>
          <cell r="BP1198">
            <v>11.097433090209961</v>
          </cell>
          <cell r="BQ1198">
            <v>2.7743582725524902</v>
          </cell>
          <cell r="BR1198">
            <v>1.1352343559265137</v>
          </cell>
          <cell r="BS1198">
            <v>0</v>
          </cell>
          <cell r="BT1198">
            <v>0</v>
          </cell>
          <cell r="BU1198">
            <v>0</v>
          </cell>
          <cell r="BV1198">
            <v>0</v>
          </cell>
          <cell r="BW1198">
            <v>4.018598556518555</v>
          </cell>
          <cell r="BX1198">
            <v>719.741455078125</v>
          </cell>
          <cell r="BY1198">
            <v>45</v>
          </cell>
          <cell r="BZ1198">
            <v>0</v>
          </cell>
          <cell r="CA1198">
            <v>0</v>
          </cell>
          <cell r="CB1198">
            <v>48.11417770385742</v>
          </cell>
          <cell r="CC1198">
            <v>764.741455078125</v>
          </cell>
          <cell r="CD1198">
            <v>0.06291561210745117</v>
          </cell>
          <cell r="CE1198">
            <v>902.4599609375</v>
          </cell>
          <cell r="CF1198">
            <v>0.5638842330995198</v>
          </cell>
          <cell r="CG1198">
            <v>0</v>
          </cell>
          <cell r="CH1198">
            <v>0.5638842330995198</v>
          </cell>
          <cell r="CI1198">
            <v>0.02769823377887028</v>
          </cell>
          <cell r="CJ1198">
            <v>0</v>
          </cell>
          <cell r="CK1198">
            <v>0.02769823377887028</v>
          </cell>
          <cell r="CM1198">
            <v>0</v>
          </cell>
          <cell r="CQ1198">
            <v>0</v>
          </cell>
          <cell r="CR1198">
            <v>2.7743582725524902</v>
          </cell>
          <cell r="CS1198">
            <v>0</v>
          </cell>
          <cell r="CT1198">
            <v>2.7743582725524902</v>
          </cell>
          <cell r="CU1198">
            <v>0</v>
          </cell>
          <cell r="CV1198">
            <v>9999</v>
          </cell>
          <cell r="CW1198">
            <v>9999</v>
          </cell>
        </row>
        <row r="1199">
          <cell r="A1199" t="str">
            <v>Manufactured Home w/o Electric Heat, w/CAC - PTCS Duct Sealing and System Commissioning Cool Zone 1</v>
          </cell>
          <cell r="C1199">
            <v>20</v>
          </cell>
          <cell r="D1199">
            <v>41.13615036010742</v>
          </cell>
          <cell r="E1199">
            <v>0</v>
          </cell>
          <cell r="F1199">
            <v>600</v>
          </cell>
          <cell r="G1199">
            <v>0</v>
          </cell>
          <cell r="H1199">
            <v>0</v>
          </cell>
          <cell r="L1199">
            <v>44.27278137207031</v>
          </cell>
          <cell r="M1199">
            <v>0</v>
          </cell>
          <cell r="N1199">
            <v>0.029729237779974937</v>
          </cell>
          <cell r="O1199">
            <v>0</v>
          </cell>
          <cell r="P1199">
            <v>0</v>
          </cell>
          <cell r="Q1199">
            <v>0.029729237779974937</v>
          </cell>
          <cell r="R1199">
            <v>599.9996948242188</v>
          </cell>
          <cell r="S1199">
            <v>0</v>
          </cell>
          <cell r="T1199">
            <v>0</v>
          </cell>
          <cell r="U1199">
            <v>0</v>
          </cell>
          <cell r="V1199">
            <v>120</v>
          </cell>
          <cell r="W1199">
            <v>0</v>
          </cell>
          <cell r="X1199">
            <v>0</v>
          </cell>
          <cell r="Y1199">
            <v>0</v>
          </cell>
          <cell r="Z1199">
            <v>0</v>
          </cell>
          <cell r="AA1199">
            <v>0</v>
          </cell>
          <cell r="AB1199">
            <v>0</v>
          </cell>
          <cell r="AC1199">
            <v>0</v>
          </cell>
          <cell r="AD1199">
            <v>0</v>
          </cell>
          <cell r="AE1199">
            <v>0</v>
          </cell>
          <cell r="AF1199">
            <v>0</v>
          </cell>
          <cell r="AG1199">
            <v>0</v>
          </cell>
          <cell r="AH1199">
            <v>719.9996948242188</v>
          </cell>
          <cell r="AI1199">
            <v>0</v>
          </cell>
          <cell r="AJ1199">
            <v>0</v>
          </cell>
          <cell r="AK1199">
            <v>0</v>
          </cell>
          <cell r="AL1199">
            <v>719.9996948242188</v>
          </cell>
          <cell r="AM1199">
            <v>20.348581314086914</v>
          </cell>
          <cell r="AN1199">
            <v>0</v>
          </cell>
          <cell r="AO1199">
            <v>2.034857988357544</v>
          </cell>
          <cell r="AP1199">
            <v>0</v>
          </cell>
          <cell r="AQ1199">
            <v>22.383440017700195</v>
          </cell>
          <cell r="AR1199">
            <v>719.9996948242188</v>
          </cell>
          <cell r="AS1199">
            <v>0.031088123319148304</v>
          </cell>
          <cell r="AT1199">
            <v>20.348581314086914</v>
          </cell>
          <cell r="AU1199">
            <v>8.08060359954834</v>
          </cell>
          <cell r="AV1199">
            <v>2.8429183959960938</v>
          </cell>
          <cell r="AW1199">
            <v>0</v>
          </cell>
          <cell r="AX1199">
            <v>31.27210235595703</v>
          </cell>
          <cell r="AY1199">
            <v>0</v>
          </cell>
          <cell r="AZ1199">
            <v>9999</v>
          </cell>
          <cell r="BA1199">
            <v>20.348581314086914</v>
          </cell>
          <cell r="BB1199">
            <v>8.08060359954834</v>
          </cell>
          <cell r="BC1199">
            <v>2.8429183959960938</v>
          </cell>
          <cell r="BD1199">
            <v>0</v>
          </cell>
          <cell r="BE1199">
            <v>31.27210235595703</v>
          </cell>
          <cell r="BF1199">
            <v>719.9996948242188</v>
          </cell>
          <cell r="BG1199">
            <v>1178.4908447265625</v>
          </cell>
          <cell r="BH1199">
            <v>0.04343349522844748</v>
          </cell>
          <cell r="BI1199">
            <v>1196.6458740234375</v>
          </cell>
          <cell r="BJ1199">
            <v>0</v>
          </cell>
          <cell r="BK1199">
            <v>0</v>
          </cell>
          <cell r="BL1199">
            <v>0</v>
          </cell>
          <cell r="BM1199">
            <v>1196.6458740234375</v>
          </cell>
          <cell r="BN1199">
            <v>20.348581314086914</v>
          </cell>
          <cell r="BO1199">
            <v>0</v>
          </cell>
          <cell r="BP1199">
            <v>8.08060359954834</v>
          </cell>
          <cell r="BQ1199">
            <v>2.020150899887085</v>
          </cell>
          <cell r="BR1199">
            <v>0.8256173133850098</v>
          </cell>
          <cell r="BS1199">
            <v>0</v>
          </cell>
          <cell r="BT1199">
            <v>0</v>
          </cell>
          <cell r="BU1199">
            <v>0</v>
          </cell>
          <cell r="BV1199">
            <v>0</v>
          </cell>
          <cell r="BW1199">
            <v>2.8429183959960938</v>
          </cell>
          <cell r="BX1199">
            <v>599.9996948242188</v>
          </cell>
          <cell r="BY1199">
            <v>120</v>
          </cell>
          <cell r="BZ1199">
            <v>0</v>
          </cell>
          <cell r="CA1199">
            <v>0</v>
          </cell>
          <cell r="CB1199">
            <v>34.11787033081055</v>
          </cell>
          <cell r="CC1199">
            <v>719.9996948242188</v>
          </cell>
          <cell r="CD1199">
            <v>0.047385952755484156</v>
          </cell>
          <cell r="CE1199">
            <v>1173.76123046875</v>
          </cell>
          <cell r="CF1199">
            <v>0.4098146003237927</v>
          </cell>
          <cell r="CG1199">
            <v>0</v>
          </cell>
          <cell r="CH1199">
            <v>0.4098146003237927</v>
          </cell>
          <cell r="CI1199">
            <v>0.020225826390696505</v>
          </cell>
          <cell r="CJ1199">
            <v>0</v>
          </cell>
          <cell r="CK1199">
            <v>0.020225826390696505</v>
          </cell>
          <cell r="CM1199">
            <v>0</v>
          </cell>
          <cell r="CQ1199">
            <v>0</v>
          </cell>
          <cell r="CR1199">
            <v>2.020150899887085</v>
          </cell>
          <cell r="CS1199">
            <v>0</v>
          </cell>
          <cell r="CT1199">
            <v>2.020150899887085</v>
          </cell>
          <cell r="CU1199">
            <v>0</v>
          </cell>
          <cell r="CV1199">
            <v>9999</v>
          </cell>
          <cell r="CW1199">
            <v>9999</v>
          </cell>
        </row>
        <row r="1200">
          <cell r="A1200" t="str">
            <v>Manufactured Home w/o Electric Heat, w/CAC - PTCS Duct Sealing Cool Zone 1</v>
          </cell>
          <cell r="C1200">
            <v>20</v>
          </cell>
          <cell r="D1200">
            <v>25.6330623626709</v>
          </cell>
          <cell r="E1200">
            <v>0</v>
          </cell>
          <cell r="F1200">
            <v>375</v>
          </cell>
          <cell r="G1200">
            <v>0</v>
          </cell>
          <cell r="H1200">
            <v>0</v>
          </cell>
          <cell r="L1200">
            <v>27.587583541870117</v>
          </cell>
          <cell r="M1200">
            <v>0</v>
          </cell>
          <cell r="N1200">
            <v>0.018525103107094765</v>
          </cell>
          <cell r="O1200">
            <v>0</v>
          </cell>
          <cell r="P1200">
            <v>0</v>
          </cell>
          <cell r="Q1200">
            <v>0.018525103107094765</v>
          </cell>
          <cell r="R1200">
            <v>374.99981689453125</v>
          </cell>
          <cell r="S1200">
            <v>0</v>
          </cell>
          <cell r="T1200">
            <v>0</v>
          </cell>
          <cell r="U1200">
            <v>0</v>
          </cell>
          <cell r="V1200">
            <v>75</v>
          </cell>
          <cell r="W1200">
            <v>0</v>
          </cell>
          <cell r="X1200">
            <v>0</v>
          </cell>
          <cell r="Y1200">
            <v>0</v>
          </cell>
          <cell r="Z1200">
            <v>0</v>
          </cell>
          <cell r="AA1200">
            <v>0</v>
          </cell>
          <cell r="AB1200">
            <v>0</v>
          </cell>
          <cell r="AC1200">
            <v>0</v>
          </cell>
          <cell r="AD1200">
            <v>0</v>
          </cell>
          <cell r="AE1200">
            <v>0</v>
          </cell>
          <cell r="AF1200">
            <v>0</v>
          </cell>
          <cell r="AG1200">
            <v>0</v>
          </cell>
          <cell r="AH1200">
            <v>449.99981689453125</v>
          </cell>
          <cell r="AI1200">
            <v>0</v>
          </cell>
          <cell r="AJ1200">
            <v>0</v>
          </cell>
          <cell r="AK1200">
            <v>0</v>
          </cell>
          <cell r="AL1200">
            <v>449.99981689453125</v>
          </cell>
          <cell r="AM1200">
            <v>12.67975902557373</v>
          </cell>
          <cell r="AN1200">
            <v>0</v>
          </cell>
          <cell r="AO1200">
            <v>1.267975926399231</v>
          </cell>
          <cell r="AP1200">
            <v>0</v>
          </cell>
          <cell r="AQ1200">
            <v>13.947734832763672</v>
          </cell>
          <cell r="AR1200">
            <v>449.99981689453125</v>
          </cell>
          <cell r="AS1200">
            <v>0.030994979171829227</v>
          </cell>
          <cell r="AT1200">
            <v>12.67975902557373</v>
          </cell>
          <cell r="AU1200">
            <v>5.035245895385742</v>
          </cell>
          <cell r="AV1200">
            <v>1.7715004682540894</v>
          </cell>
          <cell r="AW1200">
            <v>0</v>
          </cell>
          <cell r="AX1200">
            <v>19.48650550842285</v>
          </cell>
          <cell r="AY1200">
            <v>0</v>
          </cell>
          <cell r="AZ1200">
            <v>9999</v>
          </cell>
          <cell r="BA1200">
            <v>12.67975902557373</v>
          </cell>
          <cell r="BB1200">
            <v>5.035245895385742</v>
          </cell>
          <cell r="BC1200">
            <v>1.7715004682540894</v>
          </cell>
          <cell r="BD1200">
            <v>0</v>
          </cell>
          <cell r="BE1200">
            <v>19.48650550842285</v>
          </cell>
          <cell r="BF1200">
            <v>449.99981689453125</v>
          </cell>
          <cell r="BG1200">
            <v>1182.0869140625</v>
          </cell>
          <cell r="BH1200">
            <v>0.04330336292954696</v>
          </cell>
          <cell r="BI1200">
            <v>1200.241943359375</v>
          </cell>
          <cell r="BJ1200">
            <v>0</v>
          </cell>
          <cell r="BK1200">
            <v>0</v>
          </cell>
          <cell r="BL1200">
            <v>0</v>
          </cell>
          <cell r="BM1200">
            <v>1200.241943359375</v>
          </cell>
          <cell r="BN1200">
            <v>12.67975902557373</v>
          </cell>
          <cell r="BO1200">
            <v>0</v>
          </cell>
          <cell r="BP1200">
            <v>5.035245895385742</v>
          </cell>
          <cell r="BQ1200">
            <v>1.2588114738464355</v>
          </cell>
          <cell r="BR1200">
            <v>0.514464795589447</v>
          </cell>
          <cell r="BS1200">
            <v>0</v>
          </cell>
          <cell r="BT1200">
            <v>0</v>
          </cell>
          <cell r="BU1200">
            <v>0</v>
          </cell>
          <cell r="BV1200">
            <v>0</v>
          </cell>
          <cell r="BW1200">
            <v>1.7715004682540894</v>
          </cell>
          <cell r="BX1200">
            <v>374.99981689453125</v>
          </cell>
          <cell r="BY1200">
            <v>75</v>
          </cell>
          <cell r="BZ1200">
            <v>0</v>
          </cell>
          <cell r="CA1200">
            <v>0</v>
          </cell>
          <cell r="CB1200">
            <v>21.259780883789062</v>
          </cell>
          <cell r="CC1200">
            <v>449.99981689453125</v>
          </cell>
          <cell r="CD1200">
            <v>0.04724397846506726</v>
          </cell>
          <cell r="CE1200">
            <v>1177.3572998046875</v>
          </cell>
          <cell r="CF1200">
            <v>0.2553667138075879</v>
          </cell>
          <cell r="CG1200">
            <v>0</v>
          </cell>
          <cell r="CH1200">
            <v>0.2553667138075879</v>
          </cell>
          <cell r="CI1200">
            <v>0.012603266978175261</v>
          </cell>
          <cell r="CJ1200">
            <v>0</v>
          </cell>
          <cell r="CK1200">
            <v>0.012603266978175261</v>
          </cell>
          <cell r="CM1200">
            <v>0</v>
          </cell>
          <cell r="CQ1200">
            <v>0</v>
          </cell>
          <cell r="CR1200">
            <v>1.2588114738464355</v>
          </cell>
          <cell r="CS1200">
            <v>0</v>
          </cell>
          <cell r="CT1200">
            <v>1.2588114738464355</v>
          </cell>
          <cell r="CU1200">
            <v>0</v>
          </cell>
          <cell r="CV1200">
            <v>9999</v>
          </cell>
          <cell r="CW1200">
            <v>9999</v>
          </cell>
        </row>
        <row r="1201">
          <cell r="A1201" t="str">
            <v>Single Family w/o Electric Heat w/CAC - PTCS Duct Sealing Cool Zone 1</v>
          </cell>
          <cell r="C1201">
            <v>20</v>
          </cell>
          <cell r="D1201">
            <v>23.88463592529297</v>
          </cell>
          <cell r="E1201">
            <v>0</v>
          </cell>
          <cell r="F1201">
            <v>425</v>
          </cell>
          <cell r="G1201">
            <v>0</v>
          </cell>
          <cell r="H1201">
            <v>0</v>
          </cell>
          <cell r="L1201">
            <v>25.705839157104492</v>
          </cell>
          <cell r="M1201">
            <v>0</v>
          </cell>
          <cell r="N1201">
            <v>0.017261508852243423</v>
          </cell>
          <cell r="O1201">
            <v>0</v>
          </cell>
          <cell r="P1201">
            <v>0</v>
          </cell>
          <cell r="Q1201">
            <v>0.017261508852243423</v>
          </cell>
          <cell r="R1201">
            <v>424.9997863769531</v>
          </cell>
          <cell r="S1201">
            <v>0</v>
          </cell>
          <cell r="T1201">
            <v>0</v>
          </cell>
          <cell r="U1201">
            <v>0</v>
          </cell>
          <cell r="V1201">
            <v>85</v>
          </cell>
          <cell r="W1201">
            <v>0</v>
          </cell>
          <cell r="X1201">
            <v>0</v>
          </cell>
          <cell r="Y1201">
            <v>0</v>
          </cell>
          <cell r="Z1201">
            <v>0</v>
          </cell>
          <cell r="AA1201">
            <v>0</v>
          </cell>
          <cell r="AB1201">
            <v>0</v>
          </cell>
          <cell r="AC1201">
            <v>0</v>
          </cell>
          <cell r="AD1201">
            <v>0</v>
          </cell>
          <cell r="AE1201">
            <v>0</v>
          </cell>
          <cell r="AF1201">
            <v>0</v>
          </cell>
          <cell r="AG1201">
            <v>0</v>
          </cell>
          <cell r="AH1201">
            <v>509.9997863769531</v>
          </cell>
          <cell r="AI1201">
            <v>0</v>
          </cell>
          <cell r="AJ1201">
            <v>0</v>
          </cell>
          <cell r="AK1201">
            <v>0</v>
          </cell>
          <cell r="AL1201">
            <v>509.9997863769531</v>
          </cell>
          <cell r="AM1201">
            <v>11.814874649047852</v>
          </cell>
          <cell r="AN1201">
            <v>0</v>
          </cell>
          <cell r="AO1201">
            <v>1.1814874410629272</v>
          </cell>
          <cell r="AP1201">
            <v>0</v>
          </cell>
          <cell r="AQ1201">
            <v>12.99636173248291</v>
          </cell>
          <cell r="AR1201">
            <v>509.9997863769531</v>
          </cell>
          <cell r="AS1201">
            <v>0.025483073595848244</v>
          </cell>
          <cell r="AT1201">
            <v>11.814874649047852</v>
          </cell>
          <cell r="AU1201">
            <v>4.6917924880981445</v>
          </cell>
          <cell r="AV1201">
            <v>1.6506667137145996</v>
          </cell>
          <cell r="AW1201">
            <v>0</v>
          </cell>
          <cell r="AX1201">
            <v>18.157333374023438</v>
          </cell>
          <cell r="AY1201">
            <v>0</v>
          </cell>
          <cell r="AZ1201">
            <v>9999</v>
          </cell>
          <cell r="BA1201">
            <v>11.814874649047852</v>
          </cell>
          <cell r="BB1201">
            <v>4.6917924880981445</v>
          </cell>
          <cell r="BC1201">
            <v>1.6506667137145996</v>
          </cell>
          <cell r="BD1201">
            <v>0</v>
          </cell>
          <cell r="BE1201">
            <v>18.157333374023438</v>
          </cell>
          <cell r="BF1201">
            <v>509.9997863769531</v>
          </cell>
          <cell r="BG1201">
            <v>1441.6953125</v>
          </cell>
          <cell r="BH1201">
            <v>0.03560263030667247</v>
          </cell>
          <cell r="BI1201">
            <v>1459.850341796875</v>
          </cell>
          <cell r="BJ1201">
            <v>0</v>
          </cell>
          <cell r="BK1201">
            <v>0</v>
          </cell>
          <cell r="BL1201">
            <v>0</v>
          </cell>
          <cell r="BM1201">
            <v>1459.850341796875</v>
          </cell>
          <cell r="BN1201">
            <v>11.814874649047852</v>
          </cell>
          <cell r="BO1201">
            <v>0</v>
          </cell>
          <cell r="BP1201">
            <v>4.6917924880981445</v>
          </cell>
          <cell r="BQ1201">
            <v>1.1729481220245361</v>
          </cell>
          <cell r="BR1201">
            <v>0.4793732166290283</v>
          </cell>
          <cell r="BS1201">
            <v>0</v>
          </cell>
          <cell r="BT1201">
            <v>0</v>
          </cell>
          <cell r="BU1201">
            <v>0</v>
          </cell>
          <cell r="BV1201">
            <v>0</v>
          </cell>
          <cell r="BW1201">
            <v>1.6506667137145996</v>
          </cell>
          <cell r="BX1201">
            <v>424.9997863769531</v>
          </cell>
          <cell r="BY1201">
            <v>85</v>
          </cell>
          <cell r="BZ1201">
            <v>0</v>
          </cell>
          <cell r="CA1201">
            <v>0</v>
          </cell>
          <cell r="CB1201">
            <v>19.809654235839844</v>
          </cell>
          <cell r="CC1201">
            <v>509.9997863769531</v>
          </cell>
          <cell r="CD1201">
            <v>0.038842477425808895</v>
          </cell>
          <cell r="CE1201">
            <v>1436.965576171875</v>
          </cell>
          <cell r="CF1201">
            <v>0.23794818973842805</v>
          </cell>
          <cell r="CG1201">
            <v>0</v>
          </cell>
          <cell r="CH1201">
            <v>0.23794818973842805</v>
          </cell>
          <cell r="CI1201">
            <v>0.011743600086057085</v>
          </cell>
          <cell r="CJ1201">
            <v>0</v>
          </cell>
          <cell r="CK1201">
            <v>0.011743600086057085</v>
          </cell>
          <cell r="CM1201">
            <v>0</v>
          </cell>
          <cell r="CQ1201">
            <v>0</v>
          </cell>
          <cell r="CR1201">
            <v>1.1729481220245361</v>
          </cell>
          <cell r="CS1201">
            <v>0</v>
          </cell>
          <cell r="CT1201">
            <v>1.1729481220245361</v>
          </cell>
          <cell r="CU1201">
            <v>0</v>
          </cell>
          <cell r="CV1201">
            <v>9999</v>
          </cell>
          <cell r="CW1201">
            <v>9999</v>
          </cell>
        </row>
        <row r="1202">
          <cell r="A1202" t="str">
            <v>Single Family w/o Electric Heat w/CAC - PTCS Duct Sealing and System Commissioning Cool Zone 1</v>
          </cell>
          <cell r="C1202">
            <v>20</v>
          </cell>
          <cell r="D1202">
            <v>35.836490631103516</v>
          </cell>
          <cell r="E1202">
            <v>0</v>
          </cell>
          <cell r="F1202">
            <v>650</v>
          </cell>
          <cell r="G1202">
            <v>0</v>
          </cell>
          <cell r="H1202">
            <v>0</v>
          </cell>
          <cell r="L1202">
            <v>38.56902313232422</v>
          </cell>
          <cell r="M1202">
            <v>0</v>
          </cell>
          <cell r="N1202">
            <v>0.02589915506541729</v>
          </cell>
          <cell r="O1202">
            <v>0</v>
          </cell>
          <cell r="P1202">
            <v>0</v>
          </cell>
          <cell r="Q1202">
            <v>0.02589915506541729</v>
          </cell>
          <cell r="R1202">
            <v>649.9996948242188</v>
          </cell>
          <cell r="S1202">
            <v>0</v>
          </cell>
          <cell r="T1202">
            <v>0</v>
          </cell>
          <cell r="U1202">
            <v>0</v>
          </cell>
          <cell r="V1202">
            <v>130</v>
          </cell>
          <cell r="W1202">
            <v>0</v>
          </cell>
          <cell r="X1202">
            <v>0</v>
          </cell>
          <cell r="Y1202">
            <v>0</v>
          </cell>
          <cell r="Z1202">
            <v>0</v>
          </cell>
          <cell r="AA1202">
            <v>0</v>
          </cell>
          <cell r="AB1202">
            <v>0</v>
          </cell>
          <cell r="AC1202">
            <v>0</v>
          </cell>
          <cell r="AD1202">
            <v>0</v>
          </cell>
          <cell r="AE1202">
            <v>0</v>
          </cell>
          <cell r="AF1202">
            <v>0</v>
          </cell>
          <cell r="AG1202">
            <v>0</v>
          </cell>
          <cell r="AH1202">
            <v>779.9996948242188</v>
          </cell>
          <cell r="AI1202">
            <v>0</v>
          </cell>
          <cell r="AJ1202">
            <v>0</v>
          </cell>
          <cell r="AK1202">
            <v>0</v>
          </cell>
          <cell r="AL1202">
            <v>779.9996948242188</v>
          </cell>
          <cell r="AM1202">
            <v>17.727027893066406</v>
          </cell>
          <cell r="AN1202">
            <v>0</v>
          </cell>
          <cell r="AO1202">
            <v>1.772702932357788</v>
          </cell>
          <cell r="AP1202">
            <v>0</v>
          </cell>
          <cell r="AQ1202">
            <v>19.499731063842773</v>
          </cell>
          <cell r="AR1202">
            <v>779.9996948242188</v>
          </cell>
          <cell r="AS1202">
            <v>0.02499966468553384</v>
          </cell>
          <cell r="AT1202">
            <v>17.727027893066406</v>
          </cell>
          <cell r="AU1202">
            <v>7.039560794830322</v>
          </cell>
          <cell r="AV1202">
            <v>2.476659059524536</v>
          </cell>
          <cell r="AW1202">
            <v>0</v>
          </cell>
          <cell r="AX1202">
            <v>27.243247985839844</v>
          </cell>
          <cell r="AY1202">
            <v>0</v>
          </cell>
          <cell r="AZ1202">
            <v>9999</v>
          </cell>
          <cell r="BA1202">
            <v>17.727027893066406</v>
          </cell>
          <cell r="BB1202">
            <v>7.039560794830322</v>
          </cell>
          <cell r="BC1202">
            <v>2.476659059524536</v>
          </cell>
          <cell r="BD1202">
            <v>0</v>
          </cell>
          <cell r="BE1202">
            <v>27.243247985839844</v>
          </cell>
          <cell r="BF1202">
            <v>779.9996948242188</v>
          </cell>
          <cell r="BG1202">
            <v>1469.923828125</v>
          </cell>
          <cell r="BH1202">
            <v>0.03492725436714539</v>
          </cell>
          <cell r="BI1202">
            <v>1488.0787353515625</v>
          </cell>
          <cell r="BJ1202">
            <v>0</v>
          </cell>
          <cell r="BK1202">
            <v>0</v>
          </cell>
          <cell r="BL1202">
            <v>0</v>
          </cell>
          <cell r="BM1202">
            <v>1488.0787353515625</v>
          </cell>
          <cell r="BN1202">
            <v>17.727027893066406</v>
          </cell>
          <cell r="BO1202">
            <v>0</v>
          </cell>
          <cell r="BP1202">
            <v>7.039560794830322</v>
          </cell>
          <cell r="BQ1202">
            <v>1.7598901987075806</v>
          </cell>
          <cell r="BR1202">
            <v>0.7192512154579163</v>
          </cell>
          <cell r="BS1202">
            <v>0</v>
          </cell>
          <cell r="BT1202">
            <v>0</v>
          </cell>
          <cell r="BU1202">
            <v>0</v>
          </cell>
          <cell r="BV1202">
            <v>0</v>
          </cell>
          <cell r="BW1202">
            <v>2.476659059524536</v>
          </cell>
          <cell r="BX1202">
            <v>649.9996948242188</v>
          </cell>
          <cell r="BY1202">
            <v>130</v>
          </cell>
          <cell r="BZ1202">
            <v>0</v>
          </cell>
          <cell r="CA1202">
            <v>0</v>
          </cell>
          <cell r="CB1202">
            <v>29.722389221191406</v>
          </cell>
          <cell r="CC1202">
            <v>779.9996948242188</v>
          </cell>
          <cell r="CD1202">
            <v>0.03810564203911005</v>
          </cell>
          <cell r="CE1202">
            <v>1465.194091796875</v>
          </cell>
          <cell r="CF1202">
            <v>0.3570172921417168</v>
          </cell>
          <cell r="CG1202">
            <v>0</v>
          </cell>
          <cell r="CH1202">
            <v>0.3570172921417168</v>
          </cell>
          <cell r="CI1202">
            <v>0.01762008909304276</v>
          </cell>
          <cell r="CJ1202">
            <v>0</v>
          </cell>
          <cell r="CK1202">
            <v>0.01762008909304276</v>
          </cell>
          <cell r="CM1202">
            <v>0</v>
          </cell>
          <cell r="CQ1202">
            <v>0</v>
          </cell>
          <cell r="CR1202">
            <v>1.7598901987075806</v>
          </cell>
          <cell r="CS1202">
            <v>0</v>
          </cell>
          <cell r="CT1202">
            <v>1.7598901987075806</v>
          </cell>
          <cell r="CU1202">
            <v>0</v>
          </cell>
          <cell r="CV1202">
            <v>9999</v>
          </cell>
          <cell r="CW1202">
            <v>9999</v>
          </cell>
        </row>
        <row r="1203">
          <cell r="A1203" t="str">
            <v>Manufactured Home w/o Electric Heat, w/CAC - PTCS System Commissioning Cool Zone 2</v>
          </cell>
          <cell r="C1203">
            <v>5</v>
          </cell>
          <cell r="D1203">
            <v>34.67517852783203</v>
          </cell>
          <cell r="E1203">
            <v>0</v>
          </cell>
          <cell r="F1203">
            <v>225</v>
          </cell>
          <cell r="G1203">
            <v>0</v>
          </cell>
          <cell r="H1203">
            <v>0</v>
          </cell>
          <cell r="L1203">
            <v>37.31916046142578</v>
          </cell>
          <cell r="M1203">
            <v>0</v>
          </cell>
          <cell r="N1203">
            <v>0.02505987137556076</v>
          </cell>
          <cell r="O1203">
            <v>0</v>
          </cell>
          <cell r="P1203">
            <v>0</v>
          </cell>
          <cell r="Q1203">
            <v>0.02505987137556076</v>
          </cell>
          <cell r="R1203">
            <v>224.99989318847656</v>
          </cell>
          <cell r="S1203">
            <v>0</v>
          </cell>
          <cell r="T1203">
            <v>0</v>
          </cell>
          <cell r="U1203">
            <v>494.7415771484375</v>
          </cell>
          <cell r="V1203">
            <v>45</v>
          </cell>
          <cell r="W1203">
            <v>0</v>
          </cell>
          <cell r="X1203">
            <v>0</v>
          </cell>
          <cell r="Y1203">
            <v>0</v>
          </cell>
          <cell r="Z1203">
            <v>0</v>
          </cell>
          <cell r="AA1203">
            <v>0</v>
          </cell>
          <cell r="AB1203">
            <v>0</v>
          </cell>
          <cell r="AC1203">
            <v>0</v>
          </cell>
          <cell r="AD1203">
            <v>0</v>
          </cell>
          <cell r="AE1203">
            <v>0</v>
          </cell>
          <cell r="AF1203">
            <v>0</v>
          </cell>
          <cell r="AG1203">
            <v>0</v>
          </cell>
          <cell r="AH1203">
            <v>269.9998779296875</v>
          </cell>
          <cell r="AI1203">
            <v>0</v>
          </cell>
          <cell r="AJ1203">
            <v>0</v>
          </cell>
          <cell r="AK1203">
            <v>494.7415771484375</v>
          </cell>
          <cell r="AL1203">
            <v>764.741455078125</v>
          </cell>
          <cell r="AM1203">
            <v>17.224910736083984</v>
          </cell>
          <cell r="AN1203">
            <v>0</v>
          </cell>
          <cell r="AO1203">
            <v>1.7224911451339722</v>
          </cell>
          <cell r="AP1203">
            <v>0</v>
          </cell>
          <cell r="AQ1203">
            <v>18.94740104675293</v>
          </cell>
          <cell r="AR1203">
            <v>269.9998779296875</v>
          </cell>
          <cell r="AS1203">
            <v>0.07017559028436912</v>
          </cell>
          <cell r="AT1203">
            <v>17.224910736083984</v>
          </cell>
          <cell r="AU1203">
            <v>6.811439514160156</v>
          </cell>
          <cell r="AV1203">
            <v>2.403635025024414</v>
          </cell>
          <cell r="AW1203">
            <v>0</v>
          </cell>
          <cell r="AX1203">
            <v>26.439985275268555</v>
          </cell>
          <cell r="AY1203">
            <v>0</v>
          </cell>
          <cell r="AZ1203">
            <v>9999</v>
          </cell>
          <cell r="BA1203">
            <v>17.224910736083984</v>
          </cell>
          <cell r="BB1203">
            <v>6.811439514160156</v>
          </cell>
          <cell r="BC1203">
            <v>2.403635025024414</v>
          </cell>
          <cell r="BD1203">
            <v>0</v>
          </cell>
          <cell r="BE1203">
            <v>26.439985275268555</v>
          </cell>
          <cell r="BF1203">
            <v>269.9998779296875</v>
          </cell>
          <cell r="BG1203">
            <v>514.1863403320312</v>
          </cell>
          <cell r="BH1203">
            <v>0.09792591012920074</v>
          </cell>
          <cell r="BI1203">
            <v>532.3555908203125</v>
          </cell>
          <cell r="BJ1203">
            <v>0</v>
          </cell>
          <cell r="BK1203">
            <v>0</v>
          </cell>
          <cell r="BL1203">
            <v>975.4761352539062</v>
          </cell>
          <cell r="BM1203">
            <v>1507.831787109375</v>
          </cell>
          <cell r="BN1203">
            <v>17.224910736083984</v>
          </cell>
          <cell r="BO1203">
            <v>0</v>
          </cell>
          <cell r="BP1203">
            <v>6.811439514160156</v>
          </cell>
          <cell r="BQ1203">
            <v>1.702859878540039</v>
          </cell>
          <cell r="BR1203">
            <v>0.7112641334533691</v>
          </cell>
          <cell r="BS1203">
            <v>0</v>
          </cell>
          <cell r="BT1203">
            <v>0</v>
          </cell>
          <cell r="BU1203">
            <v>0</v>
          </cell>
          <cell r="BV1203">
            <v>0</v>
          </cell>
          <cell r="BW1203">
            <v>2.403635025024414</v>
          </cell>
          <cell r="BX1203">
            <v>719.741455078125</v>
          </cell>
          <cell r="BY1203">
            <v>45</v>
          </cell>
          <cell r="BZ1203">
            <v>0</v>
          </cell>
          <cell r="CA1203">
            <v>0</v>
          </cell>
          <cell r="CB1203">
            <v>28.854108810424805</v>
          </cell>
          <cell r="CC1203">
            <v>764.741455078125</v>
          </cell>
          <cell r="CD1203">
            <v>0.037730541604174266</v>
          </cell>
          <cell r="CE1203">
            <v>1484.902587890625</v>
          </cell>
          <cell r="CF1203">
            <v>0.35525725391224167</v>
          </cell>
          <cell r="CG1203">
            <v>0</v>
          </cell>
          <cell r="CH1203">
            <v>0.35525725391224167</v>
          </cell>
          <cell r="CI1203">
            <v>0.017682999099113195</v>
          </cell>
          <cell r="CJ1203">
            <v>0</v>
          </cell>
          <cell r="CK1203">
            <v>0.017682999099113195</v>
          </cell>
          <cell r="CM1203">
            <v>0</v>
          </cell>
          <cell r="CQ1203">
            <v>0</v>
          </cell>
          <cell r="CR1203">
            <v>1.702859878540039</v>
          </cell>
          <cell r="CS1203">
            <v>0</v>
          </cell>
          <cell r="CT1203">
            <v>1.702859878540039</v>
          </cell>
          <cell r="CU1203">
            <v>0</v>
          </cell>
          <cell r="CV1203">
            <v>9999</v>
          </cell>
          <cell r="CW1203">
            <v>9999</v>
          </cell>
        </row>
        <row r="1204">
          <cell r="A1204" t="str">
            <v>Manufactured Home NonSGC Forced Air Furnace w/CAC - PTCS System Commissioning Heat Zone 2 - Cool Zone 2</v>
          </cell>
          <cell r="C1204">
            <v>5</v>
          </cell>
          <cell r="D1204">
            <v>34.67517852783203</v>
          </cell>
          <cell r="E1204">
            <v>0</v>
          </cell>
          <cell r="F1204">
            <v>225</v>
          </cell>
          <cell r="G1204">
            <v>0</v>
          </cell>
          <cell r="H1204">
            <v>0</v>
          </cell>
          <cell r="L1204">
            <v>37.31916046142578</v>
          </cell>
          <cell r="M1204">
            <v>2.368530255465845E-22</v>
          </cell>
          <cell r="N1204">
            <v>0.02505987137556076</v>
          </cell>
          <cell r="O1204">
            <v>0</v>
          </cell>
          <cell r="P1204">
            <v>2.368530255465845E-22</v>
          </cell>
          <cell r="Q1204">
            <v>0.02505987137556076</v>
          </cell>
          <cell r="R1204">
            <v>224.99989318847656</v>
          </cell>
          <cell r="S1204">
            <v>0</v>
          </cell>
          <cell r="T1204">
            <v>0</v>
          </cell>
          <cell r="U1204">
            <v>494.7415771484375</v>
          </cell>
          <cell r="V1204">
            <v>45</v>
          </cell>
          <cell r="W1204">
            <v>0</v>
          </cell>
          <cell r="X1204">
            <v>0</v>
          </cell>
          <cell r="Y1204">
            <v>0</v>
          </cell>
          <cell r="Z1204">
            <v>0</v>
          </cell>
          <cell r="AA1204">
            <v>0</v>
          </cell>
          <cell r="AB1204">
            <v>0</v>
          </cell>
          <cell r="AC1204">
            <v>0</v>
          </cell>
          <cell r="AD1204">
            <v>0</v>
          </cell>
          <cell r="AE1204">
            <v>0</v>
          </cell>
          <cell r="AF1204">
            <v>0</v>
          </cell>
          <cell r="AG1204">
            <v>0</v>
          </cell>
          <cell r="AH1204">
            <v>269.9998779296875</v>
          </cell>
          <cell r="AI1204">
            <v>0</v>
          </cell>
          <cell r="AJ1204">
            <v>0</v>
          </cell>
          <cell r="AK1204">
            <v>494.7415771484375</v>
          </cell>
          <cell r="AL1204">
            <v>764.741455078125</v>
          </cell>
          <cell r="AM1204">
            <v>17.224910736083984</v>
          </cell>
          <cell r="AN1204">
            <v>9.656733460936357E-21</v>
          </cell>
          <cell r="AO1204">
            <v>1.7224911451339722</v>
          </cell>
          <cell r="AP1204">
            <v>0</v>
          </cell>
          <cell r="AQ1204">
            <v>18.94740104675293</v>
          </cell>
          <cell r="AR1204">
            <v>269.9998779296875</v>
          </cell>
          <cell r="AS1204">
            <v>0.07017559028436912</v>
          </cell>
          <cell r="AT1204">
            <v>17.224910736083984</v>
          </cell>
          <cell r="AU1204">
            <v>6.811439514160156</v>
          </cell>
          <cell r="AV1204">
            <v>2.403635025024414</v>
          </cell>
          <cell r="AW1204">
            <v>0</v>
          </cell>
          <cell r="AX1204">
            <v>26.439985275268555</v>
          </cell>
          <cell r="AY1204">
            <v>0</v>
          </cell>
          <cell r="AZ1204">
            <v>9999</v>
          </cell>
          <cell r="BA1204">
            <v>17.224910736083984</v>
          </cell>
          <cell r="BB1204">
            <v>6.811439514160156</v>
          </cell>
          <cell r="BC1204">
            <v>2.403635025024414</v>
          </cell>
          <cell r="BD1204">
            <v>0</v>
          </cell>
          <cell r="BE1204">
            <v>26.439985275268555</v>
          </cell>
          <cell r="BF1204">
            <v>269.9998779296875</v>
          </cell>
          <cell r="BG1204">
            <v>514.1863403320312</v>
          </cell>
          <cell r="BH1204">
            <v>0.09792591012920074</v>
          </cell>
          <cell r="BI1204">
            <v>532.3555908203125</v>
          </cell>
          <cell r="BJ1204">
            <v>0</v>
          </cell>
          <cell r="BK1204">
            <v>0</v>
          </cell>
          <cell r="BL1204">
            <v>975.4761352539062</v>
          </cell>
          <cell r="BM1204">
            <v>1507.831787109375</v>
          </cell>
          <cell r="BN1204">
            <v>17.224910736083984</v>
          </cell>
          <cell r="BO1204">
            <v>0</v>
          </cell>
          <cell r="BP1204">
            <v>6.811439514160156</v>
          </cell>
          <cell r="BQ1204">
            <v>1.702859878540039</v>
          </cell>
          <cell r="BR1204">
            <v>0.7112641334533691</v>
          </cell>
          <cell r="BS1204">
            <v>0</v>
          </cell>
          <cell r="BT1204">
            <v>0</v>
          </cell>
          <cell r="BU1204">
            <v>0</v>
          </cell>
          <cell r="BV1204">
            <v>0</v>
          </cell>
          <cell r="BW1204">
            <v>2.403635025024414</v>
          </cell>
          <cell r="BX1204">
            <v>719.741455078125</v>
          </cell>
          <cell r="BY1204">
            <v>45</v>
          </cell>
          <cell r="BZ1204">
            <v>0</v>
          </cell>
          <cell r="CA1204">
            <v>0</v>
          </cell>
          <cell r="CB1204">
            <v>28.854108810424805</v>
          </cell>
          <cell r="CC1204">
            <v>764.741455078125</v>
          </cell>
          <cell r="CD1204">
            <v>0.037730541604174266</v>
          </cell>
          <cell r="CE1204">
            <v>1484.902587890625</v>
          </cell>
          <cell r="CF1204">
            <v>0.35525725391224167</v>
          </cell>
          <cell r="CG1204">
            <v>0</v>
          </cell>
          <cell r="CH1204">
            <v>0.35525725391224167</v>
          </cell>
          <cell r="CI1204">
            <v>0.017682999099113195</v>
          </cell>
          <cell r="CJ1204">
            <v>0</v>
          </cell>
          <cell r="CK1204">
            <v>0.017682999099113195</v>
          </cell>
          <cell r="CM1204">
            <v>0</v>
          </cell>
          <cell r="CQ1204">
            <v>0</v>
          </cell>
          <cell r="CR1204">
            <v>1.702859878540039</v>
          </cell>
          <cell r="CS1204">
            <v>0</v>
          </cell>
          <cell r="CT1204">
            <v>1.702859878540039</v>
          </cell>
          <cell r="CU1204">
            <v>0</v>
          </cell>
          <cell r="CV1204">
            <v>9999</v>
          </cell>
          <cell r="CW1204">
            <v>9999</v>
          </cell>
        </row>
        <row r="1205">
          <cell r="A1205" t="str">
            <v>Manufactured Home NonSGC Forced Air Furnace w/CAC - PTCS System Commissioning Heat Zone 1 - Cool Zone 2</v>
          </cell>
          <cell r="C1205">
            <v>5</v>
          </cell>
          <cell r="D1205">
            <v>34.67517852783203</v>
          </cell>
          <cell r="E1205">
            <v>0</v>
          </cell>
          <cell r="F1205">
            <v>225</v>
          </cell>
          <cell r="G1205">
            <v>0</v>
          </cell>
          <cell r="H1205">
            <v>0</v>
          </cell>
          <cell r="L1205">
            <v>37.31916046142578</v>
          </cell>
          <cell r="M1205">
            <v>2.368530255465845E-22</v>
          </cell>
          <cell r="N1205">
            <v>0.02505987137556076</v>
          </cell>
          <cell r="O1205">
            <v>0</v>
          </cell>
          <cell r="P1205">
            <v>2.368530255465845E-22</v>
          </cell>
          <cell r="Q1205">
            <v>0.02505987137556076</v>
          </cell>
          <cell r="R1205">
            <v>224.99989318847656</v>
          </cell>
          <cell r="S1205">
            <v>0</v>
          </cell>
          <cell r="T1205">
            <v>0</v>
          </cell>
          <cell r="U1205">
            <v>494.7415771484375</v>
          </cell>
          <cell r="V1205">
            <v>45</v>
          </cell>
          <cell r="W1205">
            <v>0</v>
          </cell>
          <cell r="X1205">
            <v>0</v>
          </cell>
          <cell r="Y1205">
            <v>0</v>
          </cell>
          <cell r="Z1205">
            <v>0</v>
          </cell>
          <cell r="AA1205">
            <v>0</v>
          </cell>
          <cell r="AB1205">
            <v>0</v>
          </cell>
          <cell r="AC1205">
            <v>0</v>
          </cell>
          <cell r="AD1205">
            <v>0</v>
          </cell>
          <cell r="AE1205">
            <v>0</v>
          </cell>
          <cell r="AF1205">
            <v>0</v>
          </cell>
          <cell r="AG1205">
            <v>0</v>
          </cell>
          <cell r="AH1205">
            <v>269.9998779296875</v>
          </cell>
          <cell r="AI1205">
            <v>0</v>
          </cell>
          <cell r="AJ1205">
            <v>0</v>
          </cell>
          <cell r="AK1205">
            <v>494.7415771484375</v>
          </cell>
          <cell r="AL1205">
            <v>764.741455078125</v>
          </cell>
          <cell r="AM1205">
            <v>17.224910736083984</v>
          </cell>
          <cell r="AN1205">
            <v>9.656733460936357E-21</v>
          </cell>
          <cell r="AO1205">
            <v>1.7224911451339722</v>
          </cell>
          <cell r="AP1205">
            <v>0</v>
          </cell>
          <cell r="AQ1205">
            <v>18.94740104675293</v>
          </cell>
          <cell r="AR1205">
            <v>269.9998779296875</v>
          </cell>
          <cell r="AS1205">
            <v>0.07017559028436912</v>
          </cell>
          <cell r="AT1205">
            <v>17.224910736083984</v>
          </cell>
          <cell r="AU1205">
            <v>6.811439514160156</v>
          </cell>
          <cell r="AV1205">
            <v>2.403635025024414</v>
          </cell>
          <cell r="AW1205">
            <v>0</v>
          </cell>
          <cell r="AX1205">
            <v>26.439985275268555</v>
          </cell>
          <cell r="AY1205">
            <v>0</v>
          </cell>
          <cell r="AZ1205">
            <v>9999</v>
          </cell>
          <cell r="BA1205">
            <v>17.224910736083984</v>
          </cell>
          <cell r="BB1205">
            <v>6.811439514160156</v>
          </cell>
          <cell r="BC1205">
            <v>2.403635025024414</v>
          </cell>
          <cell r="BD1205">
            <v>0</v>
          </cell>
          <cell r="BE1205">
            <v>26.439985275268555</v>
          </cell>
          <cell r="BF1205">
            <v>269.9998779296875</v>
          </cell>
          <cell r="BG1205">
            <v>514.1863403320312</v>
          </cell>
          <cell r="BH1205">
            <v>0.09792591012920074</v>
          </cell>
          <cell r="BI1205">
            <v>532.3555908203125</v>
          </cell>
          <cell r="BJ1205">
            <v>0</v>
          </cell>
          <cell r="BK1205">
            <v>0</v>
          </cell>
          <cell r="BL1205">
            <v>975.4761352539062</v>
          </cell>
          <cell r="BM1205">
            <v>1507.831787109375</v>
          </cell>
          <cell r="BN1205">
            <v>17.224910736083984</v>
          </cell>
          <cell r="BO1205">
            <v>0</v>
          </cell>
          <cell r="BP1205">
            <v>6.811439514160156</v>
          </cell>
          <cell r="BQ1205">
            <v>1.702859878540039</v>
          </cell>
          <cell r="BR1205">
            <v>0.7112641334533691</v>
          </cell>
          <cell r="BS1205">
            <v>0</v>
          </cell>
          <cell r="BT1205">
            <v>0</v>
          </cell>
          <cell r="BU1205">
            <v>0</v>
          </cell>
          <cell r="BV1205">
            <v>0</v>
          </cell>
          <cell r="BW1205">
            <v>2.403635025024414</v>
          </cell>
          <cell r="BX1205">
            <v>719.741455078125</v>
          </cell>
          <cell r="BY1205">
            <v>45</v>
          </cell>
          <cell r="BZ1205">
            <v>0</v>
          </cell>
          <cell r="CA1205">
            <v>0</v>
          </cell>
          <cell r="CB1205">
            <v>28.854108810424805</v>
          </cell>
          <cell r="CC1205">
            <v>764.741455078125</v>
          </cell>
          <cell r="CD1205">
            <v>0.037730541604174266</v>
          </cell>
          <cell r="CE1205">
            <v>1484.902587890625</v>
          </cell>
          <cell r="CF1205">
            <v>0.35525725391224167</v>
          </cell>
          <cell r="CG1205">
            <v>0</v>
          </cell>
          <cell r="CH1205">
            <v>0.35525725391224167</v>
          </cell>
          <cell r="CI1205">
            <v>0.017682999099113195</v>
          </cell>
          <cell r="CJ1205">
            <v>0</v>
          </cell>
          <cell r="CK1205">
            <v>0.017682999099113195</v>
          </cell>
          <cell r="CM1205">
            <v>0</v>
          </cell>
          <cell r="CQ1205">
            <v>0</v>
          </cell>
          <cell r="CR1205">
            <v>1.702859878540039</v>
          </cell>
          <cell r="CS1205">
            <v>0</v>
          </cell>
          <cell r="CT1205">
            <v>1.702859878540039</v>
          </cell>
          <cell r="CU1205">
            <v>0</v>
          </cell>
          <cell r="CV1205">
            <v>9999</v>
          </cell>
          <cell r="CW1205">
            <v>9999</v>
          </cell>
        </row>
        <row r="1206">
          <cell r="A1206" t="str">
            <v>Manufactured Home NonSGC Forced Air Furnace w/CAC - PTCS System Commissioning Heat Zone 3 - Cool Zone 2</v>
          </cell>
          <cell r="C1206">
            <v>5</v>
          </cell>
          <cell r="D1206">
            <v>34.67517852783203</v>
          </cell>
          <cell r="E1206">
            <v>0</v>
          </cell>
          <cell r="F1206">
            <v>225</v>
          </cell>
          <cell r="G1206">
            <v>0</v>
          </cell>
          <cell r="H1206">
            <v>0</v>
          </cell>
          <cell r="L1206">
            <v>37.31916046142578</v>
          </cell>
          <cell r="M1206">
            <v>2.368530255465845E-22</v>
          </cell>
          <cell r="N1206">
            <v>0.02505987137556076</v>
          </cell>
          <cell r="O1206">
            <v>0</v>
          </cell>
          <cell r="P1206">
            <v>2.368530255465845E-22</v>
          </cell>
          <cell r="Q1206">
            <v>0.02505987137556076</v>
          </cell>
          <cell r="R1206">
            <v>224.99989318847656</v>
          </cell>
          <cell r="S1206">
            <v>0</v>
          </cell>
          <cell r="T1206">
            <v>0</v>
          </cell>
          <cell r="U1206">
            <v>494.7415771484375</v>
          </cell>
          <cell r="V1206">
            <v>45</v>
          </cell>
          <cell r="W1206">
            <v>0</v>
          </cell>
          <cell r="X1206">
            <v>0</v>
          </cell>
          <cell r="Y1206">
            <v>0</v>
          </cell>
          <cell r="Z1206">
            <v>0</v>
          </cell>
          <cell r="AA1206">
            <v>0</v>
          </cell>
          <cell r="AB1206">
            <v>0</v>
          </cell>
          <cell r="AC1206">
            <v>0</v>
          </cell>
          <cell r="AD1206">
            <v>0</v>
          </cell>
          <cell r="AE1206">
            <v>0</v>
          </cell>
          <cell r="AF1206">
            <v>0</v>
          </cell>
          <cell r="AG1206">
            <v>0</v>
          </cell>
          <cell r="AH1206">
            <v>269.9998779296875</v>
          </cell>
          <cell r="AI1206">
            <v>0</v>
          </cell>
          <cell r="AJ1206">
            <v>0</v>
          </cell>
          <cell r="AK1206">
            <v>494.7415771484375</v>
          </cell>
          <cell r="AL1206">
            <v>764.741455078125</v>
          </cell>
          <cell r="AM1206">
            <v>17.224910736083984</v>
          </cell>
          <cell r="AN1206">
            <v>9.656733460936357E-21</v>
          </cell>
          <cell r="AO1206">
            <v>1.7224911451339722</v>
          </cell>
          <cell r="AP1206">
            <v>0</v>
          </cell>
          <cell r="AQ1206">
            <v>18.94740104675293</v>
          </cell>
          <cell r="AR1206">
            <v>269.9998779296875</v>
          </cell>
          <cell r="AS1206">
            <v>0.07017559028436912</v>
          </cell>
          <cell r="AT1206">
            <v>17.224910736083984</v>
          </cell>
          <cell r="AU1206">
            <v>6.811439514160156</v>
          </cell>
          <cell r="AV1206">
            <v>2.403635025024414</v>
          </cell>
          <cell r="AW1206">
            <v>0</v>
          </cell>
          <cell r="AX1206">
            <v>26.439985275268555</v>
          </cell>
          <cell r="AY1206">
            <v>0</v>
          </cell>
          <cell r="AZ1206">
            <v>9999</v>
          </cell>
          <cell r="BA1206">
            <v>17.224910736083984</v>
          </cell>
          <cell r="BB1206">
            <v>6.811439514160156</v>
          </cell>
          <cell r="BC1206">
            <v>2.403635025024414</v>
          </cell>
          <cell r="BD1206">
            <v>0</v>
          </cell>
          <cell r="BE1206">
            <v>26.439985275268555</v>
          </cell>
          <cell r="BF1206">
            <v>269.9998779296875</v>
          </cell>
          <cell r="BG1206">
            <v>514.1863403320312</v>
          </cell>
          <cell r="BH1206">
            <v>0.09792591012920074</v>
          </cell>
          <cell r="BI1206">
            <v>532.3555908203125</v>
          </cell>
          <cell r="BJ1206">
            <v>0</v>
          </cell>
          <cell r="BK1206">
            <v>0</v>
          </cell>
          <cell r="BL1206">
            <v>975.4761352539062</v>
          </cell>
          <cell r="BM1206">
            <v>1507.831787109375</v>
          </cell>
          <cell r="BN1206">
            <v>17.224910736083984</v>
          </cell>
          <cell r="BO1206">
            <v>0</v>
          </cell>
          <cell r="BP1206">
            <v>6.811439514160156</v>
          </cell>
          <cell r="BQ1206">
            <v>1.702859878540039</v>
          </cell>
          <cell r="BR1206">
            <v>0.7112641334533691</v>
          </cell>
          <cell r="BS1206">
            <v>0</v>
          </cell>
          <cell r="BT1206">
            <v>0</v>
          </cell>
          <cell r="BU1206">
            <v>0</v>
          </cell>
          <cell r="BV1206">
            <v>0</v>
          </cell>
          <cell r="BW1206">
            <v>2.403635025024414</v>
          </cell>
          <cell r="BX1206">
            <v>719.741455078125</v>
          </cell>
          <cell r="BY1206">
            <v>45</v>
          </cell>
          <cell r="BZ1206">
            <v>0</v>
          </cell>
          <cell r="CA1206">
            <v>0</v>
          </cell>
          <cell r="CB1206">
            <v>28.854108810424805</v>
          </cell>
          <cell r="CC1206">
            <v>764.741455078125</v>
          </cell>
          <cell r="CD1206">
            <v>0.037730541604174266</v>
          </cell>
          <cell r="CE1206">
            <v>1484.902587890625</v>
          </cell>
          <cell r="CF1206">
            <v>0.35525725391224167</v>
          </cell>
          <cell r="CG1206">
            <v>0</v>
          </cell>
          <cell r="CH1206">
            <v>0.35525725391224167</v>
          </cell>
          <cell r="CI1206">
            <v>0.017682999099113195</v>
          </cell>
          <cell r="CJ1206">
            <v>0</v>
          </cell>
          <cell r="CK1206">
            <v>0.017682999099113195</v>
          </cell>
          <cell r="CM1206">
            <v>0</v>
          </cell>
          <cell r="CQ1206">
            <v>0</v>
          </cell>
          <cell r="CR1206">
            <v>1.702859878540039</v>
          </cell>
          <cell r="CS1206">
            <v>0</v>
          </cell>
          <cell r="CT1206">
            <v>1.702859878540039</v>
          </cell>
          <cell r="CU1206">
            <v>0</v>
          </cell>
          <cell r="CV1206">
            <v>9999</v>
          </cell>
          <cell r="CW1206">
            <v>9999</v>
          </cell>
        </row>
        <row r="1207">
          <cell r="A1207" t="str">
            <v>Manufactured Home Natural Choice, w/CAC - PTCS Duct Sealing and System Commissioning Cool Zone 1</v>
          </cell>
          <cell r="C1207">
            <v>20</v>
          </cell>
          <cell r="D1207">
            <v>28.481019973754883</v>
          </cell>
          <cell r="E1207">
            <v>0</v>
          </cell>
          <cell r="F1207">
            <v>600</v>
          </cell>
          <cell r="G1207">
            <v>0</v>
          </cell>
          <cell r="H1207">
            <v>0</v>
          </cell>
          <cell r="L1207">
            <v>30.652698516845703</v>
          </cell>
          <cell r="M1207">
            <v>0</v>
          </cell>
          <cell r="N1207">
            <v>0.02058333158493042</v>
          </cell>
          <cell r="O1207">
            <v>0</v>
          </cell>
          <cell r="P1207">
            <v>0</v>
          </cell>
          <cell r="Q1207">
            <v>0.02058333158493042</v>
          </cell>
          <cell r="R1207">
            <v>599.9996948242188</v>
          </cell>
          <cell r="S1207">
            <v>0</v>
          </cell>
          <cell r="T1207">
            <v>0</v>
          </cell>
          <cell r="U1207">
            <v>0</v>
          </cell>
          <cell r="V1207">
            <v>120</v>
          </cell>
          <cell r="W1207">
            <v>0</v>
          </cell>
          <cell r="X1207">
            <v>0</v>
          </cell>
          <cell r="Y1207">
            <v>0</v>
          </cell>
          <cell r="Z1207">
            <v>0</v>
          </cell>
          <cell r="AA1207">
            <v>0</v>
          </cell>
          <cell r="AB1207">
            <v>0</v>
          </cell>
          <cell r="AC1207">
            <v>0</v>
          </cell>
          <cell r="AD1207">
            <v>0</v>
          </cell>
          <cell r="AE1207">
            <v>0</v>
          </cell>
          <cell r="AF1207">
            <v>0</v>
          </cell>
          <cell r="AG1207">
            <v>0</v>
          </cell>
          <cell r="AH1207">
            <v>719.9996948242188</v>
          </cell>
          <cell r="AI1207">
            <v>0</v>
          </cell>
          <cell r="AJ1207">
            <v>0</v>
          </cell>
          <cell r="AK1207">
            <v>0</v>
          </cell>
          <cell r="AL1207">
            <v>719.9996948242188</v>
          </cell>
          <cell r="AM1207">
            <v>14.088541984558105</v>
          </cell>
          <cell r="AN1207">
            <v>0</v>
          </cell>
          <cell r="AO1207">
            <v>1.4088541269302368</v>
          </cell>
          <cell r="AP1207">
            <v>0</v>
          </cell>
          <cell r="AQ1207">
            <v>15.497396469116211</v>
          </cell>
          <cell r="AR1207">
            <v>719.9996948242188</v>
          </cell>
          <cell r="AS1207">
            <v>0.02152417038908869</v>
          </cell>
          <cell r="AT1207">
            <v>14.088541984558105</v>
          </cell>
          <cell r="AU1207">
            <v>5.5946855545043945</v>
          </cell>
          <cell r="AV1207">
            <v>1.96832275390625</v>
          </cell>
          <cell r="AW1207">
            <v>0</v>
          </cell>
          <cell r="AX1207">
            <v>21.65155029296875</v>
          </cell>
          <cell r="AY1207">
            <v>0</v>
          </cell>
          <cell r="AZ1207">
            <v>9999</v>
          </cell>
          <cell r="BA1207">
            <v>14.088541984558105</v>
          </cell>
          <cell r="BB1207">
            <v>5.5946855545043945</v>
          </cell>
          <cell r="BC1207">
            <v>1.96832275390625</v>
          </cell>
          <cell r="BD1207">
            <v>0</v>
          </cell>
          <cell r="BE1207">
            <v>21.65155029296875</v>
          </cell>
          <cell r="BF1207">
            <v>719.9996948242188</v>
          </cell>
          <cell r="BG1207">
            <v>1710.203125</v>
          </cell>
          <cell r="BH1207">
            <v>0.03007161037513325</v>
          </cell>
          <cell r="BI1207">
            <v>1728.3580322265625</v>
          </cell>
          <cell r="BJ1207">
            <v>0</v>
          </cell>
          <cell r="BK1207">
            <v>0</v>
          </cell>
          <cell r="BL1207">
            <v>0</v>
          </cell>
          <cell r="BM1207">
            <v>1728.3580322265625</v>
          </cell>
          <cell r="BN1207">
            <v>14.088541984558105</v>
          </cell>
          <cell r="BO1207">
            <v>0</v>
          </cell>
          <cell r="BP1207">
            <v>5.5946855545043945</v>
          </cell>
          <cell r="BQ1207">
            <v>1.3986713886260986</v>
          </cell>
          <cell r="BR1207">
            <v>0.5716243386268616</v>
          </cell>
          <cell r="BS1207">
            <v>0</v>
          </cell>
          <cell r="BT1207">
            <v>0</v>
          </cell>
          <cell r="BU1207">
            <v>0</v>
          </cell>
          <cell r="BV1207">
            <v>0</v>
          </cell>
          <cell r="BW1207">
            <v>1.96832275390625</v>
          </cell>
          <cell r="BX1207">
            <v>599.9996948242188</v>
          </cell>
          <cell r="BY1207">
            <v>120</v>
          </cell>
          <cell r="BZ1207">
            <v>0</v>
          </cell>
          <cell r="CA1207">
            <v>0</v>
          </cell>
          <cell r="CB1207">
            <v>23.621845245361328</v>
          </cell>
          <cell r="CC1207">
            <v>719.9996948242188</v>
          </cell>
          <cell r="CD1207">
            <v>0.032808133378429784</v>
          </cell>
          <cell r="CE1207">
            <v>1705.473388671875</v>
          </cell>
          <cell r="CF1207">
            <v>0.28373920002689895</v>
          </cell>
          <cell r="CG1207">
            <v>0</v>
          </cell>
          <cell r="CH1207">
            <v>0.28373920002689895</v>
          </cell>
          <cell r="CI1207">
            <v>0.014003551350891187</v>
          </cell>
          <cell r="CJ1207">
            <v>0</v>
          </cell>
          <cell r="CK1207">
            <v>0.014003551350891187</v>
          </cell>
          <cell r="CM1207">
            <v>0</v>
          </cell>
          <cell r="CQ1207">
            <v>0</v>
          </cell>
          <cell r="CR1207">
            <v>1.3986713886260986</v>
          </cell>
          <cell r="CS1207">
            <v>0</v>
          </cell>
          <cell r="CT1207">
            <v>1.3986713886260986</v>
          </cell>
          <cell r="CU1207">
            <v>0</v>
          </cell>
          <cell r="CV1207">
            <v>9999</v>
          </cell>
          <cell r="CW1207">
            <v>9999</v>
          </cell>
        </row>
        <row r="1208">
          <cell r="A1208" t="str">
            <v>Manufactured Home Natural Choice, w/CAC - PTCS Duct Sealing Cool Zone 1</v>
          </cell>
          <cell r="C1208">
            <v>20.000001907348633</v>
          </cell>
          <cell r="D1208">
            <v>17.777801513671875</v>
          </cell>
          <cell r="E1208">
            <v>0</v>
          </cell>
          <cell r="F1208">
            <v>375</v>
          </cell>
          <cell r="G1208">
            <v>0</v>
          </cell>
          <cell r="H1208">
            <v>0</v>
          </cell>
          <cell r="L1208">
            <v>19.133359909057617</v>
          </cell>
          <cell r="M1208">
            <v>0</v>
          </cell>
          <cell r="N1208">
            <v>0.012848079204559326</v>
          </cell>
          <cell r="O1208">
            <v>0</v>
          </cell>
          <cell r="P1208">
            <v>0</v>
          </cell>
          <cell r="Q1208">
            <v>0.012848079204559326</v>
          </cell>
          <cell r="R1208">
            <v>374.99981689453125</v>
          </cell>
          <cell r="S1208">
            <v>0</v>
          </cell>
          <cell r="T1208">
            <v>0</v>
          </cell>
          <cell r="U1208">
            <v>0</v>
          </cell>
          <cell r="V1208">
            <v>75</v>
          </cell>
          <cell r="W1208">
            <v>0</v>
          </cell>
          <cell r="X1208">
            <v>0</v>
          </cell>
          <cell r="Y1208">
            <v>0</v>
          </cell>
          <cell r="Z1208">
            <v>0</v>
          </cell>
          <cell r="AA1208">
            <v>0</v>
          </cell>
          <cell r="AB1208">
            <v>0</v>
          </cell>
          <cell r="AC1208">
            <v>0</v>
          </cell>
          <cell r="AD1208">
            <v>0</v>
          </cell>
          <cell r="AE1208">
            <v>0</v>
          </cell>
          <cell r="AF1208">
            <v>0</v>
          </cell>
          <cell r="AG1208">
            <v>0</v>
          </cell>
          <cell r="AH1208">
            <v>449.99981689453125</v>
          </cell>
          <cell r="AI1208">
            <v>0</v>
          </cell>
          <cell r="AJ1208">
            <v>0</v>
          </cell>
          <cell r="AK1208">
            <v>0</v>
          </cell>
          <cell r="AL1208">
            <v>449.99981689453125</v>
          </cell>
          <cell r="AM1208">
            <v>8.794042587280273</v>
          </cell>
          <cell r="AN1208">
            <v>0</v>
          </cell>
          <cell r="AO1208">
            <v>0.8794042468070984</v>
          </cell>
          <cell r="AP1208">
            <v>0</v>
          </cell>
          <cell r="AQ1208">
            <v>9.673446655273438</v>
          </cell>
          <cell r="AR1208">
            <v>449.99981689453125</v>
          </cell>
          <cell r="AS1208">
            <v>0.021496557267165702</v>
          </cell>
          <cell r="AT1208">
            <v>8.794042587280273</v>
          </cell>
          <cell r="AU1208">
            <v>3.492192506790161</v>
          </cell>
          <cell r="AV1208">
            <v>1.2286235094070435</v>
          </cell>
          <cell r="AW1208">
            <v>0</v>
          </cell>
          <cell r="AX1208">
            <v>13.51485824584961</v>
          </cell>
          <cell r="AY1208">
            <v>0</v>
          </cell>
          <cell r="AZ1208">
            <v>9999</v>
          </cell>
          <cell r="BA1208">
            <v>8.794042587280273</v>
          </cell>
          <cell r="BB1208">
            <v>3.492192506790161</v>
          </cell>
          <cell r="BC1208">
            <v>1.2286235094070435</v>
          </cell>
          <cell r="BD1208">
            <v>0</v>
          </cell>
          <cell r="BE1208">
            <v>13.51485824584961</v>
          </cell>
          <cell r="BF1208">
            <v>449.99981689453125</v>
          </cell>
          <cell r="BG1208">
            <v>1712.4232177734375</v>
          </cell>
          <cell r="BH1208">
            <v>0.030033031339310578</v>
          </cell>
          <cell r="BI1208">
            <v>1730.578125</v>
          </cell>
          <cell r="BJ1208">
            <v>0</v>
          </cell>
          <cell r="BK1208">
            <v>0</v>
          </cell>
          <cell r="BL1208">
            <v>0</v>
          </cell>
          <cell r="BM1208">
            <v>1730.578125</v>
          </cell>
          <cell r="BN1208">
            <v>8.794042587280273</v>
          </cell>
          <cell r="BO1208">
            <v>0</v>
          </cell>
          <cell r="BP1208">
            <v>3.492192506790161</v>
          </cell>
          <cell r="BQ1208">
            <v>0.8730481266975403</v>
          </cell>
          <cell r="BR1208">
            <v>0.3568068742752075</v>
          </cell>
          <cell r="BS1208">
            <v>0</v>
          </cell>
          <cell r="BT1208">
            <v>0</v>
          </cell>
          <cell r="BU1208">
            <v>0</v>
          </cell>
          <cell r="BV1208">
            <v>0</v>
          </cell>
          <cell r="BW1208">
            <v>1.2286235094070435</v>
          </cell>
          <cell r="BX1208">
            <v>374.99981689453125</v>
          </cell>
          <cell r="BY1208">
            <v>75</v>
          </cell>
          <cell r="BZ1208">
            <v>0</v>
          </cell>
          <cell r="CA1208">
            <v>0</v>
          </cell>
          <cell r="CB1208">
            <v>14.74471378326416</v>
          </cell>
          <cell r="CC1208">
            <v>449.99981689453125</v>
          </cell>
          <cell r="CD1208">
            <v>0.03276604356464887</v>
          </cell>
          <cell r="CE1208">
            <v>1707.6934814453125</v>
          </cell>
          <cell r="CF1208">
            <v>0.17710950151352098</v>
          </cell>
          <cell r="CG1208">
            <v>0</v>
          </cell>
          <cell r="CH1208">
            <v>0.17710950151352098</v>
          </cell>
          <cell r="CI1208">
            <v>0.008740991723879541</v>
          </cell>
          <cell r="CJ1208">
            <v>0</v>
          </cell>
          <cell r="CK1208">
            <v>0.008740991723879541</v>
          </cell>
          <cell r="CM1208">
            <v>0</v>
          </cell>
          <cell r="CQ1208">
            <v>0</v>
          </cell>
          <cell r="CR1208">
            <v>0.8730481266975403</v>
          </cell>
          <cell r="CS1208">
            <v>0</v>
          </cell>
          <cell r="CT1208">
            <v>0.8730481266975403</v>
          </cell>
          <cell r="CU1208">
            <v>0</v>
          </cell>
          <cell r="CV1208">
            <v>9999</v>
          </cell>
          <cell r="CW1208">
            <v>9999</v>
          </cell>
        </row>
        <row r="1209">
          <cell r="A1209" t="str">
            <v>Single Family w/o Electric Heat w/CAC - PTCS System Commissioning Cool Zone 2</v>
          </cell>
          <cell r="C1209">
            <v>5</v>
          </cell>
          <cell r="D1209">
            <v>29.84575080871582</v>
          </cell>
          <cell r="E1209">
            <v>0</v>
          </cell>
          <cell r="F1209">
            <v>225</v>
          </cell>
          <cell r="G1209">
            <v>0</v>
          </cell>
          <cell r="H1209">
            <v>0</v>
          </cell>
          <cell r="L1209">
            <v>32.121490478515625</v>
          </cell>
          <cell r="M1209">
            <v>0</v>
          </cell>
          <cell r="N1209">
            <v>0.0215696282684803</v>
          </cell>
          <cell r="O1209">
            <v>0</v>
          </cell>
          <cell r="P1209">
            <v>0</v>
          </cell>
          <cell r="Q1209">
            <v>0.0215696282684803</v>
          </cell>
          <cell r="R1209">
            <v>224.99989318847656</v>
          </cell>
          <cell r="S1209">
            <v>0</v>
          </cell>
          <cell r="T1209">
            <v>0</v>
          </cell>
          <cell r="U1209">
            <v>494.7415771484375</v>
          </cell>
          <cell r="V1209">
            <v>45</v>
          </cell>
          <cell r="W1209">
            <v>0</v>
          </cell>
          <cell r="X1209">
            <v>0</v>
          </cell>
          <cell r="Y1209">
            <v>0</v>
          </cell>
          <cell r="Z1209">
            <v>0</v>
          </cell>
          <cell r="AA1209">
            <v>0</v>
          </cell>
          <cell r="AB1209">
            <v>0</v>
          </cell>
          <cell r="AC1209">
            <v>0</v>
          </cell>
          <cell r="AD1209">
            <v>0</v>
          </cell>
          <cell r="AE1209">
            <v>0</v>
          </cell>
          <cell r="AF1209">
            <v>0</v>
          </cell>
          <cell r="AG1209">
            <v>0</v>
          </cell>
          <cell r="AH1209">
            <v>269.9998779296875</v>
          </cell>
          <cell r="AI1209">
            <v>0</v>
          </cell>
          <cell r="AJ1209">
            <v>0</v>
          </cell>
          <cell r="AK1209">
            <v>494.7415771484375</v>
          </cell>
          <cell r="AL1209">
            <v>764.741455078125</v>
          </cell>
          <cell r="AM1209">
            <v>14.825892448425293</v>
          </cell>
          <cell r="AN1209">
            <v>0</v>
          </cell>
          <cell r="AO1209">
            <v>1.4825892448425293</v>
          </cell>
          <cell r="AP1209">
            <v>0</v>
          </cell>
          <cell r="AQ1209">
            <v>16.308481216430664</v>
          </cell>
          <cell r="AR1209">
            <v>269.9998779296875</v>
          </cell>
          <cell r="AS1209">
            <v>0.060401807943988695</v>
          </cell>
          <cell r="AT1209">
            <v>14.825892448425293</v>
          </cell>
          <cell r="AU1209">
            <v>5.862768173217773</v>
          </cell>
          <cell r="AV1209">
            <v>2.068866014480591</v>
          </cell>
          <cell r="AW1209">
            <v>0</v>
          </cell>
          <cell r="AX1209">
            <v>22.757526397705078</v>
          </cell>
          <cell r="AY1209">
            <v>0</v>
          </cell>
          <cell r="AZ1209">
            <v>9999</v>
          </cell>
          <cell r="BA1209">
            <v>14.825892448425293</v>
          </cell>
          <cell r="BB1209">
            <v>5.862768173217773</v>
          </cell>
          <cell r="BC1209">
            <v>2.068866014480591</v>
          </cell>
          <cell r="BD1209">
            <v>0</v>
          </cell>
          <cell r="BE1209">
            <v>22.757526397705078</v>
          </cell>
          <cell r="BF1209">
            <v>269.9998779296875</v>
          </cell>
          <cell r="BG1209">
            <v>600.328369140625</v>
          </cell>
          <cell r="BH1209">
            <v>0.08428716903320217</v>
          </cell>
          <cell r="BI1209">
            <v>618.49755859375</v>
          </cell>
          <cell r="BJ1209">
            <v>0</v>
          </cell>
          <cell r="BK1209">
            <v>0</v>
          </cell>
          <cell r="BL1209">
            <v>1133.3206787109375</v>
          </cell>
          <cell r="BM1209">
            <v>1751.8182373046875</v>
          </cell>
          <cell r="BN1209">
            <v>14.825892448425293</v>
          </cell>
          <cell r="BO1209">
            <v>0</v>
          </cell>
          <cell r="BP1209">
            <v>5.862768173217773</v>
          </cell>
          <cell r="BQ1209">
            <v>1.4656920433044434</v>
          </cell>
          <cell r="BR1209">
            <v>0.612201988697052</v>
          </cell>
          <cell r="BS1209">
            <v>0</v>
          </cell>
          <cell r="BT1209">
            <v>0</v>
          </cell>
          <cell r="BU1209">
            <v>0</v>
          </cell>
          <cell r="BV1209">
            <v>0</v>
          </cell>
          <cell r="BW1209">
            <v>2.068866014480591</v>
          </cell>
          <cell r="BX1209">
            <v>719.741455078125</v>
          </cell>
          <cell r="BY1209">
            <v>45</v>
          </cell>
          <cell r="BZ1209">
            <v>0</v>
          </cell>
          <cell r="CA1209">
            <v>0</v>
          </cell>
          <cell r="CB1209">
            <v>24.835420608520508</v>
          </cell>
          <cell r="CC1209">
            <v>764.741455078125</v>
          </cell>
          <cell r="CD1209">
            <v>0.03247557786126293</v>
          </cell>
          <cell r="CE1209">
            <v>1728.88916015625</v>
          </cell>
          <cell r="CF1209">
            <v>0.305778386877508</v>
          </cell>
          <cell r="CG1209">
            <v>0</v>
          </cell>
          <cell r="CH1209">
            <v>0.305778386877508</v>
          </cell>
          <cell r="CI1209">
            <v>0.01522017884262247</v>
          </cell>
          <cell r="CJ1209">
            <v>0</v>
          </cell>
          <cell r="CK1209">
            <v>0.01522017884262247</v>
          </cell>
          <cell r="CM1209">
            <v>0</v>
          </cell>
          <cell r="CQ1209">
            <v>0</v>
          </cell>
          <cell r="CR1209">
            <v>1.4656920433044434</v>
          </cell>
          <cell r="CS1209">
            <v>0</v>
          </cell>
          <cell r="CT1209">
            <v>1.4656920433044434</v>
          </cell>
          <cell r="CU1209">
            <v>0</v>
          </cell>
          <cell r="CV1209">
            <v>9999</v>
          </cell>
          <cell r="CW1209">
            <v>9999</v>
          </cell>
        </row>
        <row r="1210">
          <cell r="A1210" t="str">
            <v>Single Family Forced Air Furnace w/CAC - PTCS System Commissioning Heat Zone 2 - Cool Zone 2</v>
          </cell>
          <cell r="C1210">
            <v>5</v>
          </cell>
          <cell r="D1210">
            <v>29.84575080871582</v>
          </cell>
          <cell r="E1210">
            <v>0</v>
          </cell>
          <cell r="F1210">
            <v>225</v>
          </cell>
          <cell r="G1210">
            <v>0</v>
          </cell>
          <cell r="H1210">
            <v>0</v>
          </cell>
          <cell r="L1210">
            <v>32.121490478515625</v>
          </cell>
          <cell r="M1210">
            <v>2.368530255465845E-22</v>
          </cell>
          <cell r="N1210">
            <v>0.0215696282684803</v>
          </cell>
          <cell r="O1210">
            <v>0</v>
          </cell>
          <cell r="P1210">
            <v>2.368530255465845E-22</v>
          </cell>
          <cell r="Q1210">
            <v>0.0215696282684803</v>
          </cell>
          <cell r="R1210">
            <v>224.99989318847656</v>
          </cell>
          <cell r="S1210">
            <v>0</v>
          </cell>
          <cell r="T1210">
            <v>0</v>
          </cell>
          <cell r="U1210">
            <v>494.7415771484375</v>
          </cell>
          <cell r="V1210">
            <v>45</v>
          </cell>
          <cell r="W1210">
            <v>0</v>
          </cell>
          <cell r="X1210">
            <v>0</v>
          </cell>
          <cell r="Y1210">
            <v>0</v>
          </cell>
          <cell r="Z1210">
            <v>0</v>
          </cell>
          <cell r="AA1210">
            <v>0</v>
          </cell>
          <cell r="AB1210">
            <v>0</v>
          </cell>
          <cell r="AC1210">
            <v>0</v>
          </cell>
          <cell r="AD1210">
            <v>0</v>
          </cell>
          <cell r="AE1210">
            <v>0</v>
          </cell>
          <cell r="AF1210">
            <v>0</v>
          </cell>
          <cell r="AG1210">
            <v>0</v>
          </cell>
          <cell r="AH1210">
            <v>269.9998779296875</v>
          </cell>
          <cell r="AI1210">
            <v>0</v>
          </cell>
          <cell r="AJ1210">
            <v>0</v>
          </cell>
          <cell r="AK1210">
            <v>494.7415771484375</v>
          </cell>
          <cell r="AL1210">
            <v>764.741455078125</v>
          </cell>
          <cell r="AM1210">
            <v>14.825892448425293</v>
          </cell>
          <cell r="AN1210">
            <v>9.656733460936357E-21</v>
          </cell>
          <cell r="AO1210">
            <v>1.4825892448425293</v>
          </cell>
          <cell r="AP1210">
            <v>0</v>
          </cell>
          <cell r="AQ1210">
            <v>16.308481216430664</v>
          </cell>
          <cell r="AR1210">
            <v>269.9998779296875</v>
          </cell>
          <cell r="AS1210">
            <v>0.060401807943988695</v>
          </cell>
          <cell r="AT1210">
            <v>14.825892448425293</v>
          </cell>
          <cell r="AU1210">
            <v>5.862768173217773</v>
          </cell>
          <cell r="AV1210">
            <v>2.068866014480591</v>
          </cell>
          <cell r="AW1210">
            <v>0</v>
          </cell>
          <cell r="AX1210">
            <v>22.757526397705078</v>
          </cell>
          <cell r="AY1210">
            <v>0</v>
          </cell>
          <cell r="AZ1210">
            <v>9999</v>
          </cell>
          <cell r="BA1210">
            <v>14.825892448425293</v>
          </cell>
          <cell r="BB1210">
            <v>5.862768173217773</v>
          </cell>
          <cell r="BC1210">
            <v>2.068866014480591</v>
          </cell>
          <cell r="BD1210">
            <v>0</v>
          </cell>
          <cell r="BE1210">
            <v>22.757526397705078</v>
          </cell>
          <cell r="BF1210">
            <v>269.9998779296875</v>
          </cell>
          <cell r="BG1210">
            <v>600.328369140625</v>
          </cell>
          <cell r="BH1210">
            <v>0.08428716903320217</v>
          </cell>
          <cell r="BI1210">
            <v>618.49755859375</v>
          </cell>
          <cell r="BJ1210">
            <v>0</v>
          </cell>
          <cell r="BK1210">
            <v>0</v>
          </cell>
          <cell r="BL1210">
            <v>1133.3206787109375</v>
          </cell>
          <cell r="BM1210">
            <v>1751.8182373046875</v>
          </cell>
          <cell r="BN1210">
            <v>14.825892448425293</v>
          </cell>
          <cell r="BO1210">
            <v>0</v>
          </cell>
          <cell r="BP1210">
            <v>5.862768173217773</v>
          </cell>
          <cell r="BQ1210">
            <v>1.4656920433044434</v>
          </cell>
          <cell r="BR1210">
            <v>0.612201988697052</v>
          </cell>
          <cell r="BS1210">
            <v>0</v>
          </cell>
          <cell r="BT1210">
            <v>0</v>
          </cell>
          <cell r="BU1210">
            <v>0</v>
          </cell>
          <cell r="BV1210">
            <v>0</v>
          </cell>
          <cell r="BW1210">
            <v>2.068866014480591</v>
          </cell>
          <cell r="BX1210">
            <v>719.741455078125</v>
          </cell>
          <cell r="BY1210">
            <v>45</v>
          </cell>
          <cell r="BZ1210">
            <v>0</v>
          </cell>
          <cell r="CA1210">
            <v>0</v>
          </cell>
          <cell r="CB1210">
            <v>24.835420608520508</v>
          </cell>
          <cell r="CC1210">
            <v>764.741455078125</v>
          </cell>
          <cell r="CD1210">
            <v>0.03247557786126293</v>
          </cell>
          <cell r="CE1210">
            <v>1728.88916015625</v>
          </cell>
          <cell r="CF1210">
            <v>0.305778386877508</v>
          </cell>
          <cell r="CG1210">
            <v>0</v>
          </cell>
          <cell r="CH1210">
            <v>0.305778386877508</v>
          </cell>
          <cell r="CI1210">
            <v>0.01522017884262247</v>
          </cell>
          <cell r="CJ1210">
            <v>0</v>
          </cell>
          <cell r="CK1210">
            <v>0.01522017884262247</v>
          </cell>
          <cell r="CM1210">
            <v>0</v>
          </cell>
          <cell r="CQ1210">
            <v>0</v>
          </cell>
          <cell r="CR1210">
            <v>1.4656920433044434</v>
          </cell>
          <cell r="CS1210">
            <v>0</v>
          </cell>
          <cell r="CT1210">
            <v>1.4656920433044434</v>
          </cell>
          <cell r="CU1210">
            <v>0</v>
          </cell>
          <cell r="CV1210">
            <v>9999</v>
          </cell>
          <cell r="CW1210">
            <v>9999</v>
          </cell>
        </row>
        <row r="1211">
          <cell r="A1211" t="str">
            <v>Single Family Forced Air Furnace w/CAC - PTCS System Commissioning Heat Zone 1 - Cool Zone 2</v>
          </cell>
          <cell r="C1211">
            <v>5</v>
          </cell>
          <cell r="D1211">
            <v>29.84575080871582</v>
          </cell>
          <cell r="E1211">
            <v>0</v>
          </cell>
          <cell r="F1211">
            <v>225</v>
          </cell>
          <cell r="G1211">
            <v>0</v>
          </cell>
          <cell r="H1211">
            <v>0</v>
          </cell>
          <cell r="L1211">
            <v>32.121490478515625</v>
          </cell>
          <cell r="M1211">
            <v>2.368530255465845E-22</v>
          </cell>
          <cell r="N1211">
            <v>0.0215696282684803</v>
          </cell>
          <cell r="O1211">
            <v>0</v>
          </cell>
          <cell r="P1211">
            <v>2.368530255465845E-22</v>
          </cell>
          <cell r="Q1211">
            <v>0.0215696282684803</v>
          </cell>
          <cell r="R1211">
            <v>224.99989318847656</v>
          </cell>
          <cell r="S1211">
            <v>0</v>
          </cell>
          <cell r="T1211">
            <v>0</v>
          </cell>
          <cell r="U1211">
            <v>494.7415771484375</v>
          </cell>
          <cell r="V1211">
            <v>45</v>
          </cell>
          <cell r="W1211">
            <v>0</v>
          </cell>
          <cell r="X1211">
            <v>0</v>
          </cell>
          <cell r="Y1211">
            <v>0</v>
          </cell>
          <cell r="Z1211">
            <v>0</v>
          </cell>
          <cell r="AA1211">
            <v>0</v>
          </cell>
          <cell r="AB1211">
            <v>0</v>
          </cell>
          <cell r="AC1211">
            <v>0</v>
          </cell>
          <cell r="AD1211">
            <v>0</v>
          </cell>
          <cell r="AE1211">
            <v>0</v>
          </cell>
          <cell r="AF1211">
            <v>0</v>
          </cell>
          <cell r="AG1211">
            <v>0</v>
          </cell>
          <cell r="AH1211">
            <v>269.9998779296875</v>
          </cell>
          <cell r="AI1211">
            <v>0</v>
          </cell>
          <cell r="AJ1211">
            <v>0</v>
          </cell>
          <cell r="AK1211">
            <v>494.7415771484375</v>
          </cell>
          <cell r="AL1211">
            <v>764.741455078125</v>
          </cell>
          <cell r="AM1211">
            <v>14.825892448425293</v>
          </cell>
          <cell r="AN1211">
            <v>9.656733460936357E-21</v>
          </cell>
          <cell r="AO1211">
            <v>1.4825892448425293</v>
          </cell>
          <cell r="AP1211">
            <v>0</v>
          </cell>
          <cell r="AQ1211">
            <v>16.308481216430664</v>
          </cell>
          <cell r="AR1211">
            <v>269.9998779296875</v>
          </cell>
          <cell r="AS1211">
            <v>0.060401807943988695</v>
          </cell>
          <cell r="AT1211">
            <v>14.825892448425293</v>
          </cell>
          <cell r="AU1211">
            <v>5.862768173217773</v>
          </cell>
          <cell r="AV1211">
            <v>2.068866014480591</v>
          </cell>
          <cell r="AW1211">
            <v>0</v>
          </cell>
          <cell r="AX1211">
            <v>22.757526397705078</v>
          </cell>
          <cell r="AY1211">
            <v>0</v>
          </cell>
          <cell r="AZ1211">
            <v>9999</v>
          </cell>
          <cell r="BA1211">
            <v>14.825892448425293</v>
          </cell>
          <cell r="BB1211">
            <v>5.862768173217773</v>
          </cell>
          <cell r="BC1211">
            <v>2.068866014480591</v>
          </cell>
          <cell r="BD1211">
            <v>0</v>
          </cell>
          <cell r="BE1211">
            <v>22.757526397705078</v>
          </cell>
          <cell r="BF1211">
            <v>269.9998779296875</v>
          </cell>
          <cell r="BG1211">
            <v>600.328369140625</v>
          </cell>
          <cell r="BH1211">
            <v>0.08428716903320217</v>
          </cell>
          <cell r="BI1211">
            <v>618.49755859375</v>
          </cell>
          <cell r="BJ1211">
            <v>0</v>
          </cell>
          <cell r="BK1211">
            <v>0</v>
          </cell>
          <cell r="BL1211">
            <v>1133.3206787109375</v>
          </cell>
          <cell r="BM1211">
            <v>1751.8182373046875</v>
          </cell>
          <cell r="BN1211">
            <v>14.825892448425293</v>
          </cell>
          <cell r="BO1211">
            <v>0</v>
          </cell>
          <cell r="BP1211">
            <v>5.862768173217773</v>
          </cell>
          <cell r="BQ1211">
            <v>1.4656920433044434</v>
          </cell>
          <cell r="BR1211">
            <v>0.612201988697052</v>
          </cell>
          <cell r="BS1211">
            <v>0</v>
          </cell>
          <cell r="BT1211">
            <v>0</v>
          </cell>
          <cell r="BU1211">
            <v>0</v>
          </cell>
          <cell r="BV1211">
            <v>0</v>
          </cell>
          <cell r="BW1211">
            <v>2.068866014480591</v>
          </cell>
          <cell r="BX1211">
            <v>719.741455078125</v>
          </cell>
          <cell r="BY1211">
            <v>45</v>
          </cell>
          <cell r="BZ1211">
            <v>0</v>
          </cell>
          <cell r="CA1211">
            <v>0</v>
          </cell>
          <cell r="CB1211">
            <v>24.835420608520508</v>
          </cell>
          <cell r="CC1211">
            <v>764.741455078125</v>
          </cell>
          <cell r="CD1211">
            <v>0.03247557786126293</v>
          </cell>
          <cell r="CE1211">
            <v>1728.88916015625</v>
          </cell>
          <cell r="CF1211">
            <v>0.305778386877508</v>
          </cell>
          <cell r="CG1211">
            <v>0</v>
          </cell>
          <cell r="CH1211">
            <v>0.305778386877508</v>
          </cell>
          <cell r="CI1211">
            <v>0.01522017884262247</v>
          </cell>
          <cell r="CJ1211">
            <v>0</v>
          </cell>
          <cell r="CK1211">
            <v>0.01522017884262247</v>
          </cell>
          <cell r="CM1211">
            <v>0</v>
          </cell>
          <cell r="CQ1211">
            <v>0</v>
          </cell>
          <cell r="CR1211">
            <v>1.4656920433044434</v>
          </cell>
          <cell r="CS1211">
            <v>0</v>
          </cell>
          <cell r="CT1211">
            <v>1.4656920433044434</v>
          </cell>
          <cell r="CU1211">
            <v>0</v>
          </cell>
          <cell r="CV1211">
            <v>9999</v>
          </cell>
          <cell r="CW1211">
            <v>9999</v>
          </cell>
        </row>
        <row r="1212">
          <cell r="A1212" t="str">
            <v>Single Family Forced Air Furnace w/CAC - PTCS System Commissioning Heat Zone 3 - Cool Zone 2</v>
          </cell>
          <cell r="C1212">
            <v>5</v>
          </cell>
          <cell r="D1212">
            <v>29.84575080871582</v>
          </cell>
          <cell r="E1212">
            <v>0</v>
          </cell>
          <cell r="F1212">
            <v>225</v>
          </cell>
          <cell r="G1212">
            <v>0</v>
          </cell>
          <cell r="H1212">
            <v>0</v>
          </cell>
          <cell r="L1212">
            <v>32.121490478515625</v>
          </cell>
          <cell r="M1212">
            <v>2.368530255465845E-22</v>
          </cell>
          <cell r="N1212">
            <v>0.0215696282684803</v>
          </cell>
          <cell r="O1212">
            <v>0</v>
          </cell>
          <cell r="P1212">
            <v>2.368530255465845E-22</v>
          </cell>
          <cell r="Q1212">
            <v>0.0215696282684803</v>
          </cell>
          <cell r="R1212">
            <v>224.99989318847656</v>
          </cell>
          <cell r="S1212">
            <v>0</v>
          </cell>
          <cell r="T1212">
            <v>0</v>
          </cell>
          <cell r="U1212">
            <v>494.7415771484375</v>
          </cell>
          <cell r="V1212">
            <v>45</v>
          </cell>
          <cell r="W1212">
            <v>0</v>
          </cell>
          <cell r="X1212">
            <v>0</v>
          </cell>
          <cell r="Y1212">
            <v>0</v>
          </cell>
          <cell r="Z1212">
            <v>0</v>
          </cell>
          <cell r="AA1212">
            <v>0</v>
          </cell>
          <cell r="AB1212">
            <v>0</v>
          </cell>
          <cell r="AC1212">
            <v>0</v>
          </cell>
          <cell r="AD1212">
            <v>0</v>
          </cell>
          <cell r="AE1212">
            <v>0</v>
          </cell>
          <cell r="AF1212">
            <v>0</v>
          </cell>
          <cell r="AG1212">
            <v>0</v>
          </cell>
          <cell r="AH1212">
            <v>269.9998779296875</v>
          </cell>
          <cell r="AI1212">
            <v>0</v>
          </cell>
          <cell r="AJ1212">
            <v>0</v>
          </cell>
          <cell r="AK1212">
            <v>494.7415771484375</v>
          </cell>
          <cell r="AL1212">
            <v>764.741455078125</v>
          </cell>
          <cell r="AM1212">
            <v>14.825892448425293</v>
          </cell>
          <cell r="AN1212">
            <v>9.656733460936357E-21</v>
          </cell>
          <cell r="AO1212">
            <v>1.4825892448425293</v>
          </cell>
          <cell r="AP1212">
            <v>0</v>
          </cell>
          <cell r="AQ1212">
            <v>16.308481216430664</v>
          </cell>
          <cell r="AR1212">
            <v>269.9998779296875</v>
          </cell>
          <cell r="AS1212">
            <v>0.060401807943988695</v>
          </cell>
          <cell r="AT1212">
            <v>14.825892448425293</v>
          </cell>
          <cell r="AU1212">
            <v>5.862768173217773</v>
          </cell>
          <cell r="AV1212">
            <v>2.068866014480591</v>
          </cell>
          <cell r="AW1212">
            <v>0</v>
          </cell>
          <cell r="AX1212">
            <v>22.757526397705078</v>
          </cell>
          <cell r="AY1212">
            <v>0</v>
          </cell>
          <cell r="AZ1212">
            <v>9999</v>
          </cell>
          <cell r="BA1212">
            <v>14.825892448425293</v>
          </cell>
          <cell r="BB1212">
            <v>5.862768173217773</v>
          </cell>
          <cell r="BC1212">
            <v>2.068866014480591</v>
          </cell>
          <cell r="BD1212">
            <v>0</v>
          </cell>
          <cell r="BE1212">
            <v>22.757526397705078</v>
          </cell>
          <cell r="BF1212">
            <v>269.9998779296875</v>
          </cell>
          <cell r="BG1212">
            <v>600.328369140625</v>
          </cell>
          <cell r="BH1212">
            <v>0.08428716903320217</v>
          </cell>
          <cell r="BI1212">
            <v>618.49755859375</v>
          </cell>
          <cell r="BJ1212">
            <v>0</v>
          </cell>
          <cell r="BK1212">
            <v>0</v>
          </cell>
          <cell r="BL1212">
            <v>1133.3206787109375</v>
          </cell>
          <cell r="BM1212">
            <v>1751.8182373046875</v>
          </cell>
          <cell r="BN1212">
            <v>14.825892448425293</v>
          </cell>
          <cell r="BO1212">
            <v>0</v>
          </cell>
          <cell r="BP1212">
            <v>5.862768173217773</v>
          </cell>
          <cell r="BQ1212">
            <v>1.4656920433044434</v>
          </cell>
          <cell r="BR1212">
            <v>0.612201988697052</v>
          </cell>
          <cell r="BS1212">
            <v>0</v>
          </cell>
          <cell r="BT1212">
            <v>0</v>
          </cell>
          <cell r="BU1212">
            <v>0</v>
          </cell>
          <cell r="BV1212">
            <v>0</v>
          </cell>
          <cell r="BW1212">
            <v>2.068866014480591</v>
          </cell>
          <cell r="BX1212">
            <v>719.741455078125</v>
          </cell>
          <cell r="BY1212">
            <v>45</v>
          </cell>
          <cell r="BZ1212">
            <v>0</v>
          </cell>
          <cell r="CA1212">
            <v>0</v>
          </cell>
          <cell r="CB1212">
            <v>24.835420608520508</v>
          </cell>
          <cell r="CC1212">
            <v>764.741455078125</v>
          </cell>
          <cell r="CD1212">
            <v>0.03247557786126293</v>
          </cell>
          <cell r="CE1212">
            <v>1728.88916015625</v>
          </cell>
          <cell r="CF1212">
            <v>0.305778386877508</v>
          </cell>
          <cell r="CG1212">
            <v>0</v>
          </cell>
          <cell r="CH1212">
            <v>0.305778386877508</v>
          </cell>
          <cell r="CI1212">
            <v>0.01522017884262247</v>
          </cell>
          <cell r="CJ1212">
            <v>0</v>
          </cell>
          <cell r="CK1212">
            <v>0.01522017884262247</v>
          </cell>
          <cell r="CM1212">
            <v>0</v>
          </cell>
          <cell r="CQ1212">
            <v>0</v>
          </cell>
          <cell r="CR1212">
            <v>1.4656920433044434</v>
          </cell>
          <cell r="CS1212">
            <v>0</v>
          </cell>
          <cell r="CT1212">
            <v>1.4656920433044434</v>
          </cell>
          <cell r="CU1212">
            <v>0</v>
          </cell>
          <cell r="CV1212">
            <v>9999</v>
          </cell>
          <cell r="CW1212">
            <v>9999</v>
          </cell>
        </row>
        <row r="1213">
          <cell r="A1213" t="str">
            <v>Manufactured Home Natural Choice, w/CAC - PTCS System Commissioning Cool Zone 2</v>
          </cell>
          <cell r="C1213">
            <v>5</v>
          </cell>
          <cell r="D1213">
            <v>25.5782470703125</v>
          </cell>
          <cell r="E1213">
            <v>0</v>
          </cell>
          <cell r="F1213">
            <v>225</v>
          </cell>
          <cell r="G1213">
            <v>0</v>
          </cell>
          <cell r="H1213">
            <v>0</v>
          </cell>
          <cell r="L1213">
            <v>27.528587341308594</v>
          </cell>
          <cell r="M1213">
            <v>0</v>
          </cell>
          <cell r="N1213">
            <v>0.01848548650741577</v>
          </cell>
          <cell r="O1213">
            <v>0</v>
          </cell>
          <cell r="P1213">
            <v>0</v>
          </cell>
          <cell r="Q1213">
            <v>0.01848548650741577</v>
          </cell>
          <cell r="R1213">
            <v>224.99989318847656</v>
          </cell>
          <cell r="S1213">
            <v>0</v>
          </cell>
          <cell r="T1213">
            <v>0</v>
          </cell>
          <cell r="U1213">
            <v>494.7415771484375</v>
          </cell>
          <cell r="V1213">
            <v>45</v>
          </cell>
          <cell r="W1213">
            <v>0</v>
          </cell>
          <cell r="X1213">
            <v>0</v>
          </cell>
          <cell r="Y1213">
            <v>0</v>
          </cell>
          <cell r="Z1213">
            <v>0</v>
          </cell>
          <cell r="AA1213">
            <v>0</v>
          </cell>
          <cell r="AB1213">
            <v>0</v>
          </cell>
          <cell r="AC1213">
            <v>0</v>
          </cell>
          <cell r="AD1213">
            <v>0</v>
          </cell>
          <cell r="AE1213">
            <v>0</v>
          </cell>
          <cell r="AF1213">
            <v>0</v>
          </cell>
          <cell r="AG1213">
            <v>0</v>
          </cell>
          <cell r="AH1213">
            <v>269.9998779296875</v>
          </cell>
          <cell r="AI1213">
            <v>0</v>
          </cell>
          <cell r="AJ1213">
            <v>0</v>
          </cell>
          <cell r="AK1213">
            <v>494.7415771484375</v>
          </cell>
          <cell r="AL1213">
            <v>764.741455078125</v>
          </cell>
          <cell r="AM1213">
            <v>12.70600700378418</v>
          </cell>
          <cell r="AN1213">
            <v>0</v>
          </cell>
          <cell r="AO1213">
            <v>1.27060067653656</v>
          </cell>
          <cell r="AP1213">
            <v>0</v>
          </cell>
          <cell r="AQ1213">
            <v>13.976607322692871</v>
          </cell>
          <cell r="AR1213">
            <v>269.9998779296875</v>
          </cell>
          <cell r="AS1213">
            <v>0.0517652341090528</v>
          </cell>
          <cell r="AT1213">
            <v>12.70600700378418</v>
          </cell>
          <cell r="AU1213">
            <v>5.024477481842041</v>
          </cell>
          <cell r="AV1213">
            <v>1.7730484008789062</v>
          </cell>
          <cell r="AW1213">
            <v>0</v>
          </cell>
          <cell r="AX1213">
            <v>19.50353240966797</v>
          </cell>
          <cell r="AY1213">
            <v>0</v>
          </cell>
          <cell r="AZ1213">
            <v>9999</v>
          </cell>
          <cell r="BA1213">
            <v>12.70600700378418</v>
          </cell>
          <cell r="BB1213">
            <v>5.024477481842041</v>
          </cell>
          <cell r="BC1213">
            <v>1.7730484008789062</v>
          </cell>
          <cell r="BD1213">
            <v>0</v>
          </cell>
          <cell r="BE1213">
            <v>19.50353240966797</v>
          </cell>
          <cell r="BF1213">
            <v>269.9998779296875</v>
          </cell>
          <cell r="BG1213">
            <v>703.5192260742188</v>
          </cell>
          <cell r="BH1213">
            <v>0.07223533556322728</v>
          </cell>
          <cell r="BI1213">
            <v>721.6884155273438</v>
          </cell>
          <cell r="BJ1213">
            <v>0</v>
          </cell>
          <cell r="BK1213">
            <v>0</v>
          </cell>
          <cell r="BL1213">
            <v>1322.4052734375</v>
          </cell>
          <cell r="BM1213">
            <v>2044.09375</v>
          </cell>
          <cell r="BN1213">
            <v>12.70600700378418</v>
          </cell>
          <cell r="BO1213">
            <v>0</v>
          </cell>
          <cell r="BP1213">
            <v>5.024477481842041</v>
          </cell>
          <cell r="BQ1213">
            <v>1.2561193704605103</v>
          </cell>
          <cell r="BR1213">
            <v>0.5246660709381104</v>
          </cell>
          <cell r="BS1213">
            <v>0</v>
          </cell>
          <cell r="BT1213">
            <v>0</v>
          </cell>
          <cell r="BU1213">
            <v>0</v>
          </cell>
          <cell r="BV1213">
            <v>0</v>
          </cell>
          <cell r="BW1213">
            <v>1.7730484008789062</v>
          </cell>
          <cell r="BX1213">
            <v>719.741455078125</v>
          </cell>
          <cell r="BY1213">
            <v>45</v>
          </cell>
          <cell r="BZ1213">
            <v>0</v>
          </cell>
          <cell r="CA1213">
            <v>0</v>
          </cell>
          <cell r="CB1213">
            <v>21.284318923950195</v>
          </cell>
          <cell r="CC1213">
            <v>764.741455078125</v>
          </cell>
          <cell r="CD1213">
            <v>0.027832044655836486</v>
          </cell>
          <cell r="CE1213">
            <v>2021.16455078125</v>
          </cell>
          <cell r="CF1213">
            <v>0.26205655712343484</v>
          </cell>
          <cell r="CG1213">
            <v>0</v>
          </cell>
          <cell r="CH1213">
            <v>0.26205655712343484</v>
          </cell>
          <cell r="CI1213">
            <v>0.013043916239568515</v>
          </cell>
          <cell r="CJ1213">
            <v>0</v>
          </cell>
          <cell r="CK1213">
            <v>0.013043916239568515</v>
          </cell>
          <cell r="CM1213">
            <v>0</v>
          </cell>
          <cell r="CQ1213">
            <v>0</v>
          </cell>
          <cell r="CR1213">
            <v>1.2561193704605103</v>
          </cell>
          <cell r="CS1213">
            <v>0</v>
          </cell>
          <cell r="CT1213">
            <v>1.2561193704605103</v>
          </cell>
          <cell r="CU1213">
            <v>0</v>
          </cell>
          <cell r="CV1213">
            <v>9999</v>
          </cell>
          <cell r="CW1213">
            <v>9999</v>
          </cell>
        </row>
        <row r="1214">
          <cell r="A1214" t="str">
            <v>Manufactured Home SGC Forced Air Furnace w/CAC - PTCS System Commissioning Heat Zone 2 - Cool Zone 2</v>
          </cell>
          <cell r="C1214">
            <v>5</v>
          </cell>
          <cell r="D1214">
            <v>25.5782470703125</v>
          </cell>
          <cell r="E1214">
            <v>0</v>
          </cell>
          <cell r="F1214">
            <v>225</v>
          </cell>
          <cell r="G1214">
            <v>0</v>
          </cell>
          <cell r="H1214">
            <v>0</v>
          </cell>
          <cell r="L1214">
            <v>27.528587341308594</v>
          </cell>
          <cell r="M1214">
            <v>2.368530255465845E-22</v>
          </cell>
          <cell r="N1214">
            <v>0.01848548650741577</v>
          </cell>
          <cell r="O1214">
            <v>0</v>
          </cell>
          <cell r="P1214">
            <v>2.368530255465845E-22</v>
          </cell>
          <cell r="Q1214">
            <v>0.01848548650741577</v>
          </cell>
          <cell r="R1214">
            <v>224.99989318847656</v>
          </cell>
          <cell r="S1214">
            <v>0</v>
          </cell>
          <cell r="T1214">
            <v>0</v>
          </cell>
          <cell r="U1214">
            <v>494.7415771484375</v>
          </cell>
          <cell r="V1214">
            <v>45</v>
          </cell>
          <cell r="W1214">
            <v>0</v>
          </cell>
          <cell r="X1214">
            <v>0</v>
          </cell>
          <cell r="Y1214">
            <v>0</v>
          </cell>
          <cell r="Z1214">
            <v>0</v>
          </cell>
          <cell r="AA1214">
            <v>0</v>
          </cell>
          <cell r="AB1214">
            <v>0</v>
          </cell>
          <cell r="AC1214">
            <v>0</v>
          </cell>
          <cell r="AD1214">
            <v>0</v>
          </cell>
          <cell r="AE1214">
            <v>0</v>
          </cell>
          <cell r="AF1214">
            <v>0</v>
          </cell>
          <cell r="AG1214">
            <v>0</v>
          </cell>
          <cell r="AH1214">
            <v>269.9998779296875</v>
          </cell>
          <cell r="AI1214">
            <v>0</v>
          </cell>
          <cell r="AJ1214">
            <v>0</v>
          </cell>
          <cell r="AK1214">
            <v>494.7415771484375</v>
          </cell>
          <cell r="AL1214">
            <v>764.741455078125</v>
          </cell>
          <cell r="AM1214">
            <v>12.70600700378418</v>
          </cell>
          <cell r="AN1214">
            <v>9.656733460936357E-21</v>
          </cell>
          <cell r="AO1214">
            <v>1.27060067653656</v>
          </cell>
          <cell r="AP1214">
            <v>0</v>
          </cell>
          <cell r="AQ1214">
            <v>13.976607322692871</v>
          </cell>
          <cell r="AR1214">
            <v>269.9998779296875</v>
          </cell>
          <cell r="AS1214">
            <v>0.0517652341090528</v>
          </cell>
          <cell r="AT1214">
            <v>12.70600700378418</v>
          </cell>
          <cell r="AU1214">
            <v>5.024477481842041</v>
          </cell>
          <cell r="AV1214">
            <v>1.7730484008789062</v>
          </cell>
          <cell r="AW1214">
            <v>0</v>
          </cell>
          <cell r="AX1214">
            <v>19.50353240966797</v>
          </cell>
          <cell r="AY1214">
            <v>0</v>
          </cell>
          <cell r="AZ1214">
            <v>9999</v>
          </cell>
          <cell r="BA1214">
            <v>12.70600700378418</v>
          </cell>
          <cell r="BB1214">
            <v>5.024477481842041</v>
          </cell>
          <cell r="BC1214">
            <v>1.7730484008789062</v>
          </cell>
          <cell r="BD1214">
            <v>0</v>
          </cell>
          <cell r="BE1214">
            <v>19.50353240966797</v>
          </cell>
          <cell r="BF1214">
            <v>269.9998779296875</v>
          </cell>
          <cell r="BG1214">
            <v>703.5192260742188</v>
          </cell>
          <cell r="BH1214">
            <v>0.07223533556322728</v>
          </cell>
          <cell r="BI1214">
            <v>721.6884155273438</v>
          </cell>
          <cell r="BJ1214">
            <v>0</v>
          </cell>
          <cell r="BK1214">
            <v>0</v>
          </cell>
          <cell r="BL1214">
            <v>1322.4052734375</v>
          </cell>
          <cell r="BM1214">
            <v>2044.09375</v>
          </cell>
          <cell r="BN1214">
            <v>12.70600700378418</v>
          </cell>
          <cell r="BO1214">
            <v>0</v>
          </cell>
          <cell r="BP1214">
            <v>5.024477481842041</v>
          </cell>
          <cell r="BQ1214">
            <v>1.2561193704605103</v>
          </cell>
          <cell r="BR1214">
            <v>0.5246660709381104</v>
          </cell>
          <cell r="BS1214">
            <v>0</v>
          </cell>
          <cell r="BT1214">
            <v>0</v>
          </cell>
          <cell r="BU1214">
            <v>0</v>
          </cell>
          <cell r="BV1214">
            <v>0</v>
          </cell>
          <cell r="BW1214">
            <v>1.7730484008789062</v>
          </cell>
          <cell r="BX1214">
            <v>719.741455078125</v>
          </cell>
          <cell r="BY1214">
            <v>45</v>
          </cell>
          <cell r="BZ1214">
            <v>0</v>
          </cell>
          <cell r="CA1214">
            <v>0</v>
          </cell>
          <cell r="CB1214">
            <v>21.284318923950195</v>
          </cell>
          <cell r="CC1214">
            <v>764.741455078125</v>
          </cell>
          <cell r="CD1214">
            <v>0.027832044655836486</v>
          </cell>
          <cell r="CE1214">
            <v>2021.16455078125</v>
          </cell>
          <cell r="CF1214">
            <v>0.26205655712343484</v>
          </cell>
          <cell r="CG1214">
            <v>0</v>
          </cell>
          <cell r="CH1214">
            <v>0.26205655712343484</v>
          </cell>
          <cell r="CI1214">
            <v>0.013043916239568515</v>
          </cell>
          <cell r="CJ1214">
            <v>0</v>
          </cell>
          <cell r="CK1214">
            <v>0.013043916239568515</v>
          </cell>
          <cell r="CM1214">
            <v>0</v>
          </cell>
          <cell r="CQ1214">
            <v>0</v>
          </cell>
          <cell r="CR1214">
            <v>1.2561193704605103</v>
          </cell>
          <cell r="CS1214">
            <v>0</v>
          </cell>
          <cell r="CT1214">
            <v>1.2561193704605103</v>
          </cell>
          <cell r="CU1214">
            <v>0</v>
          </cell>
          <cell r="CV1214">
            <v>9999</v>
          </cell>
          <cell r="CW1214">
            <v>9999</v>
          </cell>
        </row>
        <row r="1215">
          <cell r="A1215" t="str">
            <v>Manufactured Home SGC Forced Air Furnace w/CAC - PTCS System Commissioning Heat Zone 1 - Cool Zone 2</v>
          </cell>
          <cell r="C1215">
            <v>5</v>
          </cell>
          <cell r="D1215">
            <v>25.5782470703125</v>
          </cell>
          <cell r="E1215">
            <v>0</v>
          </cell>
          <cell r="F1215">
            <v>225</v>
          </cell>
          <cell r="G1215">
            <v>0</v>
          </cell>
          <cell r="H1215">
            <v>0</v>
          </cell>
          <cell r="L1215">
            <v>27.528587341308594</v>
          </cell>
          <cell r="M1215">
            <v>2.368530255465845E-22</v>
          </cell>
          <cell r="N1215">
            <v>0.01848548650741577</v>
          </cell>
          <cell r="O1215">
            <v>0</v>
          </cell>
          <cell r="P1215">
            <v>2.368530255465845E-22</v>
          </cell>
          <cell r="Q1215">
            <v>0.01848548650741577</v>
          </cell>
          <cell r="R1215">
            <v>224.99989318847656</v>
          </cell>
          <cell r="S1215">
            <v>0</v>
          </cell>
          <cell r="T1215">
            <v>0</v>
          </cell>
          <cell r="U1215">
            <v>494.7415771484375</v>
          </cell>
          <cell r="V1215">
            <v>45</v>
          </cell>
          <cell r="W1215">
            <v>0</v>
          </cell>
          <cell r="X1215">
            <v>0</v>
          </cell>
          <cell r="Y1215">
            <v>0</v>
          </cell>
          <cell r="Z1215">
            <v>0</v>
          </cell>
          <cell r="AA1215">
            <v>0</v>
          </cell>
          <cell r="AB1215">
            <v>0</v>
          </cell>
          <cell r="AC1215">
            <v>0</v>
          </cell>
          <cell r="AD1215">
            <v>0</v>
          </cell>
          <cell r="AE1215">
            <v>0</v>
          </cell>
          <cell r="AF1215">
            <v>0</v>
          </cell>
          <cell r="AG1215">
            <v>0</v>
          </cell>
          <cell r="AH1215">
            <v>269.9998779296875</v>
          </cell>
          <cell r="AI1215">
            <v>0</v>
          </cell>
          <cell r="AJ1215">
            <v>0</v>
          </cell>
          <cell r="AK1215">
            <v>494.7415771484375</v>
          </cell>
          <cell r="AL1215">
            <v>764.741455078125</v>
          </cell>
          <cell r="AM1215">
            <v>12.70600700378418</v>
          </cell>
          <cell r="AN1215">
            <v>9.656733460936357E-21</v>
          </cell>
          <cell r="AO1215">
            <v>1.27060067653656</v>
          </cell>
          <cell r="AP1215">
            <v>0</v>
          </cell>
          <cell r="AQ1215">
            <v>13.976607322692871</v>
          </cell>
          <cell r="AR1215">
            <v>269.9998779296875</v>
          </cell>
          <cell r="AS1215">
            <v>0.0517652341090528</v>
          </cell>
          <cell r="AT1215">
            <v>12.70600700378418</v>
          </cell>
          <cell r="AU1215">
            <v>5.024477481842041</v>
          </cell>
          <cell r="AV1215">
            <v>1.7730484008789062</v>
          </cell>
          <cell r="AW1215">
            <v>0</v>
          </cell>
          <cell r="AX1215">
            <v>19.50353240966797</v>
          </cell>
          <cell r="AY1215">
            <v>0</v>
          </cell>
          <cell r="AZ1215">
            <v>9999</v>
          </cell>
          <cell r="BA1215">
            <v>12.70600700378418</v>
          </cell>
          <cell r="BB1215">
            <v>5.024477481842041</v>
          </cell>
          <cell r="BC1215">
            <v>1.7730484008789062</v>
          </cell>
          <cell r="BD1215">
            <v>0</v>
          </cell>
          <cell r="BE1215">
            <v>19.50353240966797</v>
          </cell>
          <cell r="BF1215">
            <v>269.9998779296875</v>
          </cell>
          <cell r="BG1215">
            <v>703.5192260742188</v>
          </cell>
          <cell r="BH1215">
            <v>0.07223533556322728</v>
          </cell>
          <cell r="BI1215">
            <v>721.6884155273438</v>
          </cell>
          <cell r="BJ1215">
            <v>0</v>
          </cell>
          <cell r="BK1215">
            <v>0</v>
          </cell>
          <cell r="BL1215">
            <v>1322.4052734375</v>
          </cell>
          <cell r="BM1215">
            <v>2044.09375</v>
          </cell>
          <cell r="BN1215">
            <v>12.70600700378418</v>
          </cell>
          <cell r="BO1215">
            <v>0</v>
          </cell>
          <cell r="BP1215">
            <v>5.024477481842041</v>
          </cell>
          <cell r="BQ1215">
            <v>1.2561193704605103</v>
          </cell>
          <cell r="BR1215">
            <v>0.5246660709381104</v>
          </cell>
          <cell r="BS1215">
            <v>0</v>
          </cell>
          <cell r="BT1215">
            <v>0</v>
          </cell>
          <cell r="BU1215">
            <v>0</v>
          </cell>
          <cell r="BV1215">
            <v>0</v>
          </cell>
          <cell r="BW1215">
            <v>1.7730484008789062</v>
          </cell>
          <cell r="BX1215">
            <v>719.741455078125</v>
          </cell>
          <cell r="BY1215">
            <v>45</v>
          </cell>
          <cell r="BZ1215">
            <v>0</v>
          </cell>
          <cell r="CA1215">
            <v>0</v>
          </cell>
          <cell r="CB1215">
            <v>21.284318923950195</v>
          </cell>
          <cell r="CC1215">
            <v>764.741455078125</v>
          </cell>
          <cell r="CD1215">
            <v>0.027832044655836486</v>
          </cell>
          <cell r="CE1215">
            <v>2021.16455078125</v>
          </cell>
          <cell r="CF1215">
            <v>0.26205655712343484</v>
          </cell>
          <cell r="CG1215">
            <v>0</v>
          </cell>
          <cell r="CH1215">
            <v>0.26205655712343484</v>
          </cell>
          <cell r="CI1215">
            <v>0.013043916239568515</v>
          </cell>
          <cell r="CJ1215">
            <v>0</v>
          </cell>
          <cell r="CK1215">
            <v>0.013043916239568515</v>
          </cell>
          <cell r="CM1215">
            <v>0</v>
          </cell>
          <cell r="CQ1215">
            <v>0</v>
          </cell>
          <cell r="CR1215">
            <v>1.2561193704605103</v>
          </cell>
          <cell r="CS1215">
            <v>0</v>
          </cell>
          <cell r="CT1215">
            <v>1.2561193704605103</v>
          </cell>
          <cell r="CU1215">
            <v>0</v>
          </cell>
          <cell r="CV1215">
            <v>9999</v>
          </cell>
          <cell r="CW1215">
            <v>9999</v>
          </cell>
        </row>
        <row r="1216">
          <cell r="A1216" t="str">
            <v>Manufactured Home SGC Forced Air Furnace w/CAC - PTCS System Commissioning Heat Zone 3 - Cool Zone 2</v>
          </cell>
          <cell r="C1216">
            <v>5</v>
          </cell>
          <cell r="D1216">
            <v>25.5782470703125</v>
          </cell>
          <cell r="E1216">
            <v>0</v>
          </cell>
          <cell r="F1216">
            <v>225</v>
          </cell>
          <cell r="G1216">
            <v>0</v>
          </cell>
          <cell r="H1216">
            <v>0</v>
          </cell>
          <cell r="L1216">
            <v>27.528587341308594</v>
          </cell>
          <cell r="M1216">
            <v>2.368530255465845E-22</v>
          </cell>
          <cell r="N1216">
            <v>0.01848548650741577</v>
          </cell>
          <cell r="O1216">
            <v>0</v>
          </cell>
          <cell r="P1216">
            <v>2.368530255465845E-22</v>
          </cell>
          <cell r="Q1216">
            <v>0.01848548650741577</v>
          </cell>
          <cell r="R1216">
            <v>224.99989318847656</v>
          </cell>
          <cell r="S1216">
            <v>0</v>
          </cell>
          <cell r="T1216">
            <v>0</v>
          </cell>
          <cell r="U1216">
            <v>494.7415771484375</v>
          </cell>
          <cell r="V1216">
            <v>45</v>
          </cell>
          <cell r="W1216">
            <v>0</v>
          </cell>
          <cell r="X1216">
            <v>0</v>
          </cell>
          <cell r="Y1216">
            <v>0</v>
          </cell>
          <cell r="Z1216">
            <v>0</v>
          </cell>
          <cell r="AA1216">
            <v>0</v>
          </cell>
          <cell r="AB1216">
            <v>0</v>
          </cell>
          <cell r="AC1216">
            <v>0</v>
          </cell>
          <cell r="AD1216">
            <v>0</v>
          </cell>
          <cell r="AE1216">
            <v>0</v>
          </cell>
          <cell r="AF1216">
            <v>0</v>
          </cell>
          <cell r="AG1216">
            <v>0</v>
          </cell>
          <cell r="AH1216">
            <v>269.9998779296875</v>
          </cell>
          <cell r="AI1216">
            <v>0</v>
          </cell>
          <cell r="AJ1216">
            <v>0</v>
          </cell>
          <cell r="AK1216">
            <v>494.7415771484375</v>
          </cell>
          <cell r="AL1216">
            <v>764.741455078125</v>
          </cell>
          <cell r="AM1216">
            <v>12.70600700378418</v>
          </cell>
          <cell r="AN1216">
            <v>9.656733460936357E-21</v>
          </cell>
          <cell r="AO1216">
            <v>1.27060067653656</v>
          </cell>
          <cell r="AP1216">
            <v>0</v>
          </cell>
          <cell r="AQ1216">
            <v>13.976607322692871</v>
          </cell>
          <cell r="AR1216">
            <v>269.9998779296875</v>
          </cell>
          <cell r="AS1216">
            <v>0.0517652341090528</v>
          </cell>
          <cell r="AT1216">
            <v>12.70600700378418</v>
          </cell>
          <cell r="AU1216">
            <v>5.024477481842041</v>
          </cell>
          <cell r="AV1216">
            <v>1.7730484008789062</v>
          </cell>
          <cell r="AW1216">
            <v>0</v>
          </cell>
          <cell r="AX1216">
            <v>19.50353240966797</v>
          </cell>
          <cell r="AY1216">
            <v>0</v>
          </cell>
          <cell r="AZ1216">
            <v>9999</v>
          </cell>
          <cell r="BA1216">
            <v>12.70600700378418</v>
          </cell>
          <cell r="BB1216">
            <v>5.024477481842041</v>
          </cell>
          <cell r="BC1216">
            <v>1.7730484008789062</v>
          </cell>
          <cell r="BD1216">
            <v>0</v>
          </cell>
          <cell r="BE1216">
            <v>19.50353240966797</v>
          </cell>
          <cell r="BF1216">
            <v>269.9998779296875</v>
          </cell>
          <cell r="BG1216">
            <v>703.5192260742188</v>
          </cell>
          <cell r="BH1216">
            <v>0.07223533556322728</v>
          </cell>
          <cell r="BI1216">
            <v>721.6884155273438</v>
          </cell>
          <cell r="BJ1216">
            <v>0</v>
          </cell>
          <cell r="BK1216">
            <v>0</v>
          </cell>
          <cell r="BL1216">
            <v>1322.4052734375</v>
          </cell>
          <cell r="BM1216">
            <v>2044.09375</v>
          </cell>
          <cell r="BN1216">
            <v>12.70600700378418</v>
          </cell>
          <cell r="BO1216">
            <v>0</v>
          </cell>
          <cell r="BP1216">
            <v>5.024477481842041</v>
          </cell>
          <cell r="BQ1216">
            <v>1.2561193704605103</v>
          </cell>
          <cell r="BR1216">
            <v>0.5246660709381104</v>
          </cell>
          <cell r="BS1216">
            <v>0</v>
          </cell>
          <cell r="BT1216">
            <v>0</v>
          </cell>
          <cell r="BU1216">
            <v>0</v>
          </cell>
          <cell r="BV1216">
            <v>0</v>
          </cell>
          <cell r="BW1216">
            <v>1.7730484008789062</v>
          </cell>
          <cell r="BX1216">
            <v>719.741455078125</v>
          </cell>
          <cell r="BY1216">
            <v>45</v>
          </cell>
          <cell r="BZ1216">
            <v>0</v>
          </cell>
          <cell r="CA1216">
            <v>0</v>
          </cell>
          <cell r="CB1216">
            <v>21.284318923950195</v>
          </cell>
          <cell r="CC1216">
            <v>764.741455078125</v>
          </cell>
          <cell r="CD1216">
            <v>0.027832044655836486</v>
          </cell>
          <cell r="CE1216">
            <v>2021.16455078125</v>
          </cell>
          <cell r="CF1216">
            <v>0.26205655712343484</v>
          </cell>
          <cell r="CG1216">
            <v>0</v>
          </cell>
          <cell r="CH1216">
            <v>0.26205655712343484</v>
          </cell>
          <cell r="CI1216">
            <v>0.013043916239568515</v>
          </cell>
          <cell r="CJ1216">
            <v>0</v>
          </cell>
          <cell r="CK1216">
            <v>0.013043916239568515</v>
          </cell>
          <cell r="CM1216">
            <v>0</v>
          </cell>
          <cell r="CQ1216">
            <v>0</v>
          </cell>
          <cell r="CR1216">
            <v>1.2561193704605103</v>
          </cell>
          <cell r="CS1216">
            <v>0</v>
          </cell>
          <cell r="CT1216">
            <v>1.2561193704605103</v>
          </cell>
          <cell r="CU1216">
            <v>0</v>
          </cell>
          <cell r="CV1216">
            <v>9999</v>
          </cell>
          <cell r="CW1216">
            <v>9999</v>
          </cell>
        </row>
        <row r="1217">
          <cell r="A1217" t="str">
            <v>Manufactured Home w/o Electric Heat, w/CAC - PTCS System Commissioning Cool Zone 1</v>
          </cell>
          <cell r="C1217">
            <v>5</v>
          </cell>
          <cell r="D1217">
            <v>16.784740447998047</v>
          </cell>
          <cell r="E1217">
            <v>0</v>
          </cell>
          <cell r="F1217">
            <v>225</v>
          </cell>
          <cell r="G1217">
            <v>0</v>
          </cell>
          <cell r="H1217">
            <v>0</v>
          </cell>
          <cell r="L1217">
            <v>18.064577102661133</v>
          </cell>
          <cell r="M1217">
            <v>0</v>
          </cell>
          <cell r="N1217">
            <v>0.012130389921367168</v>
          </cell>
          <cell r="O1217">
            <v>0</v>
          </cell>
          <cell r="P1217">
            <v>0</v>
          </cell>
          <cell r="Q1217">
            <v>0.012130389921367168</v>
          </cell>
          <cell r="R1217">
            <v>224.99989318847656</v>
          </cell>
          <cell r="S1217">
            <v>0</v>
          </cell>
          <cell r="T1217">
            <v>0</v>
          </cell>
          <cell r="U1217">
            <v>494.7415771484375</v>
          </cell>
          <cell r="V1217">
            <v>45</v>
          </cell>
          <cell r="W1217">
            <v>0</v>
          </cell>
          <cell r="X1217">
            <v>0</v>
          </cell>
          <cell r="Y1217">
            <v>0</v>
          </cell>
          <cell r="Z1217">
            <v>0</v>
          </cell>
          <cell r="AA1217">
            <v>0</v>
          </cell>
          <cell r="AB1217">
            <v>0</v>
          </cell>
          <cell r="AC1217">
            <v>0</v>
          </cell>
          <cell r="AD1217">
            <v>0</v>
          </cell>
          <cell r="AE1217">
            <v>0</v>
          </cell>
          <cell r="AF1217">
            <v>0</v>
          </cell>
          <cell r="AG1217">
            <v>0</v>
          </cell>
          <cell r="AH1217">
            <v>269.9998779296875</v>
          </cell>
          <cell r="AI1217">
            <v>0</v>
          </cell>
          <cell r="AJ1217">
            <v>0</v>
          </cell>
          <cell r="AK1217">
            <v>494.7415771484375</v>
          </cell>
          <cell r="AL1217">
            <v>764.741455078125</v>
          </cell>
          <cell r="AM1217">
            <v>8.302809715270996</v>
          </cell>
          <cell r="AN1217">
            <v>0</v>
          </cell>
          <cell r="AO1217">
            <v>0.8302810192108154</v>
          </cell>
          <cell r="AP1217">
            <v>0</v>
          </cell>
          <cell r="AQ1217">
            <v>9.13309097290039</v>
          </cell>
          <cell r="AR1217">
            <v>269.9998779296875</v>
          </cell>
          <cell r="AS1217">
            <v>0.03382627536117709</v>
          </cell>
          <cell r="AT1217">
            <v>8.302809715270996</v>
          </cell>
          <cell r="AU1217">
            <v>3.2971200942993164</v>
          </cell>
          <cell r="AV1217">
            <v>1.159993052482605</v>
          </cell>
          <cell r="AW1217">
            <v>0</v>
          </cell>
          <cell r="AX1217">
            <v>12.759922981262207</v>
          </cell>
          <cell r="AY1217">
            <v>0</v>
          </cell>
          <cell r="AZ1217">
            <v>9999</v>
          </cell>
          <cell r="BA1217">
            <v>8.302809715270996</v>
          </cell>
          <cell r="BB1217">
            <v>3.2971200942993164</v>
          </cell>
          <cell r="BC1217">
            <v>1.159993052482605</v>
          </cell>
          <cell r="BD1217">
            <v>0</v>
          </cell>
          <cell r="BE1217">
            <v>12.759922981262207</v>
          </cell>
          <cell r="BF1217">
            <v>269.9998779296875</v>
          </cell>
          <cell r="BG1217">
            <v>1081.625244140625</v>
          </cell>
          <cell r="BH1217">
            <v>0.047258992258732875</v>
          </cell>
          <cell r="BI1217">
            <v>1099.7801513671875</v>
          </cell>
          <cell r="BJ1217">
            <v>0</v>
          </cell>
          <cell r="BK1217">
            <v>0</v>
          </cell>
          <cell r="BL1217">
            <v>2015.2119140625</v>
          </cell>
          <cell r="BM1217">
            <v>3114.9921875</v>
          </cell>
          <cell r="BN1217">
            <v>8.302809715270996</v>
          </cell>
          <cell r="BO1217">
            <v>0</v>
          </cell>
          <cell r="BP1217">
            <v>3.2971200942993164</v>
          </cell>
          <cell r="BQ1217">
            <v>0.8242800235748291</v>
          </cell>
          <cell r="BR1217">
            <v>0.3368757665157318</v>
          </cell>
          <cell r="BS1217">
            <v>0</v>
          </cell>
          <cell r="BT1217">
            <v>0</v>
          </cell>
          <cell r="BU1217">
            <v>0</v>
          </cell>
          <cell r="BV1217">
            <v>0</v>
          </cell>
          <cell r="BW1217">
            <v>1.159993052482605</v>
          </cell>
          <cell r="BX1217">
            <v>719.741455078125</v>
          </cell>
          <cell r="BY1217">
            <v>45</v>
          </cell>
          <cell r="BZ1217">
            <v>0</v>
          </cell>
          <cell r="CA1217">
            <v>0</v>
          </cell>
          <cell r="CB1217">
            <v>13.9210786819458</v>
          </cell>
          <cell r="CC1217">
            <v>764.741455078125</v>
          </cell>
          <cell r="CD1217">
            <v>0.018203640667971005</v>
          </cell>
          <cell r="CE1217">
            <v>3092.107421875</v>
          </cell>
          <cell r="CF1217">
            <v>0.1672162222065841</v>
          </cell>
          <cell r="CG1217">
            <v>0</v>
          </cell>
          <cell r="CH1217">
            <v>0.1672162222065841</v>
          </cell>
          <cell r="CI1217">
            <v>0.008252722761430006</v>
          </cell>
          <cell r="CJ1217">
            <v>0</v>
          </cell>
          <cell r="CK1217">
            <v>0.008252722761430006</v>
          </cell>
          <cell r="CM1217">
            <v>0</v>
          </cell>
          <cell r="CQ1217">
            <v>0</v>
          </cell>
          <cell r="CR1217">
            <v>0.8242800235748291</v>
          </cell>
          <cell r="CS1217">
            <v>0</v>
          </cell>
          <cell r="CT1217">
            <v>0.8242800235748291</v>
          </cell>
          <cell r="CU1217">
            <v>0</v>
          </cell>
          <cell r="CV1217">
            <v>9999</v>
          </cell>
          <cell r="CW1217">
            <v>9999</v>
          </cell>
        </row>
        <row r="1218">
          <cell r="A1218" t="str">
            <v>Manufactured Home NonSGC Forced Air Furnace w/CAC - PTCS System Commissioning Heat Zone 1 - Cool Zone 1</v>
          </cell>
          <cell r="C1218">
            <v>5</v>
          </cell>
          <cell r="D1218">
            <v>16.784740447998047</v>
          </cell>
          <cell r="E1218">
            <v>0</v>
          </cell>
          <cell r="F1218">
            <v>225</v>
          </cell>
          <cell r="G1218">
            <v>0</v>
          </cell>
          <cell r="H1218">
            <v>0</v>
          </cell>
          <cell r="L1218">
            <v>18.064577102661133</v>
          </cell>
          <cell r="M1218">
            <v>2.368530255465845E-22</v>
          </cell>
          <cell r="N1218">
            <v>0.012130389921367168</v>
          </cell>
          <cell r="O1218">
            <v>0</v>
          </cell>
          <cell r="P1218">
            <v>2.368530255465845E-22</v>
          </cell>
          <cell r="Q1218">
            <v>0.012130389921367168</v>
          </cell>
          <cell r="R1218">
            <v>224.99989318847656</v>
          </cell>
          <cell r="S1218">
            <v>0</v>
          </cell>
          <cell r="T1218">
            <v>0</v>
          </cell>
          <cell r="U1218">
            <v>494.7415771484375</v>
          </cell>
          <cell r="V1218">
            <v>45</v>
          </cell>
          <cell r="W1218">
            <v>0</v>
          </cell>
          <cell r="X1218">
            <v>0</v>
          </cell>
          <cell r="Y1218">
            <v>0</v>
          </cell>
          <cell r="Z1218">
            <v>0</v>
          </cell>
          <cell r="AA1218">
            <v>0</v>
          </cell>
          <cell r="AB1218">
            <v>0</v>
          </cell>
          <cell r="AC1218">
            <v>0</v>
          </cell>
          <cell r="AD1218">
            <v>0</v>
          </cell>
          <cell r="AE1218">
            <v>0</v>
          </cell>
          <cell r="AF1218">
            <v>0</v>
          </cell>
          <cell r="AG1218">
            <v>0</v>
          </cell>
          <cell r="AH1218">
            <v>269.9998779296875</v>
          </cell>
          <cell r="AI1218">
            <v>0</v>
          </cell>
          <cell r="AJ1218">
            <v>0</v>
          </cell>
          <cell r="AK1218">
            <v>494.7415771484375</v>
          </cell>
          <cell r="AL1218">
            <v>764.741455078125</v>
          </cell>
          <cell r="AM1218">
            <v>8.302809715270996</v>
          </cell>
          <cell r="AN1218">
            <v>9.656733460936357E-21</v>
          </cell>
          <cell r="AO1218">
            <v>0.8302810192108154</v>
          </cell>
          <cell r="AP1218">
            <v>0</v>
          </cell>
          <cell r="AQ1218">
            <v>9.13309097290039</v>
          </cell>
          <cell r="AR1218">
            <v>269.9998779296875</v>
          </cell>
          <cell r="AS1218">
            <v>0.03382627536117709</v>
          </cell>
          <cell r="AT1218">
            <v>8.302809715270996</v>
          </cell>
          <cell r="AU1218">
            <v>3.2971200942993164</v>
          </cell>
          <cell r="AV1218">
            <v>1.159993052482605</v>
          </cell>
          <cell r="AW1218">
            <v>0</v>
          </cell>
          <cell r="AX1218">
            <v>12.759922981262207</v>
          </cell>
          <cell r="AY1218">
            <v>0</v>
          </cell>
          <cell r="AZ1218">
            <v>9999</v>
          </cell>
          <cell r="BA1218">
            <v>8.302809715270996</v>
          </cell>
          <cell r="BB1218">
            <v>3.2971200942993164</v>
          </cell>
          <cell r="BC1218">
            <v>1.159993052482605</v>
          </cell>
          <cell r="BD1218">
            <v>0</v>
          </cell>
          <cell r="BE1218">
            <v>12.759922981262207</v>
          </cell>
          <cell r="BF1218">
            <v>269.9998779296875</v>
          </cell>
          <cell r="BG1218">
            <v>1081.625244140625</v>
          </cell>
          <cell r="BH1218">
            <v>0.047258992258732875</v>
          </cell>
          <cell r="BI1218">
            <v>1099.7801513671875</v>
          </cell>
          <cell r="BJ1218">
            <v>0</v>
          </cell>
          <cell r="BK1218">
            <v>0</v>
          </cell>
          <cell r="BL1218">
            <v>2015.2119140625</v>
          </cell>
          <cell r="BM1218">
            <v>3114.9921875</v>
          </cell>
          <cell r="BN1218">
            <v>8.302809715270996</v>
          </cell>
          <cell r="BO1218">
            <v>0</v>
          </cell>
          <cell r="BP1218">
            <v>3.2971200942993164</v>
          </cell>
          <cell r="BQ1218">
            <v>0.8242800235748291</v>
          </cell>
          <cell r="BR1218">
            <v>0.3368757665157318</v>
          </cell>
          <cell r="BS1218">
            <v>0</v>
          </cell>
          <cell r="BT1218">
            <v>0</v>
          </cell>
          <cell r="BU1218">
            <v>0</v>
          </cell>
          <cell r="BV1218">
            <v>0</v>
          </cell>
          <cell r="BW1218">
            <v>1.159993052482605</v>
          </cell>
          <cell r="BX1218">
            <v>719.741455078125</v>
          </cell>
          <cell r="BY1218">
            <v>45</v>
          </cell>
          <cell r="BZ1218">
            <v>0</v>
          </cell>
          <cell r="CA1218">
            <v>0</v>
          </cell>
          <cell r="CB1218">
            <v>13.9210786819458</v>
          </cell>
          <cell r="CC1218">
            <v>764.741455078125</v>
          </cell>
          <cell r="CD1218">
            <v>0.018203640667971005</v>
          </cell>
          <cell r="CE1218">
            <v>3092.107421875</v>
          </cell>
          <cell r="CF1218">
            <v>0.1672162222065841</v>
          </cell>
          <cell r="CG1218">
            <v>0</v>
          </cell>
          <cell r="CH1218">
            <v>0.1672162222065841</v>
          </cell>
          <cell r="CI1218">
            <v>0.008252722761430006</v>
          </cell>
          <cell r="CJ1218">
            <v>0</v>
          </cell>
          <cell r="CK1218">
            <v>0.008252722761430006</v>
          </cell>
          <cell r="CM1218">
            <v>0</v>
          </cell>
          <cell r="CQ1218">
            <v>0</v>
          </cell>
          <cell r="CR1218">
            <v>0.8242800235748291</v>
          </cell>
          <cell r="CS1218">
            <v>0</v>
          </cell>
          <cell r="CT1218">
            <v>0.8242800235748291</v>
          </cell>
          <cell r="CU1218">
            <v>0</v>
          </cell>
          <cell r="CV1218">
            <v>9999</v>
          </cell>
          <cell r="CW1218">
            <v>9999</v>
          </cell>
        </row>
        <row r="1219">
          <cell r="A1219" t="str">
            <v>Manufactured Home NonSGC Forced Air Furnace w/CAC - PTCS System Commissioning Heat Zone 2 - Cool Zone 1</v>
          </cell>
          <cell r="C1219">
            <v>5</v>
          </cell>
          <cell r="D1219">
            <v>16.784740447998047</v>
          </cell>
          <cell r="E1219">
            <v>0</v>
          </cell>
          <cell r="F1219">
            <v>225</v>
          </cell>
          <cell r="G1219">
            <v>0</v>
          </cell>
          <cell r="H1219">
            <v>0</v>
          </cell>
          <cell r="L1219">
            <v>18.064577102661133</v>
          </cell>
          <cell r="M1219">
            <v>2.368530255465845E-22</v>
          </cell>
          <cell r="N1219">
            <v>0.012130389921367168</v>
          </cell>
          <cell r="O1219">
            <v>0</v>
          </cell>
          <cell r="P1219">
            <v>2.368530255465845E-22</v>
          </cell>
          <cell r="Q1219">
            <v>0.012130389921367168</v>
          </cell>
          <cell r="R1219">
            <v>224.99989318847656</v>
          </cell>
          <cell r="S1219">
            <v>0</v>
          </cell>
          <cell r="T1219">
            <v>0</v>
          </cell>
          <cell r="U1219">
            <v>494.7415771484375</v>
          </cell>
          <cell r="V1219">
            <v>45</v>
          </cell>
          <cell r="W1219">
            <v>0</v>
          </cell>
          <cell r="X1219">
            <v>0</v>
          </cell>
          <cell r="Y1219">
            <v>0</v>
          </cell>
          <cell r="Z1219">
            <v>0</v>
          </cell>
          <cell r="AA1219">
            <v>0</v>
          </cell>
          <cell r="AB1219">
            <v>0</v>
          </cell>
          <cell r="AC1219">
            <v>0</v>
          </cell>
          <cell r="AD1219">
            <v>0</v>
          </cell>
          <cell r="AE1219">
            <v>0</v>
          </cell>
          <cell r="AF1219">
            <v>0</v>
          </cell>
          <cell r="AG1219">
            <v>0</v>
          </cell>
          <cell r="AH1219">
            <v>269.9998779296875</v>
          </cell>
          <cell r="AI1219">
            <v>0</v>
          </cell>
          <cell r="AJ1219">
            <v>0</v>
          </cell>
          <cell r="AK1219">
            <v>494.7415771484375</v>
          </cell>
          <cell r="AL1219">
            <v>764.741455078125</v>
          </cell>
          <cell r="AM1219">
            <v>8.302809715270996</v>
          </cell>
          <cell r="AN1219">
            <v>9.656733460936357E-21</v>
          </cell>
          <cell r="AO1219">
            <v>0.8302810192108154</v>
          </cell>
          <cell r="AP1219">
            <v>0</v>
          </cell>
          <cell r="AQ1219">
            <v>9.13309097290039</v>
          </cell>
          <cell r="AR1219">
            <v>269.9998779296875</v>
          </cell>
          <cell r="AS1219">
            <v>0.03382627536117709</v>
          </cell>
          <cell r="AT1219">
            <v>8.302809715270996</v>
          </cell>
          <cell r="AU1219">
            <v>3.2971200942993164</v>
          </cell>
          <cell r="AV1219">
            <v>1.159993052482605</v>
          </cell>
          <cell r="AW1219">
            <v>0</v>
          </cell>
          <cell r="AX1219">
            <v>12.759922981262207</v>
          </cell>
          <cell r="AY1219">
            <v>0</v>
          </cell>
          <cell r="AZ1219">
            <v>9999</v>
          </cell>
          <cell r="BA1219">
            <v>8.302809715270996</v>
          </cell>
          <cell r="BB1219">
            <v>3.2971200942993164</v>
          </cell>
          <cell r="BC1219">
            <v>1.159993052482605</v>
          </cell>
          <cell r="BD1219">
            <v>0</v>
          </cell>
          <cell r="BE1219">
            <v>12.759922981262207</v>
          </cell>
          <cell r="BF1219">
            <v>269.9998779296875</v>
          </cell>
          <cell r="BG1219">
            <v>1081.625244140625</v>
          </cell>
          <cell r="BH1219">
            <v>0.047258992258732875</v>
          </cell>
          <cell r="BI1219">
            <v>1099.7801513671875</v>
          </cell>
          <cell r="BJ1219">
            <v>0</v>
          </cell>
          <cell r="BK1219">
            <v>0</v>
          </cell>
          <cell r="BL1219">
            <v>2015.2119140625</v>
          </cell>
          <cell r="BM1219">
            <v>3114.9921875</v>
          </cell>
          <cell r="BN1219">
            <v>8.302809715270996</v>
          </cell>
          <cell r="BO1219">
            <v>0</v>
          </cell>
          <cell r="BP1219">
            <v>3.2971200942993164</v>
          </cell>
          <cell r="BQ1219">
            <v>0.8242800235748291</v>
          </cell>
          <cell r="BR1219">
            <v>0.3368757665157318</v>
          </cell>
          <cell r="BS1219">
            <v>0</v>
          </cell>
          <cell r="BT1219">
            <v>0</v>
          </cell>
          <cell r="BU1219">
            <v>0</v>
          </cell>
          <cell r="BV1219">
            <v>0</v>
          </cell>
          <cell r="BW1219">
            <v>1.159993052482605</v>
          </cell>
          <cell r="BX1219">
            <v>719.741455078125</v>
          </cell>
          <cell r="BY1219">
            <v>45</v>
          </cell>
          <cell r="BZ1219">
            <v>0</v>
          </cell>
          <cell r="CA1219">
            <v>0</v>
          </cell>
          <cell r="CB1219">
            <v>13.9210786819458</v>
          </cell>
          <cell r="CC1219">
            <v>764.741455078125</v>
          </cell>
          <cell r="CD1219">
            <v>0.018203640667971005</v>
          </cell>
          <cell r="CE1219">
            <v>3092.107421875</v>
          </cell>
          <cell r="CF1219">
            <v>0.1672162222065841</v>
          </cell>
          <cell r="CG1219">
            <v>0</v>
          </cell>
          <cell r="CH1219">
            <v>0.1672162222065841</v>
          </cell>
          <cell r="CI1219">
            <v>0.008252722761430006</v>
          </cell>
          <cell r="CJ1219">
            <v>0</v>
          </cell>
          <cell r="CK1219">
            <v>0.008252722761430006</v>
          </cell>
          <cell r="CM1219">
            <v>0</v>
          </cell>
          <cell r="CQ1219">
            <v>0</v>
          </cell>
          <cell r="CR1219">
            <v>0.8242800235748291</v>
          </cell>
          <cell r="CS1219">
            <v>0</v>
          </cell>
          <cell r="CT1219">
            <v>0.8242800235748291</v>
          </cell>
          <cell r="CU1219">
            <v>0</v>
          </cell>
          <cell r="CV1219">
            <v>9999</v>
          </cell>
          <cell r="CW1219">
            <v>9999</v>
          </cell>
        </row>
        <row r="1220">
          <cell r="A1220" t="str">
            <v>Manufactured Home NonSGC Forced Air Furnace w/CAC - PTCS System Commissioning Heat Zone 3 - Cool Zone 1</v>
          </cell>
          <cell r="C1220">
            <v>5</v>
          </cell>
          <cell r="D1220">
            <v>16.784740447998047</v>
          </cell>
          <cell r="E1220">
            <v>0</v>
          </cell>
          <cell r="F1220">
            <v>225</v>
          </cell>
          <cell r="G1220">
            <v>0</v>
          </cell>
          <cell r="H1220">
            <v>0</v>
          </cell>
          <cell r="L1220">
            <v>18.064577102661133</v>
          </cell>
          <cell r="M1220">
            <v>2.368530255465845E-22</v>
          </cell>
          <cell r="N1220">
            <v>0.012130389921367168</v>
          </cell>
          <cell r="O1220">
            <v>0</v>
          </cell>
          <cell r="P1220">
            <v>2.368530255465845E-22</v>
          </cell>
          <cell r="Q1220">
            <v>0.012130389921367168</v>
          </cell>
          <cell r="R1220">
            <v>224.99989318847656</v>
          </cell>
          <cell r="S1220">
            <v>0</v>
          </cell>
          <cell r="T1220">
            <v>0</v>
          </cell>
          <cell r="U1220">
            <v>494.7415771484375</v>
          </cell>
          <cell r="V1220">
            <v>45</v>
          </cell>
          <cell r="W1220">
            <v>0</v>
          </cell>
          <cell r="X1220">
            <v>0</v>
          </cell>
          <cell r="Y1220">
            <v>0</v>
          </cell>
          <cell r="Z1220">
            <v>0</v>
          </cell>
          <cell r="AA1220">
            <v>0</v>
          </cell>
          <cell r="AB1220">
            <v>0</v>
          </cell>
          <cell r="AC1220">
            <v>0</v>
          </cell>
          <cell r="AD1220">
            <v>0</v>
          </cell>
          <cell r="AE1220">
            <v>0</v>
          </cell>
          <cell r="AF1220">
            <v>0</v>
          </cell>
          <cell r="AG1220">
            <v>0</v>
          </cell>
          <cell r="AH1220">
            <v>269.9998779296875</v>
          </cell>
          <cell r="AI1220">
            <v>0</v>
          </cell>
          <cell r="AJ1220">
            <v>0</v>
          </cell>
          <cell r="AK1220">
            <v>494.7415771484375</v>
          </cell>
          <cell r="AL1220">
            <v>764.741455078125</v>
          </cell>
          <cell r="AM1220">
            <v>8.302809715270996</v>
          </cell>
          <cell r="AN1220">
            <v>9.656733460936357E-21</v>
          </cell>
          <cell r="AO1220">
            <v>0.8302810192108154</v>
          </cell>
          <cell r="AP1220">
            <v>0</v>
          </cell>
          <cell r="AQ1220">
            <v>9.13309097290039</v>
          </cell>
          <cell r="AR1220">
            <v>269.9998779296875</v>
          </cell>
          <cell r="AS1220">
            <v>0.03382627536117709</v>
          </cell>
          <cell r="AT1220">
            <v>8.302809715270996</v>
          </cell>
          <cell r="AU1220">
            <v>3.2971200942993164</v>
          </cell>
          <cell r="AV1220">
            <v>1.159993052482605</v>
          </cell>
          <cell r="AW1220">
            <v>0</v>
          </cell>
          <cell r="AX1220">
            <v>12.759922981262207</v>
          </cell>
          <cell r="AY1220">
            <v>0</v>
          </cell>
          <cell r="AZ1220">
            <v>9999</v>
          </cell>
          <cell r="BA1220">
            <v>8.302809715270996</v>
          </cell>
          <cell r="BB1220">
            <v>3.2971200942993164</v>
          </cell>
          <cell r="BC1220">
            <v>1.159993052482605</v>
          </cell>
          <cell r="BD1220">
            <v>0</v>
          </cell>
          <cell r="BE1220">
            <v>12.759922981262207</v>
          </cell>
          <cell r="BF1220">
            <v>269.9998779296875</v>
          </cell>
          <cell r="BG1220">
            <v>1081.625244140625</v>
          </cell>
          <cell r="BH1220">
            <v>0.047258992258732875</v>
          </cell>
          <cell r="BI1220">
            <v>1099.7801513671875</v>
          </cell>
          <cell r="BJ1220">
            <v>0</v>
          </cell>
          <cell r="BK1220">
            <v>0</v>
          </cell>
          <cell r="BL1220">
            <v>2015.2119140625</v>
          </cell>
          <cell r="BM1220">
            <v>3114.9921875</v>
          </cell>
          <cell r="BN1220">
            <v>8.302809715270996</v>
          </cell>
          <cell r="BO1220">
            <v>0</v>
          </cell>
          <cell r="BP1220">
            <v>3.2971200942993164</v>
          </cell>
          <cell r="BQ1220">
            <v>0.8242800235748291</v>
          </cell>
          <cell r="BR1220">
            <v>0.3368757665157318</v>
          </cell>
          <cell r="BS1220">
            <v>0</v>
          </cell>
          <cell r="BT1220">
            <v>0</v>
          </cell>
          <cell r="BU1220">
            <v>0</v>
          </cell>
          <cell r="BV1220">
            <v>0</v>
          </cell>
          <cell r="BW1220">
            <v>1.159993052482605</v>
          </cell>
          <cell r="BX1220">
            <v>719.741455078125</v>
          </cell>
          <cell r="BY1220">
            <v>45</v>
          </cell>
          <cell r="BZ1220">
            <v>0</v>
          </cell>
          <cell r="CA1220">
            <v>0</v>
          </cell>
          <cell r="CB1220">
            <v>13.9210786819458</v>
          </cell>
          <cell r="CC1220">
            <v>764.741455078125</v>
          </cell>
          <cell r="CD1220">
            <v>0.018203640667971005</v>
          </cell>
          <cell r="CE1220">
            <v>3092.107421875</v>
          </cell>
          <cell r="CF1220">
            <v>0.1672162222065841</v>
          </cell>
          <cell r="CG1220">
            <v>0</v>
          </cell>
          <cell r="CH1220">
            <v>0.1672162222065841</v>
          </cell>
          <cell r="CI1220">
            <v>0.008252722761430006</v>
          </cell>
          <cell r="CJ1220">
            <v>0</v>
          </cell>
          <cell r="CK1220">
            <v>0.008252722761430006</v>
          </cell>
          <cell r="CM1220">
            <v>0</v>
          </cell>
          <cell r="CQ1220">
            <v>0</v>
          </cell>
          <cell r="CR1220">
            <v>0.8242800235748291</v>
          </cell>
          <cell r="CS1220">
            <v>0</v>
          </cell>
          <cell r="CT1220">
            <v>0.8242800235748291</v>
          </cell>
          <cell r="CU1220">
            <v>0</v>
          </cell>
          <cell r="CV1220">
            <v>9999</v>
          </cell>
          <cell r="CW1220">
            <v>9999</v>
          </cell>
        </row>
        <row r="1221">
          <cell r="A1221" t="str">
            <v>Single Family w/o Electric Heat w/CAC - PTCS System Commissioning Cool Zone 1</v>
          </cell>
          <cell r="C1221">
            <v>5</v>
          </cell>
          <cell r="D1221">
            <v>13.146085739135742</v>
          </cell>
          <cell r="E1221">
            <v>0</v>
          </cell>
          <cell r="F1221">
            <v>225</v>
          </cell>
          <cell r="G1221">
            <v>0</v>
          </cell>
          <cell r="H1221">
            <v>0</v>
          </cell>
          <cell r="L1221">
            <v>14.148475646972656</v>
          </cell>
          <cell r="M1221">
            <v>0</v>
          </cell>
          <cell r="N1221">
            <v>0.009500721469521523</v>
          </cell>
          <cell r="O1221">
            <v>0</v>
          </cell>
          <cell r="P1221">
            <v>0</v>
          </cell>
          <cell r="Q1221">
            <v>0.009500721469521523</v>
          </cell>
          <cell r="R1221">
            <v>224.99989318847656</v>
          </cell>
          <cell r="S1221">
            <v>0</v>
          </cell>
          <cell r="T1221">
            <v>0</v>
          </cell>
          <cell r="U1221">
            <v>494.7415771484375</v>
          </cell>
          <cell r="V1221">
            <v>45</v>
          </cell>
          <cell r="W1221">
            <v>0</v>
          </cell>
          <cell r="X1221">
            <v>0</v>
          </cell>
          <cell r="Y1221">
            <v>0</v>
          </cell>
          <cell r="Z1221">
            <v>0</v>
          </cell>
          <cell r="AA1221">
            <v>0</v>
          </cell>
          <cell r="AB1221">
            <v>0</v>
          </cell>
          <cell r="AC1221">
            <v>0</v>
          </cell>
          <cell r="AD1221">
            <v>0</v>
          </cell>
          <cell r="AE1221">
            <v>0</v>
          </cell>
          <cell r="AF1221">
            <v>0</v>
          </cell>
          <cell r="AG1221">
            <v>0</v>
          </cell>
          <cell r="AH1221">
            <v>269.9998779296875</v>
          </cell>
          <cell r="AI1221">
            <v>0</v>
          </cell>
          <cell r="AJ1221">
            <v>0</v>
          </cell>
          <cell r="AK1221">
            <v>494.7415771484375</v>
          </cell>
          <cell r="AL1221">
            <v>764.741455078125</v>
          </cell>
          <cell r="AM1221">
            <v>6.502898216247559</v>
          </cell>
          <cell r="AN1221">
            <v>0</v>
          </cell>
          <cell r="AO1221">
            <v>0.6502898335456848</v>
          </cell>
          <cell r="AP1221">
            <v>0</v>
          </cell>
          <cell r="AQ1221">
            <v>7.153188228607178</v>
          </cell>
          <cell r="AR1221">
            <v>269.9998779296875</v>
          </cell>
          <cell r="AS1221">
            <v>0.02649329955401085</v>
          </cell>
          <cell r="AT1221">
            <v>6.502898216247559</v>
          </cell>
          <cell r="AU1221">
            <v>2.5823588371276855</v>
          </cell>
          <cell r="AV1221">
            <v>0.9085257053375244</v>
          </cell>
          <cell r="AW1221">
            <v>0</v>
          </cell>
          <cell r="AX1221">
            <v>9.993782997131348</v>
          </cell>
          <cell r="AY1221">
            <v>0</v>
          </cell>
          <cell r="AZ1221">
            <v>9999</v>
          </cell>
          <cell r="BA1221">
            <v>6.502898216247559</v>
          </cell>
          <cell r="BB1221">
            <v>2.5823588371276855</v>
          </cell>
          <cell r="BC1221">
            <v>0.9085257053375244</v>
          </cell>
          <cell r="BD1221">
            <v>0</v>
          </cell>
          <cell r="BE1221">
            <v>9.993782997131348</v>
          </cell>
          <cell r="BF1221">
            <v>269.9998779296875</v>
          </cell>
          <cell r="BG1221">
            <v>1386.0291748046875</v>
          </cell>
          <cell r="BH1221">
            <v>0.0370140248601376</v>
          </cell>
          <cell r="BI1221">
            <v>1404.18408203125</v>
          </cell>
          <cell r="BJ1221">
            <v>0</v>
          </cell>
          <cell r="BK1221">
            <v>0</v>
          </cell>
          <cell r="BL1221">
            <v>2572.99462890625</v>
          </cell>
          <cell r="BM1221">
            <v>3977.1787109375</v>
          </cell>
          <cell r="BN1221">
            <v>6.502898216247559</v>
          </cell>
          <cell r="BO1221">
            <v>0</v>
          </cell>
          <cell r="BP1221">
            <v>2.5823588371276855</v>
          </cell>
          <cell r="BQ1221">
            <v>0.6455897092819214</v>
          </cell>
          <cell r="BR1221">
            <v>0.26384666562080383</v>
          </cell>
          <cell r="BS1221">
            <v>0</v>
          </cell>
          <cell r="BT1221">
            <v>0</v>
          </cell>
          <cell r="BU1221">
            <v>0</v>
          </cell>
          <cell r="BV1221">
            <v>0</v>
          </cell>
          <cell r="BW1221">
            <v>0.9085257053375244</v>
          </cell>
          <cell r="BX1221">
            <v>719.741455078125</v>
          </cell>
          <cell r="BY1221">
            <v>45</v>
          </cell>
          <cell r="BZ1221">
            <v>0</v>
          </cell>
          <cell r="CA1221">
            <v>0</v>
          </cell>
          <cell r="CB1221">
            <v>10.903219223022461</v>
          </cell>
          <cell r="CC1221">
            <v>764.741455078125</v>
          </cell>
          <cell r="CD1221">
            <v>0.014257392562172054</v>
          </cell>
          <cell r="CE1221">
            <v>3954.294189453125</v>
          </cell>
          <cell r="CF1221">
            <v>0.1309665118902109</v>
          </cell>
          <cell r="CG1221">
            <v>0</v>
          </cell>
          <cell r="CH1221">
            <v>0.1309665118902109</v>
          </cell>
          <cell r="CI1221">
            <v>0.006463669011288525</v>
          </cell>
          <cell r="CJ1221">
            <v>0</v>
          </cell>
          <cell r="CK1221">
            <v>0.006463669011288525</v>
          </cell>
          <cell r="CM1221">
            <v>0</v>
          </cell>
          <cell r="CQ1221">
            <v>0</v>
          </cell>
          <cell r="CR1221">
            <v>0.6455897092819214</v>
          </cell>
          <cell r="CS1221">
            <v>0</v>
          </cell>
          <cell r="CT1221">
            <v>0.6455897092819214</v>
          </cell>
          <cell r="CU1221">
            <v>0</v>
          </cell>
          <cell r="CV1221">
            <v>9999</v>
          </cell>
          <cell r="CW1221">
            <v>9999</v>
          </cell>
        </row>
        <row r="1222">
          <cell r="A1222" t="str">
            <v>Single Family Forced Air Furnace w/CAC - PTCS System Commissioning Heat Zone 1 - Cool Zone 1</v>
          </cell>
          <cell r="C1222">
            <v>5</v>
          </cell>
          <cell r="D1222">
            <v>13.146085739135742</v>
          </cell>
          <cell r="E1222">
            <v>0</v>
          </cell>
          <cell r="F1222">
            <v>225</v>
          </cell>
          <cell r="G1222">
            <v>0</v>
          </cell>
          <cell r="H1222">
            <v>0</v>
          </cell>
          <cell r="L1222">
            <v>14.148475646972656</v>
          </cell>
          <cell r="M1222">
            <v>2.368530255465845E-22</v>
          </cell>
          <cell r="N1222">
            <v>0.009500721469521523</v>
          </cell>
          <cell r="O1222">
            <v>0</v>
          </cell>
          <cell r="P1222">
            <v>2.368530255465845E-22</v>
          </cell>
          <cell r="Q1222">
            <v>0.009500721469521523</v>
          </cell>
          <cell r="R1222">
            <v>224.99989318847656</v>
          </cell>
          <cell r="S1222">
            <v>0</v>
          </cell>
          <cell r="T1222">
            <v>0</v>
          </cell>
          <cell r="U1222">
            <v>494.7415771484375</v>
          </cell>
          <cell r="V1222">
            <v>45</v>
          </cell>
          <cell r="W1222">
            <v>0</v>
          </cell>
          <cell r="X1222">
            <v>0</v>
          </cell>
          <cell r="Y1222">
            <v>0</v>
          </cell>
          <cell r="Z1222">
            <v>0</v>
          </cell>
          <cell r="AA1222">
            <v>0</v>
          </cell>
          <cell r="AB1222">
            <v>0</v>
          </cell>
          <cell r="AC1222">
            <v>0</v>
          </cell>
          <cell r="AD1222">
            <v>0</v>
          </cell>
          <cell r="AE1222">
            <v>0</v>
          </cell>
          <cell r="AF1222">
            <v>0</v>
          </cell>
          <cell r="AG1222">
            <v>0</v>
          </cell>
          <cell r="AH1222">
            <v>269.9998779296875</v>
          </cell>
          <cell r="AI1222">
            <v>0</v>
          </cell>
          <cell r="AJ1222">
            <v>0</v>
          </cell>
          <cell r="AK1222">
            <v>494.7415771484375</v>
          </cell>
          <cell r="AL1222">
            <v>764.741455078125</v>
          </cell>
          <cell r="AM1222">
            <v>6.502898216247559</v>
          </cell>
          <cell r="AN1222">
            <v>9.656733460936357E-21</v>
          </cell>
          <cell r="AO1222">
            <v>0.6502898335456848</v>
          </cell>
          <cell r="AP1222">
            <v>0</v>
          </cell>
          <cell r="AQ1222">
            <v>7.153188228607178</v>
          </cell>
          <cell r="AR1222">
            <v>269.9998779296875</v>
          </cell>
          <cell r="AS1222">
            <v>0.02649329955401085</v>
          </cell>
          <cell r="AT1222">
            <v>6.502898216247559</v>
          </cell>
          <cell r="AU1222">
            <v>2.5823588371276855</v>
          </cell>
          <cell r="AV1222">
            <v>0.9085257053375244</v>
          </cell>
          <cell r="AW1222">
            <v>0</v>
          </cell>
          <cell r="AX1222">
            <v>9.993782997131348</v>
          </cell>
          <cell r="AY1222">
            <v>0</v>
          </cell>
          <cell r="AZ1222">
            <v>9999</v>
          </cell>
          <cell r="BA1222">
            <v>6.502898216247559</v>
          </cell>
          <cell r="BB1222">
            <v>2.5823588371276855</v>
          </cell>
          <cell r="BC1222">
            <v>0.9085257053375244</v>
          </cell>
          <cell r="BD1222">
            <v>0</v>
          </cell>
          <cell r="BE1222">
            <v>9.993782997131348</v>
          </cell>
          <cell r="BF1222">
            <v>269.9998779296875</v>
          </cell>
          <cell r="BG1222">
            <v>1386.0291748046875</v>
          </cell>
          <cell r="BH1222">
            <v>0.0370140248601376</v>
          </cell>
          <cell r="BI1222">
            <v>1404.18408203125</v>
          </cell>
          <cell r="BJ1222">
            <v>0</v>
          </cell>
          <cell r="BK1222">
            <v>0</v>
          </cell>
          <cell r="BL1222">
            <v>2572.99462890625</v>
          </cell>
          <cell r="BM1222">
            <v>3977.1787109375</v>
          </cell>
          <cell r="BN1222">
            <v>6.502898216247559</v>
          </cell>
          <cell r="BO1222">
            <v>0</v>
          </cell>
          <cell r="BP1222">
            <v>2.5823588371276855</v>
          </cell>
          <cell r="BQ1222">
            <v>0.6455897092819214</v>
          </cell>
          <cell r="BR1222">
            <v>0.26384666562080383</v>
          </cell>
          <cell r="BS1222">
            <v>0</v>
          </cell>
          <cell r="BT1222">
            <v>0</v>
          </cell>
          <cell r="BU1222">
            <v>0</v>
          </cell>
          <cell r="BV1222">
            <v>0</v>
          </cell>
          <cell r="BW1222">
            <v>0.9085257053375244</v>
          </cell>
          <cell r="BX1222">
            <v>719.741455078125</v>
          </cell>
          <cell r="BY1222">
            <v>45</v>
          </cell>
          <cell r="BZ1222">
            <v>0</v>
          </cell>
          <cell r="CA1222">
            <v>0</v>
          </cell>
          <cell r="CB1222">
            <v>10.903219223022461</v>
          </cell>
          <cell r="CC1222">
            <v>764.741455078125</v>
          </cell>
          <cell r="CD1222">
            <v>0.014257392562172054</v>
          </cell>
          <cell r="CE1222">
            <v>3954.294189453125</v>
          </cell>
          <cell r="CF1222">
            <v>0.1309665118902109</v>
          </cell>
          <cell r="CG1222">
            <v>0</v>
          </cell>
          <cell r="CH1222">
            <v>0.1309665118902109</v>
          </cell>
          <cell r="CI1222">
            <v>0.006463669011288525</v>
          </cell>
          <cell r="CJ1222">
            <v>0</v>
          </cell>
          <cell r="CK1222">
            <v>0.006463669011288525</v>
          </cell>
          <cell r="CM1222">
            <v>0</v>
          </cell>
          <cell r="CQ1222">
            <v>0</v>
          </cell>
          <cell r="CR1222">
            <v>0.6455897092819214</v>
          </cell>
          <cell r="CS1222">
            <v>0</v>
          </cell>
          <cell r="CT1222">
            <v>0.6455897092819214</v>
          </cell>
          <cell r="CU1222">
            <v>0</v>
          </cell>
          <cell r="CV1222">
            <v>9999</v>
          </cell>
          <cell r="CW1222">
            <v>9999</v>
          </cell>
        </row>
        <row r="1223">
          <cell r="A1223" t="str">
            <v>Single Family Forced Air Furnace w/CAC - PTCS System Commissioning Heat Zone 2 - Cool Zone 1</v>
          </cell>
          <cell r="C1223">
            <v>5</v>
          </cell>
          <cell r="D1223">
            <v>13.146085739135742</v>
          </cell>
          <cell r="E1223">
            <v>0</v>
          </cell>
          <cell r="F1223">
            <v>225</v>
          </cell>
          <cell r="G1223">
            <v>0</v>
          </cell>
          <cell r="H1223">
            <v>0</v>
          </cell>
          <cell r="L1223">
            <v>14.148475646972656</v>
          </cell>
          <cell r="M1223">
            <v>2.368530255465845E-22</v>
          </cell>
          <cell r="N1223">
            <v>0.009500721469521523</v>
          </cell>
          <cell r="O1223">
            <v>0</v>
          </cell>
          <cell r="P1223">
            <v>2.368530255465845E-22</v>
          </cell>
          <cell r="Q1223">
            <v>0.009500721469521523</v>
          </cell>
          <cell r="R1223">
            <v>224.99989318847656</v>
          </cell>
          <cell r="S1223">
            <v>0</v>
          </cell>
          <cell r="T1223">
            <v>0</v>
          </cell>
          <cell r="U1223">
            <v>494.7415771484375</v>
          </cell>
          <cell r="V1223">
            <v>45</v>
          </cell>
          <cell r="W1223">
            <v>0</v>
          </cell>
          <cell r="X1223">
            <v>0</v>
          </cell>
          <cell r="Y1223">
            <v>0</v>
          </cell>
          <cell r="Z1223">
            <v>0</v>
          </cell>
          <cell r="AA1223">
            <v>0</v>
          </cell>
          <cell r="AB1223">
            <v>0</v>
          </cell>
          <cell r="AC1223">
            <v>0</v>
          </cell>
          <cell r="AD1223">
            <v>0</v>
          </cell>
          <cell r="AE1223">
            <v>0</v>
          </cell>
          <cell r="AF1223">
            <v>0</v>
          </cell>
          <cell r="AG1223">
            <v>0</v>
          </cell>
          <cell r="AH1223">
            <v>269.9998779296875</v>
          </cell>
          <cell r="AI1223">
            <v>0</v>
          </cell>
          <cell r="AJ1223">
            <v>0</v>
          </cell>
          <cell r="AK1223">
            <v>494.7415771484375</v>
          </cell>
          <cell r="AL1223">
            <v>764.741455078125</v>
          </cell>
          <cell r="AM1223">
            <v>6.502898216247559</v>
          </cell>
          <cell r="AN1223">
            <v>9.656733460936357E-21</v>
          </cell>
          <cell r="AO1223">
            <v>0.6502898335456848</v>
          </cell>
          <cell r="AP1223">
            <v>0</v>
          </cell>
          <cell r="AQ1223">
            <v>7.153188228607178</v>
          </cell>
          <cell r="AR1223">
            <v>269.9998779296875</v>
          </cell>
          <cell r="AS1223">
            <v>0.02649329955401085</v>
          </cell>
          <cell r="AT1223">
            <v>6.502898216247559</v>
          </cell>
          <cell r="AU1223">
            <v>2.5823588371276855</v>
          </cell>
          <cell r="AV1223">
            <v>0.9085257053375244</v>
          </cell>
          <cell r="AW1223">
            <v>0</v>
          </cell>
          <cell r="AX1223">
            <v>9.993782997131348</v>
          </cell>
          <cell r="AY1223">
            <v>0</v>
          </cell>
          <cell r="AZ1223">
            <v>9999</v>
          </cell>
          <cell r="BA1223">
            <v>6.502898216247559</v>
          </cell>
          <cell r="BB1223">
            <v>2.5823588371276855</v>
          </cell>
          <cell r="BC1223">
            <v>0.9085257053375244</v>
          </cell>
          <cell r="BD1223">
            <v>0</v>
          </cell>
          <cell r="BE1223">
            <v>9.993782997131348</v>
          </cell>
          <cell r="BF1223">
            <v>269.9998779296875</v>
          </cell>
          <cell r="BG1223">
            <v>1386.0291748046875</v>
          </cell>
          <cell r="BH1223">
            <v>0.0370140248601376</v>
          </cell>
          <cell r="BI1223">
            <v>1404.18408203125</v>
          </cell>
          <cell r="BJ1223">
            <v>0</v>
          </cell>
          <cell r="BK1223">
            <v>0</v>
          </cell>
          <cell r="BL1223">
            <v>2572.99462890625</v>
          </cell>
          <cell r="BM1223">
            <v>3977.1787109375</v>
          </cell>
          <cell r="BN1223">
            <v>6.502898216247559</v>
          </cell>
          <cell r="BO1223">
            <v>0</v>
          </cell>
          <cell r="BP1223">
            <v>2.5823588371276855</v>
          </cell>
          <cell r="BQ1223">
            <v>0.6455897092819214</v>
          </cell>
          <cell r="BR1223">
            <v>0.26384666562080383</v>
          </cell>
          <cell r="BS1223">
            <v>0</v>
          </cell>
          <cell r="BT1223">
            <v>0</v>
          </cell>
          <cell r="BU1223">
            <v>0</v>
          </cell>
          <cell r="BV1223">
            <v>0</v>
          </cell>
          <cell r="BW1223">
            <v>0.9085257053375244</v>
          </cell>
          <cell r="BX1223">
            <v>719.741455078125</v>
          </cell>
          <cell r="BY1223">
            <v>45</v>
          </cell>
          <cell r="BZ1223">
            <v>0</v>
          </cell>
          <cell r="CA1223">
            <v>0</v>
          </cell>
          <cell r="CB1223">
            <v>10.903219223022461</v>
          </cell>
          <cell r="CC1223">
            <v>764.741455078125</v>
          </cell>
          <cell r="CD1223">
            <v>0.014257392562172054</v>
          </cell>
          <cell r="CE1223">
            <v>3954.294189453125</v>
          </cell>
          <cell r="CF1223">
            <v>0.1309665118902109</v>
          </cell>
          <cell r="CG1223">
            <v>0</v>
          </cell>
          <cell r="CH1223">
            <v>0.1309665118902109</v>
          </cell>
          <cell r="CI1223">
            <v>0.006463669011288525</v>
          </cell>
          <cell r="CJ1223">
            <v>0</v>
          </cell>
          <cell r="CK1223">
            <v>0.006463669011288525</v>
          </cell>
          <cell r="CM1223">
            <v>0</v>
          </cell>
          <cell r="CQ1223">
            <v>0</v>
          </cell>
          <cell r="CR1223">
            <v>0.6455897092819214</v>
          </cell>
          <cell r="CS1223">
            <v>0</v>
          </cell>
          <cell r="CT1223">
            <v>0.6455897092819214</v>
          </cell>
          <cell r="CU1223">
            <v>0</v>
          </cell>
          <cell r="CV1223">
            <v>9999</v>
          </cell>
          <cell r="CW1223">
            <v>9999</v>
          </cell>
        </row>
        <row r="1224">
          <cell r="A1224" t="str">
            <v>Single Family Forced Air Furnace w/CAC - PTCS System Commissioning Heat Zone 3 - Cool Zone 1</v>
          </cell>
          <cell r="C1224">
            <v>5</v>
          </cell>
          <cell r="D1224">
            <v>13.146085739135742</v>
          </cell>
          <cell r="E1224">
            <v>0</v>
          </cell>
          <cell r="F1224">
            <v>225</v>
          </cell>
          <cell r="G1224">
            <v>0</v>
          </cell>
          <cell r="H1224">
            <v>0</v>
          </cell>
          <cell r="L1224">
            <v>14.148475646972656</v>
          </cell>
          <cell r="M1224">
            <v>2.368530255465845E-22</v>
          </cell>
          <cell r="N1224">
            <v>0.009500721469521523</v>
          </cell>
          <cell r="O1224">
            <v>0</v>
          </cell>
          <cell r="P1224">
            <v>2.368530255465845E-22</v>
          </cell>
          <cell r="Q1224">
            <v>0.009500721469521523</v>
          </cell>
          <cell r="R1224">
            <v>224.99989318847656</v>
          </cell>
          <cell r="S1224">
            <v>0</v>
          </cell>
          <cell r="T1224">
            <v>0</v>
          </cell>
          <cell r="U1224">
            <v>494.7415771484375</v>
          </cell>
          <cell r="V1224">
            <v>45</v>
          </cell>
          <cell r="W1224">
            <v>0</v>
          </cell>
          <cell r="X1224">
            <v>0</v>
          </cell>
          <cell r="Y1224">
            <v>0</v>
          </cell>
          <cell r="Z1224">
            <v>0</v>
          </cell>
          <cell r="AA1224">
            <v>0</v>
          </cell>
          <cell r="AB1224">
            <v>0</v>
          </cell>
          <cell r="AC1224">
            <v>0</v>
          </cell>
          <cell r="AD1224">
            <v>0</v>
          </cell>
          <cell r="AE1224">
            <v>0</v>
          </cell>
          <cell r="AF1224">
            <v>0</v>
          </cell>
          <cell r="AG1224">
            <v>0</v>
          </cell>
          <cell r="AH1224">
            <v>269.9998779296875</v>
          </cell>
          <cell r="AI1224">
            <v>0</v>
          </cell>
          <cell r="AJ1224">
            <v>0</v>
          </cell>
          <cell r="AK1224">
            <v>494.7415771484375</v>
          </cell>
          <cell r="AL1224">
            <v>764.741455078125</v>
          </cell>
          <cell r="AM1224">
            <v>6.502898216247559</v>
          </cell>
          <cell r="AN1224">
            <v>9.656733460936357E-21</v>
          </cell>
          <cell r="AO1224">
            <v>0.6502898335456848</v>
          </cell>
          <cell r="AP1224">
            <v>0</v>
          </cell>
          <cell r="AQ1224">
            <v>7.153188228607178</v>
          </cell>
          <cell r="AR1224">
            <v>269.9998779296875</v>
          </cell>
          <cell r="AS1224">
            <v>0.02649329955401085</v>
          </cell>
          <cell r="AT1224">
            <v>6.502898216247559</v>
          </cell>
          <cell r="AU1224">
            <v>2.5823588371276855</v>
          </cell>
          <cell r="AV1224">
            <v>0.9085257053375244</v>
          </cell>
          <cell r="AW1224">
            <v>0</v>
          </cell>
          <cell r="AX1224">
            <v>9.993782997131348</v>
          </cell>
          <cell r="AY1224">
            <v>0</v>
          </cell>
          <cell r="AZ1224">
            <v>9999</v>
          </cell>
          <cell r="BA1224">
            <v>6.502898216247559</v>
          </cell>
          <cell r="BB1224">
            <v>2.5823588371276855</v>
          </cell>
          <cell r="BC1224">
            <v>0.9085257053375244</v>
          </cell>
          <cell r="BD1224">
            <v>0</v>
          </cell>
          <cell r="BE1224">
            <v>9.993782997131348</v>
          </cell>
          <cell r="BF1224">
            <v>269.9998779296875</v>
          </cell>
          <cell r="BG1224">
            <v>1386.0291748046875</v>
          </cell>
          <cell r="BH1224">
            <v>0.0370140248601376</v>
          </cell>
          <cell r="BI1224">
            <v>1404.18408203125</v>
          </cell>
          <cell r="BJ1224">
            <v>0</v>
          </cell>
          <cell r="BK1224">
            <v>0</v>
          </cell>
          <cell r="BL1224">
            <v>2572.99462890625</v>
          </cell>
          <cell r="BM1224">
            <v>3977.1787109375</v>
          </cell>
          <cell r="BN1224">
            <v>6.502898216247559</v>
          </cell>
          <cell r="BO1224">
            <v>0</v>
          </cell>
          <cell r="BP1224">
            <v>2.5823588371276855</v>
          </cell>
          <cell r="BQ1224">
            <v>0.6455897092819214</v>
          </cell>
          <cell r="BR1224">
            <v>0.26384666562080383</v>
          </cell>
          <cell r="BS1224">
            <v>0</v>
          </cell>
          <cell r="BT1224">
            <v>0</v>
          </cell>
          <cell r="BU1224">
            <v>0</v>
          </cell>
          <cell r="BV1224">
            <v>0</v>
          </cell>
          <cell r="BW1224">
            <v>0.9085257053375244</v>
          </cell>
          <cell r="BX1224">
            <v>719.741455078125</v>
          </cell>
          <cell r="BY1224">
            <v>45</v>
          </cell>
          <cell r="BZ1224">
            <v>0</v>
          </cell>
          <cell r="CA1224">
            <v>0</v>
          </cell>
          <cell r="CB1224">
            <v>10.903219223022461</v>
          </cell>
          <cell r="CC1224">
            <v>764.741455078125</v>
          </cell>
          <cell r="CD1224">
            <v>0.014257392562172054</v>
          </cell>
          <cell r="CE1224">
            <v>3954.294189453125</v>
          </cell>
          <cell r="CF1224">
            <v>0.1309665118902109</v>
          </cell>
          <cell r="CG1224">
            <v>0</v>
          </cell>
          <cell r="CH1224">
            <v>0.1309665118902109</v>
          </cell>
          <cell r="CI1224">
            <v>0.006463669011288525</v>
          </cell>
          <cell r="CJ1224">
            <v>0</v>
          </cell>
          <cell r="CK1224">
            <v>0.006463669011288525</v>
          </cell>
          <cell r="CM1224">
            <v>0</v>
          </cell>
          <cell r="CQ1224">
            <v>0</v>
          </cell>
          <cell r="CR1224">
            <v>0.6455897092819214</v>
          </cell>
          <cell r="CS1224">
            <v>0</v>
          </cell>
          <cell r="CT1224">
            <v>0.6455897092819214</v>
          </cell>
          <cell r="CU1224">
            <v>0</v>
          </cell>
          <cell r="CV1224">
            <v>9999</v>
          </cell>
          <cell r="CW1224">
            <v>9999</v>
          </cell>
        </row>
        <row r="1225">
          <cell r="A1225" t="str">
            <v>Manufactured Home Natural Choice, w/CAC - PTCS System Commissioning Cool Zone 1</v>
          </cell>
          <cell r="C1225">
            <v>5</v>
          </cell>
          <cell r="D1225">
            <v>11.592108726501465</v>
          </cell>
          <cell r="E1225">
            <v>0</v>
          </cell>
          <cell r="F1225">
            <v>225</v>
          </cell>
          <cell r="G1225">
            <v>0</v>
          </cell>
          <cell r="H1225">
            <v>0</v>
          </cell>
          <cell r="L1225">
            <v>12.476006507873535</v>
          </cell>
          <cell r="M1225">
            <v>0</v>
          </cell>
          <cell r="N1225">
            <v>0.008377657271921635</v>
          </cell>
          <cell r="O1225">
            <v>0</v>
          </cell>
          <cell r="P1225">
            <v>0</v>
          </cell>
          <cell r="Q1225">
            <v>0.008377657271921635</v>
          </cell>
          <cell r="R1225">
            <v>224.99989318847656</v>
          </cell>
          <cell r="S1225">
            <v>0</v>
          </cell>
          <cell r="T1225">
            <v>0</v>
          </cell>
          <cell r="U1225">
            <v>494.7415771484375</v>
          </cell>
          <cell r="V1225">
            <v>45</v>
          </cell>
          <cell r="W1225">
            <v>0</v>
          </cell>
          <cell r="X1225">
            <v>0</v>
          </cell>
          <cell r="Y1225">
            <v>0</v>
          </cell>
          <cell r="Z1225">
            <v>0</v>
          </cell>
          <cell r="AA1225">
            <v>0</v>
          </cell>
          <cell r="AB1225">
            <v>0</v>
          </cell>
          <cell r="AC1225">
            <v>0</v>
          </cell>
          <cell r="AD1225">
            <v>0</v>
          </cell>
          <cell r="AE1225">
            <v>0</v>
          </cell>
          <cell r="AF1225">
            <v>0</v>
          </cell>
          <cell r="AG1225">
            <v>0</v>
          </cell>
          <cell r="AH1225">
            <v>269.9998779296875</v>
          </cell>
          <cell r="AI1225">
            <v>0</v>
          </cell>
          <cell r="AJ1225">
            <v>0</v>
          </cell>
          <cell r="AK1225">
            <v>494.7415771484375</v>
          </cell>
          <cell r="AL1225">
            <v>764.741455078125</v>
          </cell>
          <cell r="AM1225">
            <v>5.734201431274414</v>
          </cell>
          <cell r="AN1225">
            <v>0</v>
          </cell>
          <cell r="AO1225">
            <v>0.5734201073646545</v>
          </cell>
          <cell r="AP1225">
            <v>0</v>
          </cell>
          <cell r="AQ1225">
            <v>6.307621479034424</v>
          </cell>
          <cell r="AR1225">
            <v>269.9998779296875</v>
          </cell>
          <cell r="AS1225">
            <v>0.023361570496014828</v>
          </cell>
          <cell r="AT1225">
            <v>5.734201431274414</v>
          </cell>
          <cell r="AU1225">
            <v>2.2771027088165283</v>
          </cell>
          <cell r="AV1225">
            <v>0.8011304140090942</v>
          </cell>
          <cell r="AW1225">
            <v>0</v>
          </cell>
          <cell r="AX1225">
            <v>8.812434196472168</v>
          </cell>
          <cell r="AY1225">
            <v>0</v>
          </cell>
          <cell r="AZ1225">
            <v>9999</v>
          </cell>
          <cell r="BA1225">
            <v>5.734201431274414</v>
          </cell>
          <cell r="BB1225">
            <v>2.2771027088165283</v>
          </cell>
          <cell r="BC1225">
            <v>0.8011304140090942</v>
          </cell>
          <cell r="BD1225">
            <v>0</v>
          </cell>
          <cell r="BE1225">
            <v>8.812434196472168</v>
          </cell>
          <cell r="BF1225">
            <v>269.9998779296875</v>
          </cell>
          <cell r="BG1225">
            <v>1574.266845703125</v>
          </cell>
          <cell r="BH1225">
            <v>0.032638659408462854</v>
          </cell>
          <cell r="BI1225">
            <v>1592.4217529296875</v>
          </cell>
          <cell r="BJ1225">
            <v>0</v>
          </cell>
          <cell r="BK1225">
            <v>0</v>
          </cell>
          <cell r="BL1225">
            <v>2917.9169921875</v>
          </cell>
          <cell r="BM1225">
            <v>4510.3388671875</v>
          </cell>
          <cell r="BN1225">
            <v>5.734201431274414</v>
          </cell>
          <cell r="BO1225">
            <v>0</v>
          </cell>
          <cell r="BP1225">
            <v>2.2771027088165283</v>
          </cell>
          <cell r="BQ1225">
            <v>0.5692756772041321</v>
          </cell>
          <cell r="BR1225">
            <v>0.232657790184021</v>
          </cell>
          <cell r="BS1225">
            <v>0</v>
          </cell>
          <cell r="BT1225">
            <v>0</v>
          </cell>
          <cell r="BU1225">
            <v>0</v>
          </cell>
          <cell r="BV1225">
            <v>0</v>
          </cell>
          <cell r="BW1225">
            <v>0.8011304140090942</v>
          </cell>
          <cell r="BX1225">
            <v>719.741455078125</v>
          </cell>
          <cell r="BY1225">
            <v>45</v>
          </cell>
          <cell r="BZ1225">
            <v>0</v>
          </cell>
          <cell r="CA1225">
            <v>0</v>
          </cell>
          <cell r="CB1225">
            <v>9.614368438720703</v>
          </cell>
          <cell r="CC1225">
            <v>764.741455078125</v>
          </cell>
          <cell r="CD1225">
            <v>0.012572050276136787</v>
          </cell>
          <cell r="CE1225">
            <v>4487.4541015625</v>
          </cell>
          <cell r="CF1225">
            <v>0.11548517358905441</v>
          </cell>
          <cell r="CG1225">
            <v>0</v>
          </cell>
          <cell r="CH1225">
            <v>0.11548517358905441</v>
          </cell>
          <cell r="CI1225">
            <v>0.005699609213205608</v>
          </cell>
          <cell r="CJ1225">
            <v>0</v>
          </cell>
          <cell r="CK1225">
            <v>0.005699609213205608</v>
          </cell>
          <cell r="CM1225">
            <v>0</v>
          </cell>
          <cell r="CQ1225">
            <v>0</v>
          </cell>
          <cell r="CR1225">
            <v>0.5692756772041321</v>
          </cell>
          <cell r="CS1225">
            <v>0</v>
          </cell>
          <cell r="CT1225">
            <v>0.5692756772041321</v>
          </cell>
          <cell r="CU1225">
            <v>0</v>
          </cell>
          <cell r="CV1225">
            <v>9999</v>
          </cell>
          <cell r="CW1225">
            <v>9999</v>
          </cell>
        </row>
        <row r="1226">
          <cell r="A1226" t="str">
            <v>Manufactured Home SGC Forced Air Furnace w/CAC - PTCS System Commissioning Heat Zone 1 - Cool Zone 1</v>
          </cell>
          <cell r="C1226">
            <v>5</v>
          </cell>
          <cell r="D1226">
            <v>11.592108726501465</v>
          </cell>
          <cell r="E1226">
            <v>0</v>
          </cell>
          <cell r="F1226">
            <v>225</v>
          </cell>
          <cell r="G1226">
            <v>0</v>
          </cell>
          <cell r="H1226">
            <v>0</v>
          </cell>
          <cell r="L1226">
            <v>12.476006507873535</v>
          </cell>
          <cell r="M1226">
            <v>2.368530255465845E-22</v>
          </cell>
          <cell r="N1226">
            <v>0.008377657271921635</v>
          </cell>
          <cell r="O1226">
            <v>0</v>
          </cell>
          <cell r="P1226">
            <v>2.368530255465845E-22</v>
          </cell>
          <cell r="Q1226">
            <v>0.008377657271921635</v>
          </cell>
          <cell r="R1226">
            <v>224.99989318847656</v>
          </cell>
          <cell r="S1226">
            <v>0</v>
          </cell>
          <cell r="T1226">
            <v>0</v>
          </cell>
          <cell r="U1226">
            <v>494.7415771484375</v>
          </cell>
          <cell r="V1226">
            <v>45</v>
          </cell>
          <cell r="W1226">
            <v>0</v>
          </cell>
          <cell r="X1226">
            <v>0</v>
          </cell>
          <cell r="Y1226">
            <v>0</v>
          </cell>
          <cell r="Z1226">
            <v>0</v>
          </cell>
          <cell r="AA1226">
            <v>0</v>
          </cell>
          <cell r="AB1226">
            <v>0</v>
          </cell>
          <cell r="AC1226">
            <v>0</v>
          </cell>
          <cell r="AD1226">
            <v>0</v>
          </cell>
          <cell r="AE1226">
            <v>0</v>
          </cell>
          <cell r="AF1226">
            <v>0</v>
          </cell>
          <cell r="AG1226">
            <v>0</v>
          </cell>
          <cell r="AH1226">
            <v>269.9998779296875</v>
          </cell>
          <cell r="AI1226">
            <v>0</v>
          </cell>
          <cell r="AJ1226">
            <v>0</v>
          </cell>
          <cell r="AK1226">
            <v>494.7415771484375</v>
          </cell>
          <cell r="AL1226">
            <v>764.741455078125</v>
          </cell>
          <cell r="AM1226">
            <v>5.734201431274414</v>
          </cell>
          <cell r="AN1226">
            <v>9.656733460936357E-21</v>
          </cell>
          <cell r="AO1226">
            <v>0.5734201073646545</v>
          </cell>
          <cell r="AP1226">
            <v>0</v>
          </cell>
          <cell r="AQ1226">
            <v>6.307621479034424</v>
          </cell>
          <cell r="AR1226">
            <v>269.9998779296875</v>
          </cell>
          <cell r="AS1226">
            <v>0.023361570496014828</v>
          </cell>
          <cell r="AT1226">
            <v>5.734201431274414</v>
          </cell>
          <cell r="AU1226">
            <v>2.2771027088165283</v>
          </cell>
          <cell r="AV1226">
            <v>0.8011304140090942</v>
          </cell>
          <cell r="AW1226">
            <v>0</v>
          </cell>
          <cell r="AX1226">
            <v>8.812434196472168</v>
          </cell>
          <cell r="AY1226">
            <v>0</v>
          </cell>
          <cell r="AZ1226">
            <v>9999</v>
          </cell>
          <cell r="BA1226">
            <v>5.734201431274414</v>
          </cell>
          <cell r="BB1226">
            <v>2.2771027088165283</v>
          </cell>
          <cell r="BC1226">
            <v>0.8011304140090942</v>
          </cell>
          <cell r="BD1226">
            <v>0</v>
          </cell>
          <cell r="BE1226">
            <v>8.812434196472168</v>
          </cell>
          <cell r="BF1226">
            <v>269.9998779296875</v>
          </cell>
          <cell r="BG1226">
            <v>1574.266845703125</v>
          </cell>
          <cell r="BH1226">
            <v>0.032638659408462854</v>
          </cell>
          <cell r="BI1226">
            <v>1592.4217529296875</v>
          </cell>
          <cell r="BJ1226">
            <v>0</v>
          </cell>
          <cell r="BK1226">
            <v>0</v>
          </cell>
          <cell r="BL1226">
            <v>2917.9169921875</v>
          </cell>
          <cell r="BM1226">
            <v>4510.3388671875</v>
          </cell>
          <cell r="BN1226">
            <v>5.734201431274414</v>
          </cell>
          <cell r="BO1226">
            <v>0</v>
          </cell>
          <cell r="BP1226">
            <v>2.2771027088165283</v>
          </cell>
          <cell r="BQ1226">
            <v>0.5692756772041321</v>
          </cell>
          <cell r="BR1226">
            <v>0.232657790184021</v>
          </cell>
          <cell r="BS1226">
            <v>0</v>
          </cell>
          <cell r="BT1226">
            <v>0</v>
          </cell>
          <cell r="BU1226">
            <v>0</v>
          </cell>
          <cell r="BV1226">
            <v>0</v>
          </cell>
          <cell r="BW1226">
            <v>0.8011304140090942</v>
          </cell>
          <cell r="BX1226">
            <v>719.741455078125</v>
          </cell>
          <cell r="BY1226">
            <v>45</v>
          </cell>
          <cell r="BZ1226">
            <v>0</v>
          </cell>
          <cell r="CA1226">
            <v>0</v>
          </cell>
          <cell r="CB1226">
            <v>9.614368438720703</v>
          </cell>
          <cell r="CC1226">
            <v>764.741455078125</v>
          </cell>
          <cell r="CD1226">
            <v>0.012572050276136787</v>
          </cell>
          <cell r="CE1226">
            <v>4487.4541015625</v>
          </cell>
          <cell r="CF1226">
            <v>0.11548517358905441</v>
          </cell>
          <cell r="CG1226">
            <v>0</v>
          </cell>
          <cell r="CH1226">
            <v>0.11548517358905441</v>
          </cell>
          <cell r="CI1226">
            <v>0.005699609213205608</v>
          </cell>
          <cell r="CJ1226">
            <v>0</v>
          </cell>
          <cell r="CK1226">
            <v>0.005699609213205608</v>
          </cell>
          <cell r="CM1226">
            <v>0</v>
          </cell>
          <cell r="CQ1226">
            <v>0</v>
          </cell>
          <cell r="CR1226">
            <v>0.5692756772041321</v>
          </cell>
          <cell r="CS1226">
            <v>0</v>
          </cell>
          <cell r="CT1226">
            <v>0.5692756772041321</v>
          </cell>
          <cell r="CU1226">
            <v>0</v>
          </cell>
          <cell r="CV1226">
            <v>9999</v>
          </cell>
          <cell r="CW1226">
            <v>9999</v>
          </cell>
        </row>
        <row r="1227">
          <cell r="A1227" t="str">
            <v>Manufactured Home SGC Forced Air Furnace w/CAC - PTCS System Commissioning Heat Zone 2 - Cool Zone 1</v>
          </cell>
          <cell r="C1227">
            <v>5</v>
          </cell>
          <cell r="D1227">
            <v>11.592108726501465</v>
          </cell>
          <cell r="E1227">
            <v>0</v>
          </cell>
          <cell r="F1227">
            <v>225</v>
          </cell>
          <cell r="G1227">
            <v>0</v>
          </cell>
          <cell r="H1227">
            <v>0</v>
          </cell>
          <cell r="L1227">
            <v>12.476006507873535</v>
          </cell>
          <cell r="M1227">
            <v>2.368530255465845E-22</v>
          </cell>
          <cell r="N1227">
            <v>0.008377657271921635</v>
          </cell>
          <cell r="O1227">
            <v>0</v>
          </cell>
          <cell r="P1227">
            <v>2.368530255465845E-22</v>
          </cell>
          <cell r="Q1227">
            <v>0.008377657271921635</v>
          </cell>
          <cell r="R1227">
            <v>224.99989318847656</v>
          </cell>
          <cell r="S1227">
            <v>0</v>
          </cell>
          <cell r="T1227">
            <v>0</v>
          </cell>
          <cell r="U1227">
            <v>494.7415771484375</v>
          </cell>
          <cell r="V1227">
            <v>45</v>
          </cell>
          <cell r="W1227">
            <v>0</v>
          </cell>
          <cell r="X1227">
            <v>0</v>
          </cell>
          <cell r="Y1227">
            <v>0</v>
          </cell>
          <cell r="Z1227">
            <v>0</v>
          </cell>
          <cell r="AA1227">
            <v>0</v>
          </cell>
          <cell r="AB1227">
            <v>0</v>
          </cell>
          <cell r="AC1227">
            <v>0</v>
          </cell>
          <cell r="AD1227">
            <v>0</v>
          </cell>
          <cell r="AE1227">
            <v>0</v>
          </cell>
          <cell r="AF1227">
            <v>0</v>
          </cell>
          <cell r="AG1227">
            <v>0</v>
          </cell>
          <cell r="AH1227">
            <v>269.9998779296875</v>
          </cell>
          <cell r="AI1227">
            <v>0</v>
          </cell>
          <cell r="AJ1227">
            <v>0</v>
          </cell>
          <cell r="AK1227">
            <v>494.7415771484375</v>
          </cell>
          <cell r="AL1227">
            <v>764.741455078125</v>
          </cell>
          <cell r="AM1227">
            <v>5.734201431274414</v>
          </cell>
          <cell r="AN1227">
            <v>9.656733460936357E-21</v>
          </cell>
          <cell r="AO1227">
            <v>0.5734201073646545</v>
          </cell>
          <cell r="AP1227">
            <v>0</v>
          </cell>
          <cell r="AQ1227">
            <v>6.307621479034424</v>
          </cell>
          <cell r="AR1227">
            <v>269.9998779296875</v>
          </cell>
          <cell r="AS1227">
            <v>0.023361570496014828</v>
          </cell>
          <cell r="AT1227">
            <v>5.734201431274414</v>
          </cell>
          <cell r="AU1227">
            <v>2.2771027088165283</v>
          </cell>
          <cell r="AV1227">
            <v>0.8011304140090942</v>
          </cell>
          <cell r="AW1227">
            <v>0</v>
          </cell>
          <cell r="AX1227">
            <v>8.812434196472168</v>
          </cell>
          <cell r="AY1227">
            <v>0</v>
          </cell>
          <cell r="AZ1227">
            <v>9999</v>
          </cell>
          <cell r="BA1227">
            <v>5.734201431274414</v>
          </cell>
          <cell r="BB1227">
            <v>2.2771027088165283</v>
          </cell>
          <cell r="BC1227">
            <v>0.8011304140090942</v>
          </cell>
          <cell r="BD1227">
            <v>0</v>
          </cell>
          <cell r="BE1227">
            <v>8.812434196472168</v>
          </cell>
          <cell r="BF1227">
            <v>269.9998779296875</v>
          </cell>
          <cell r="BG1227">
            <v>1574.266845703125</v>
          </cell>
          <cell r="BH1227">
            <v>0.032638659408462854</v>
          </cell>
          <cell r="BI1227">
            <v>1592.4217529296875</v>
          </cell>
          <cell r="BJ1227">
            <v>0</v>
          </cell>
          <cell r="BK1227">
            <v>0</v>
          </cell>
          <cell r="BL1227">
            <v>2917.9169921875</v>
          </cell>
          <cell r="BM1227">
            <v>4510.3388671875</v>
          </cell>
          <cell r="BN1227">
            <v>5.734201431274414</v>
          </cell>
          <cell r="BO1227">
            <v>0</v>
          </cell>
          <cell r="BP1227">
            <v>2.2771027088165283</v>
          </cell>
          <cell r="BQ1227">
            <v>0.5692756772041321</v>
          </cell>
          <cell r="BR1227">
            <v>0.232657790184021</v>
          </cell>
          <cell r="BS1227">
            <v>0</v>
          </cell>
          <cell r="BT1227">
            <v>0</v>
          </cell>
          <cell r="BU1227">
            <v>0</v>
          </cell>
          <cell r="BV1227">
            <v>0</v>
          </cell>
          <cell r="BW1227">
            <v>0.8011304140090942</v>
          </cell>
          <cell r="BX1227">
            <v>719.741455078125</v>
          </cell>
          <cell r="BY1227">
            <v>45</v>
          </cell>
          <cell r="BZ1227">
            <v>0</v>
          </cell>
          <cell r="CA1227">
            <v>0</v>
          </cell>
          <cell r="CB1227">
            <v>9.614368438720703</v>
          </cell>
          <cell r="CC1227">
            <v>764.741455078125</v>
          </cell>
          <cell r="CD1227">
            <v>0.012572050276136787</v>
          </cell>
          <cell r="CE1227">
            <v>4487.4541015625</v>
          </cell>
          <cell r="CF1227">
            <v>0.11548517358905441</v>
          </cell>
          <cell r="CG1227">
            <v>0</v>
          </cell>
          <cell r="CH1227">
            <v>0.11548517358905441</v>
          </cell>
          <cell r="CI1227">
            <v>0.005699609213205608</v>
          </cell>
          <cell r="CJ1227">
            <v>0</v>
          </cell>
          <cell r="CK1227">
            <v>0.005699609213205608</v>
          </cell>
          <cell r="CM1227">
            <v>0</v>
          </cell>
          <cell r="CQ1227">
            <v>0</v>
          </cell>
          <cell r="CR1227">
            <v>0.5692756772041321</v>
          </cell>
          <cell r="CS1227">
            <v>0</v>
          </cell>
          <cell r="CT1227">
            <v>0.5692756772041321</v>
          </cell>
          <cell r="CU1227">
            <v>0</v>
          </cell>
          <cell r="CV1227">
            <v>9999</v>
          </cell>
          <cell r="CW1227">
            <v>9999</v>
          </cell>
        </row>
        <row r="1228">
          <cell r="A1228" t="str">
            <v>Manufactured Home SGC Forced Air Furnace w/CAC - PTCS System Commissioning Heat Zone 3 - Cool Zone 1</v>
          </cell>
          <cell r="C1228">
            <v>5</v>
          </cell>
          <cell r="D1228">
            <v>11.592108726501465</v>
          </cell>
          <cell r="E1228">
            <v>0</v>
          </cell>
          <cell r="F1228">
            <v>225</v>
          </cell>
          <cell r="G1228">
            <v>0</v>
          </cell>
          <cell r="H1228">
            <v>0</v>
          </cell>
          <cell r="L1228">
            <v>12.476006507873535</v>
          </cell>
          <cell r="M1228">
            <v>2.368530255465845E-22</v>
          </cell>
          <cell r="N1228">
            <v>0.008377657271921635</v>
          </cell>
          <cell r="O1228">
            <v>0</v>
          </cell>
          <cell r="P1228">
            <v>2.368530255465845E-22</v>
          </cell>
          <cell r="Q1228">
            <v>0.008377657271921635</v>
          </cell>
          <cell r="R1228">
            <v>224.99989318847656</v>
          </cell>
          <cell r="S1228">
            <v>0</v>
          </cell>
          <cell r="T1228">
            <v>0</v>
          </cell>
          <cell r="U1228">
            <v>494.7415771484375</v>
          </cell>
          <cell r="V1228">
            <v>45</v>
          </cell>
          <cell r="W1228">
            <v>0</v>
          </cell>
          <cell r="X1228">
            <v>0</v>
          </cell>
          <cell r="Y1228">
            <v>0</v>
          </cell>
          <cell r="Z1228">
            <v>0</v>
          </cell>
          <cell r="AA1228">
            <v>0</v>
          </cell>
          <cell r="AB1228">
            <v>0</v>
          </cell>
          <cell r="AC1228">
            <v>0</v>
          </cell>
          <cell r="AD1228">
            <v>0</v>
          </cell>
          <cell r="AE1228">
            <v>0</v>
          </cell>
          <cell r="AF1228">
            <v>0</v>
          </cell>
          <cell r="AG1228">
            <v>0</v>
          </cell>
          <cell r="AH1228">
            <v>269.9998779296875</v>
          </cell>
          <cell r="AI1228">
            <v>0</v>
          </cell>
          <cell r="AJ1228">
            <v>0</v>
          </cell>
          <cell r="AK1228">
            <v>494.7415771484375</v>
          </cell>
          <cell r="AL1228">
            <v>764.741455078125</v>
          </cell>
          <cell r="AM1228">
            <v>5.734201431274414</v>
          </cell>
          <cell r="AN1228">
            <v>9.656733460936357E-21</v>
          </cell>
          <cell r="AO1228">
            <v>0.5734201073646545</v>
          </cell>
          <cell r="AP1228">
            <v>0</v>
          </cell>
          <cell r="AQ1228">
            <v>6.307621479034424</v>
          </cell>
          <cell r="AR1228">
            <v>269.9998779296875</v>
          </cell>
          <cell r="AS1228">
            <v>0.023361570496014828</v>
          </cell>
          <cell r="AT1228">
            <v>5.734201431274414</v>
          </cell>
          <cell r="AU1228">
            <v>2.2771027088165283</v>
          </cell>
          <cell r="AV1228">
            <v>0.8011304140090942</v>
          </cell>
          <cell r="AW1228">
            <v>0</v>
          </cell>
          <cell r="AX1228">
            <v>8.812434196472168</v>
          </cell>
          <cell r="AY1228">
            <v>0</v>
          </cell>
          <cell r="AZ1228">
            <v>9999</v>
          </cell>
          <cell r="BA1228">
            <v>5.734201431274414</v>
          </cell>
          <cell r="BB1228">
            <v>2.2771027088165283</v>
          </cell>
          <cell r="BC1228">
            <v>0.8011304140090942</v>
          </cell>
          <cell r="BD1228">
            <v>0</v>
          </cell>
          <cell r="BE1228">
            <v>8.812434196472168</v>
          </cell>
          <cell r="BF1228">
            <v>269.9998779296875</v>
          </cell>
          <cell r="BG1228">
            <v>1574.266845703125</v>
          </cell>
          <cell r="BH1228">
            <v>0.032638659408462854</v>
          </cell>
          <cell r="BI1228">
            <v>1592.4217529296875</v>
          </cell>
          <cell r="BJ1228">
            <v>0</v>
          </cell>
          <cell r="BK1228">
            <v>0</v>
          </cell>
          <cell r="BL1228">
            <v>2917.9169921875</v>
          </cell>
          <cell r="BM1228">
            <v>4510.3388671875</v>
          </cell>
          <cell r="BN1228">
            <v>5.734201431274414</v>
          </cell>
          <cell r="BO1228">
            <v>0</v>
          </cell>
          <cell r="BP1228">
            <v>2.2771027088165283</v>
          </cell>
          <cell r="BQ1228">
            <v>0.5692756772041321</v>
          </cell>
          <cell r="BR1228">
            <v>0.232657790184021</v>
          </cell>
          <cell r="BS1228">
            <v>0</v>
          </cell>
          <cell r="BT1228">
            <v>0</v>
          </cell>
          <cell r="BU1228">
            <v>0</v>
          </cell>
          <cell r="BV1228">
            <v>0</v>
          </cell>
          <cell r="BW1228">
            <v>0.8011304140090942</v>
          </cell>
          <cell r="BX1228">
            <v>719.741455078125</v>
          </cell>
          <cell r="BY1228">
            <v>45</v>
          </cell>
          <cell r="BZ1228">
            <v>0</v>
          </cell>
          <cell r="CA1228">
            <v>0</v>
          </cell>
          <cell r="CB1228">
            <v>9.614368438720703</v>
          </cell>
          <cell r="CC1228">
            <v>764.741455078125</v>
          </cell>
          <cell r="CD1228">
            <v>0.012572050276136787</v>
          </cell>
          <cell r="CE1228">
            <v>4487.4541015625</v>
          </cell>
          <cell r="CF1228">
            <v>0.11548517358905441</v>
          </cell>
          <cell r="CG1228">
            <v>0</v>
          </cell>
          <cell r="CH1228">
            <v>0.11548517358905441</v>
          </cell>
          <cell r="CI1228">
            <v>0.005699609213205608</v>
          </cell>
          <cell r="CJ1228">
            <v>0</v>
          </cell>
          <cell r="CK1228">
            <v>0.005699609213205608</v>
          </cell>
          <cell r="CM1228">
            <v>0</v>
          </cell>
          <cell r="CQ1228">
            <v>0</v>
          </cell>
          <cell r="CR1228">
            <v>0.5692756772041321</v>
          </cell>
          <cell r="CS1228">
            <v>0</v>
          </cell>
          <cell r="CT1228">
            <v>0.5692756772041321</v>
          </cell>
          <cell r="CU1228">
            <v>0</v>
          </cell>
          <cell r="CV1228">
            <v>9999</v>
          </cell>
          <cell r="CW1228">
            <v>9999</v>
          </cell>
        </row>
      </sheetData>
      <sheetData sheetId="6">
        <row r="3">
          <cell r="A3" t="str">
            <v>Manufactured Home Natural Choice, w/CAC - PTCS Duct Sealing and System Commissioning Cool Zone 1</v>
          </cell>
          <cell r="B3" t="str">
            <v>Residential</v>
          </cell>
          <cell r="C3" t="str">
            <v>HVAC</v>
          </cell>
          <cell r="D3" t="str">
            <v>Duct Sealing and System Commissioning</v>
          </cell>
          <cell r="E3" t="str">
            <v>PTCS Duct Sealing and System Commissioning</v>
          </cell>
          <cell r="F3" t="str">
            <v>Manufactured Home</v>
          </cell>
          <cell r="G3" t="str">
            <v>Existing Construction</v>
          </cell>
          <cell r="H3" t="str">
            <v>Gas Forced Air Furnace with Existing or New Central Air Conditioning</v>
          </cell>
          <cell r="I3" t="str">
            <v>Natural Choice                                                                                    </v>
          </cell>
          <cell r="J3" t="str">
            <v>Work must meet PTCS certification or equivalent requirements. Air conditioner need not meet PTCS minimum SEER efficiency requirements. Pre-existing duct leakage to the outside must be greater than 250 CFM @ 50 Pascals or 15 percent of the floor area which</v>
          </cell>
          <cell r="K3" t="str">
            <v>Manufactured Home certified as Natural Choice</v>
          </cell>
          <cell r="L3" t="str">
            <v>No</v>
          </cell>
          <cell r="M3" t="str">
            <v>Cooling Zone 1</v>
          </cell>
          <cell r="N3" t="str">
            <v>Deemed</v>
          </cell>
          <cell r="Q3" t="str">
            <v>The  Bonneville Power Administration is providing training and certification support for the Performance Tested Comfort System (PCTS). Ecos Consulting is offering PTCS training and certification services to utilities and contractors. The State of Oregon t</v>
          </cell>
          <cell r="S3">
            <v>0</v>
          </cell>
          <cell r="T3" t="str">
            <v>RHV00603</v>
          </cell>
          <cell r="U3" t="str">
            <v>LIW00309</v>
          </cell>
          <cell r="V3" t="str">
            <v>Manufactured Home Natural Choice, w/CAC - PTCS Duct Sealing and System Commissioning Cool Zone 1</v>
          </cell>
          <cell r="W3" t="str">
            <v>Low Income Manufactured Home Natural Choice, w/CAC - PTCS Duct Sealing and System Commissioning Cool Zone 1</v>
          </cell>
        </row>
        <row r="4">
          <cell r="A4" t="str">
            <v>Manufactured Home Natural Choice, w/CAC - PTCS Duct Sealing and System Commissioning Cool Zone 2</v>
          </cell>
          <cell r="B4" t="str">
            <v>Residential</v>
          </cell>
          <cell r="C4" t="str">
            <v>HVAC</v>
          </cell>
          <cell r="D4" t="str">
            <v>Duct Sealing and System Commissioning</v>
          </cell>
          <cell r="E4" t="str">
            <v>PTCS Duct Sealing and System Commissioning</v>
          </cell>
          <cell r="F4" t="str">
            <v>Manufactured Home</v>
          </cell>
          <cell r="G4" t="str">
            <v>Existing Construction</v>
          </cell>
          <cell r="H4" t="str">
            <v>Gas Forced Air Furnace with Existing or New Central Air Conditioning</v>
          </cell>
          <cell r="I4" t="str">
            <v>Natural Choice                                                                                    </v>
          </cell>
          <cell r="J4" t="str">
            <v>Work must meet PTCS certification or equivalent requirements. Air conditioner need not meet PTCS minimum SEER efficiency requirements. Pre-existing duct leakage to the outside must be greater than 250 CFM @ 50 Pascals or 15 percent of the floor area which</v>
          </cell>
          <cell r="K4" t="str">
            <v>Manufactured Home certified as Natural Choice</v>
          </cell>
          <cell r="L4" t="str">
            <v>No</v>
          </cell>
          <cell r="M4" t="str">
            <v>Cooling Zone 2</v>
          </cell>
          <cell r="N4" t="str">
            <v>Deemed</v>
          </cell>
          <cell r="Q4" t="str">
            <v>The  Bonneville Power Administration is providing training and certification support for the Performance Tested Comfort System (PCTS). Ecos Consulting is offering PTCS training and certification services to utilities and contractors. The State of Oregon t</v>
          </cell>
          <cell r="S4">
            <v>0</v>
          </cell>
          <cell r="T4" t="str">
            <v>RHV00599</v>
          </cell>
          <cell r="U4" t="str">
            <v>LIW00292</v>
          </cell>
          <cell r="V4" t="str">
            <v>Manufactured Home Natural Choice, w/CAC - PTCS Duct Sealing and System Commissioning Cool Zone 2</v>
          </cell>
          <cell r="W4" t="str">
            <v>Low Income Manufactured Home Natural Choice, w/CAC - PTCS Duct Sealing and System Commissioning Cool Zone 2</v>
          </cell>
        </row>
        <row r="5">
          <cell r="A5" t="str">
            <v>Manufactured Home Natural Choice, w/CAC - PTCS Duct Sealing and System Commissioning Cool Zone 3</v>
          </cell>
          <cell r="B5" t="str">
            <v>Residential</v>
          </cell>
          <cell r="C5" t="str">
            <v>HVAC</v>
          </cell>
          <cell r="D5" t="str">
            <v>Duct Sealing and System Commissioning</v>
          </cell>
          <cell r="E5" t="str">
            <v>PTCS Duct Sealing and System Commissioning</v>
          </cell>
          <cell r="F5" t="str">
            <v>Manufactured Home</v>
          </cell>
          <cell r="G5" t="str">
            <v>Existing Construction</v>
          </cell>
          <cell r="H5" t="str">
            <v>Gas Forced Air Furnace with Existing or New Central Air Conditioning</v>
          </cell>
          <cell r="I5" t="str">
            <v>Natural Choice                                                                                    </v>
          </cell>
          <cell r="J5" t="str">
            <v>Work must meet PTCS certification or equivalent requirements. Air conditioner need not meet PTCS minimum SEER efficiency requirements. Pre-existing duct leakage to the outside must be greater than 250 CFM @ 50 Pascals or 15 percent of the floor area which</v>
          </cell>
          <cell r="K5" t="str">
            <v>Manufactured Home certified as Natural Choice</v>
          </cell>
          <cell r="L5" t="str">
            <v>No</v>
          </cell>
          <cell r="M5" t="str">
            <v>Cooling Zone 3</v>
          </cell>
          <cell r="N5" t="str">
            <v>Deemed</v>
          </cell>
          <cell r="Q5" t="str">
            <v>The  Bonneville Power Administration is providing training and certification support for the Performance Tested Comfort System (PCTS). Ecos Consulting is offering PTCS training and certification services to utilities and contractors. The State of Oregon t</v>
          </cell>
          <cell r="S5">
            <v>0</v>
          </cell>
          <cell r="T5" t="str">
            <v>RHV00582</v>
          </cell>
          <cell r="U5" t="str">
            <v>LIW00266</v>
          </cell>
          <cell r="V5" t="str">
            <v>Manufactured Home Natural Choice, w/CAC - PTCS Duct Sealing and System Commissioning Cool Zone 3</v>
          </cell>
          <cell r="W5" t="str">
            <v>Low Income Manufactured Home Natural Choice, w/CAC - PTCS Duct Sealing and System Commissioning Cool Zone 3</v>
          </cell>
        </row>
        <row r="6">
          <cell r="A6" t="str">
            <v>Manufactured Home Natural Choice, w/CAC - PTCS Duct Sealing Cool Zone 1</v>
          </cell>
          <cell r="B6" t="str">
            <v>Residential</v>
          </cell>
          <cell r="C6" t="str">
            <v>HVAC</v>
          </cell>
          <cell r="D6" t="str">
            <v>Duct Sealing</v>
          </cell>
          <cell r="E6" t="str">
            <v>PTCS Duct Sealing</v>
          </cell>
          <cell r="F6" t="str">
            <v>Manufactured Home</v>
          </cell>
          <cell r="G6" t="str">
            <v>Existing Construction</v>
          </cell>
          <cell r="H6" t="str">
            <v>Gas Forced Air Furnace with Existing or New Central Air Conditioning</v>
          </cell>
          <cell r="I6" t="str">
            <v>Natural Choice                                                                                    </v>
          </cell>
          <cell r="J6" t="str">
            <v>Work must meet PTCS certification or equivalent requirements. Pre-existing duct leakage to the outside must be greater than 250 CFM @ 50 Pascals or 15 percent of the floor area which ever is lower.</v>
          </cell>
          <cell r="K6" t="str">
            <v>Manufactured Home certified as Natural Choice</v>
          </cell>
          <cell r="L6" t="str">
            <v>No</v>
          </cell>
          <cell r="M6" t="str">
            <v>Cooling Zone 1</v>
          </cell>
          <cell r="N6" t="str">
            <v>Deemed</v>
          </cell>
          <cell r="Q6" t="str">
            <v>The  Bonneville Power Administration is providing training and certification support for the Performance Tested Comfort System (PCTS). Ecos Consulting is offering PTCS training and certification services to utilities and contractors. The State of Oregon t</v>
          </cell>
          <cell r="S6">
            <v>0</v>
          </cell>
          <cell r="T6" t="str">
            <v>RHV00606</v>
          </cell>
          <cell r="U6" t="str">
            <v>LIW00310</v>
          </cell>
          <cell r="V6" t="str">
            <v>Manufactured Home Natural Choice, w/CAC - PTCS Duct Sealing Cool Zone 1</v>
          </cell>
          <cell r="W6" t="str">
            <v>Low Income Manufactured Home Natural Choice, w/CAC - PTCS Duct Sealing Cool Zone 1</v>
          </cell>
        </row>
        <row r="7">
          <cell r="A7" t="str">
            <v>Manufactured Home Natural Choice, w/CAC - PTCS Duct Sealing Cool Zone 2</v>
          </cell>
          <cell r="B7" t="str">
            <v>Residential</v>
          </cell>
          <cell r="C7" t="str">
            <v>HVAC</v>
          </cell>
          <cell r="D7" t="str">
            <v>Duct Sealing</v>
          </cell>
          <cell r="E7" t="str">
            <v>PTCS Duct Sealing</v>
          </cell>
          <cell r="F7" t="str">
            <v>Manufactured Home</v>
          </cell>
          <cell r="G7" t="str">
            <v>Existing Construction</v>
          </cell>
          <cell r="H7" t="str">
            <v>Gas Forced Air Furnace with Existing or New Central Air Conditioning</v>
          </cell>
          <cell r="I7" t="str">
            <v>Natural Choice                                                                                    </v>
          </cell>
          <cell r="J7" t="str">
            <v>Work must meet PTCS certification or equivalent requirements. Pre-existing duct leakage to the outside must be greater than 250 CFM @ 50 Pascals or 15 percent of the floor area which ever is lower.</v>
          </cell>
          <cell r="K7" t="str">
            <v>Manufactured Home certified as Natural Choice</v>
          </cell>
          <cell r="L7" t="str">
            <v>No</v>
          </cell>
          <cell r="M7" t="str">
            <v>Cooling Zone 2</v>
          </cell>
          <cell r="N7" t="str">
            <v>Deemed</v>
          </cell>
          <cell r="Q7" t="str">
            <v>The  Bonneville Power Administration is providing training and certification support for the Performance Tested Comfort System (PCTS). Ecos Consulting is offering PTCS training and certification services to utilities and contractors. The State of Oregon t</v>
          </cell>
          <cell r="S7">
            <v>0</v>
          </cell>
          <cell r="T7" t="str">
            <v>RHV00602</v>
          </cell>
          <cell r="U7" t="str">
            <v>LIW00291</v>
          </cell>
          <cell r="V7" t="str">
            <v>Manufactured Home Natural Choice, w/CAC - PTCS Duct Sealing Cool Zone 2</v>
          </cell>
          <cell r="W7" t="str">
            <v>Low Income Manufactured Home Natural Choice, w/CAC - PTCS Duct Sealing Cool Zone 2</v>
          </cell>
        </row>
        <row r="8">
          <cell r="A8" t="str">
            <v>Manufactured Home Natural Choice, w/CAC - PTCS Duct Sealing Cool Zone 3</v>
          </cell>
          <cell r="B8" t="str">
            <v>Residential</v>
          </cell>
          <cell r="C8" t="str">
            <v>HVAC</v>
          </cell>
          <cell r="D8" t="str">
            <v>Duct Sealing</v>
          </cell>
          <cell r="E8" t="str">
            <v>PTCS Duct Sealing</v>
          </cell>
          <cell r="F8" t="str">
            <v>Manufactured Home</v>
          </cell>
          <cell r="G8" t="str">
            <v>Existing Construction</v>
          </cell>
          <cell r="H8" t="str">
            <v>Gas Forced Air Furnace with Existing or New Central Air Conditioning</v>
          </cell>
          <cell r="I8" t="str">
            <v>Natural Choice                                                                                    </v>
          </cell>
          <cell r="J8" t="str">
            <v>Work must meet PTCS certification or equivalent requirements. Pre-existing duct leakage to the outside must be greater than 250 CFM @ 50 Pascals or 15 percent of the floor area which ever is lower.</v>
          </cell>
          <cell r="K8" t="str">
            <v>Manufactured Home certified as Natural Choice</v>
          </cell>
          <cell r="L8" t="str">
            <v>No</v>
          </cell>
          <cell r="M8" t="str">
            <v>Cooling Zone 3</v>
          </cell>
          <cell r="N8" t="str">
            <v>Deemed</v>
          </cell>
          <cell r="Q8" t="str">
            <v>The  Bonneville Power Administration is providing training and certification support for the Performance Tested Comfort System (PCTS). Ecos Consulting is offering PTCS training and certification services to utilities and contractors. The State of Oregon t</v>
          </cell>
          <cell r="S8">
            <v>0</v>
          </cell>
          <cell r="T8" t="str">
            <v>RHV00591</v>
          </cell>
          <cell r="U8" t="str">
            <v>LIW00261</v>
          </cell>
          <cell r="V8" t="str">
            <v>Manufactured Home Natural Choice, w/CAC - PTCS Duct Sealing Cool Zone 3</v>
          </cell>
          <cell r="W8" t="str">
            <v>Low Income Manufactured Home Natural Choice, w/CAC - PTCS Duct Sealing Cool Zone 3</v>
          </cell>
        </row>
        <row r="9">
          <cell r="A9" t="str">
            <v>Manufactured Home Natural Choice, w/CAC - PTCS System Commissioning Cool Zone 1</v>
          </cell>
          <cell r="B9" t="str">
            <v>Residential</v>
          </cell>
          <cell r="C9" t="str">
            <v>HVAC</v>
          </cell>
          <cell r="D9" t="str">
            <v>System Commissioning</v>
          </cell>
          <cell r="E9" t="str">
            <v>PTCS System Commissioning</v>
          </cell>
          <cell r="F9" t="str">
            <v>Manufactured Home</v>
          </cell>
          <cell r="G9" t="str">
            <v>Existing Construction</v>
          </cell>
          <cell r="H9" t="str">
            <v>Gas Forced Air Furnace with Existing or New Central Air Conditioning</v>
          </cell>
          <cell r="I9" t="str">
            <v>Natural Choice                                                                                    </v>
          </cell>
          <cell r="J9" t="str">
            <v>Work must meet PTCS certification or equivalent requirements. Air conditioner need not meet PTCS minimum SEER efficiency requirements.</v>
          </cell>
          <cell r="K9" t="str">
            <v>Manufactured Home certified as Natural Choice</v>
          </cell>
          <cell r="L9" t="str">
            <v>No</v>
          </cell>
          <cell r="M9" t="str">
            <v>Cooling Zone 1</v>
          </cell>
          <cell r="N9" t="str">
            <v>Deemed</v>
          </cell>
          <cell r="Q9" t="str">
            <v>The  Bonneville Power Administration is providing training and certification support for the Performance Tested Comfort System (PCTS). Ecos Consulting is offering PTCS training and certification services to utilities and contractors. The State of Oregon t</v>
          </cell>
          <cell r="S9">
            <v>0</v>
          </cell>
          <cell r="T9" t="str">
            <v>RHV00632</v>
          </cell>
          <cell r="U9" t="str">
            <v>LIW00327</v>
          </cell>
          <cell r="V9" t="str">
            <v>Manufactured Home Natural Choice, w/CAC - PTCS System Commissioning Cool Zone 1</v>
          </cell>
          <cell r="W9" t="str">
            <v>Low Income Manufactured Home Natural Choice, w/CAC - PTCS System Commissioning Cool Zone 1</v>
          </cell>
        </row>
        <row r="10">
          <cell r="A10" t="str">
            <v>Manufactured Home Natural Choice, w/CAC - PTCS System Commissioning Cool Zone 2</v>
          </cell>
          <cell r="B10" t="str">
            <v>Residential</v>
          </cell>
          <cell r="C10" t="str">
            <v>HVAC</v>
          </cell>
          <cell r="D10" t="str">
            <v>System Commissioning</v>
          </cell>
          <cell r="E10" t="str">
            <v>PTCS System Commissioning</v>
          </cell>
          <cell r="F10" t="str">
            <v>Manufactured Home</v>
          </cell>
          <cell r="G10" t="str">
            <v>Existing Construction</v>
          </cell>
          <cell r="H10" t="str">
            <v>Gas Forced Air Furnace with Existing or New Central Air Conditioning</v>
          </cell>
          <cell r="I10" t="str">
            <v>Natural Choice                                                                                    </v>
          </cell>
          <cell r="J10" t="str">
            <v>Work must meet PTCS certification or equivalent requirements. Air conditioner need not meet PTCS minimum SEER efficiency requirements.</v>
          </cell>
          <cell r="K10" t="str">
            <v>Manufactured Home certified as Natural Choice</v>
          </cell>
          <cell r="L10" t="str">
            <v>No</v>
          </cell>
          <cell r="M10" t="str">
            <v>Cooling Zone 2</v>
          </cell>
          <cell r="N10" t="str">
            <v>Deemed</v>
          </cell>
          <cell r="Q10" t="str">
            <v>The  Bonneville Power Administration is providing training and certification support for the Performance Tested Comfort System (PCTS). Ecos Consulting is offering PTCS training and certification services to utilities and contractors. The State of Oregon t</v>
          </cell>
          <cell r="S10">
            <v>0</v>
          </cell>
          <cell r="T10" t="str">
            <v>RHV00622</v>
          </cell>
          <cell r="U10" t="str">
            <v>LIW00315</v>
          </cell>
          <cell r="V10" t="str">
            <v>Manufactured Home Natural Choice, w/CAC - PTCS System Commissioning Cool Zone 2</v>
          </cell>
          <cell r="W10" t="str">
            <v>Low Income Manufactured Home Natural Choice, w/CAC - PTCS System Commissioning Cool Zone 2</v>
          </cell>
        </row>
        <row r="11">
          <cell r="A11" t="str">
            <v>Manufactured Home Natural Choice, w/CAC - PTCS System Commissioning Cool Zone 3</v>
          </cell>
          <cell r="B11" t="str">
            <v>Residential</v>
          </cell>
          <cell r="C11" t="str">
            <v>HVAC</v>
          </cell>
          <cell r="D11" t="str">
            <v>System Commissioning</v>
          </cell>
          <cell r="E11" t="str">
            <v>PTCS System Commissioning</v>
          </cell>
          <cell r="F11" t="str">
            <v>Manufactured Home</v>
          </cell>
          <cell r="G11" t="str">
            <v>Existing Construction</v>
          </cell>
          <cell r="H11" t="str">
            <v>Gas Forced Air Furnace with Existing or New Central Air Conditioning</v>
          </cell>
          <cell r="I11" t="str">
            <v>Natural Choice                                                                                    </v>
          </cell>
          <cell r="J11" t="str">
            <v>Work must meet PTCS certification or equivalent requirements. Air conditioner need not meet PTCS minimum SEER efficiency requirements.</v>
          </cell>
          <cell r="K11" t="str">
            <v>Manufactured Home certified as Natural Choice</v>
          </cell>
          <cell r="L11" t="str">
            <v>No</v>
          </cell>
          <cell r="M11" t="str">
            <v>Cooling Zone 3</v>
          </cell>
          <cell r="N11" t="str">
            <v>Deemed</v>
          </cell>
          <cell r="Q11" t="str">
            <v>The  Bonneville Power Administration is providing training and certification support for the Performance Tested Comfort System (PCTS). Ecos Consulting is offering PTCS training and certification services to utilities and contractors. The State of Oregon t</v>
          </cell>
          <cell r="S11">
            <v>0</v>
          </cell>
          <cell r="T11" t="str">
            <v>RHV00612</v>
          </cell>
          <cell r="U11" t="str">
            <v>LIW00297</v>
          </cell>
          <cell r="V11" t="str">
            <v>Manufactured Home Natural Choice, w/CAC - PTCS System Commissioning Cool Zone 3</v>
          </cell>
          <cell r="W11" t="str">
            <v>Low Income Manufactured Home Natural Choice, w/CAC - PTCS System Commissioning Cool Zone 3</v>
          </cell>
        </row>
        <row r="12">
          <cell r="A12" t="str">
            <v>Manufactured Home NonSGC Forced Air Furnace w/CAC - PTCS Duct Sealing and System Commissioning Heat Zone 1 - Cool Zone 1</v>
          </cell>
          <cell r="B12" t="str">
            <v>Residential</v>
          </cell>
          <cell r="C12" t="str">
            <v>HVAC</v>
          </cell>
          <cell r="D12" t="str">
            <v>Duct Sealing and System Commissioning</v>
          </cell>
          <cell r="E12" t="str">
            <v>PTCS Duct Sealing and System Commissioning</v>
          </cell>
          <cell r="F12" t="str">
            <v>Manufactured Home</v>
          </cell>
          <cell r="G12" t="str">
            <v>Existing Construction</v>
          </cell>
          <cell r="H12" t="str">
            <v>Electric Forced Air Furnace with Existing or New Central Air Conditioning</v>
          </cell>
          <cell r="I12" t="str">
            <v>Non-Super Good Cents                                                                                </v>
          </cell>
          <cell r="J12" t="str">
            <v>Work must meet PTCS certification or equivalent requirements. Air conditioner need not meet PTCS minimum SEER efficiency requirements. Pre-existing duct leakage to the outside must be greater than 250 CFM @ 50 Pascals or 15 percent of the floor area which</v>
          </cell>
          <cell r="K12" t="str">
            <v>Manufactured Home not certified as Super Good Cents</v>
          </cell>
          <cell r="L12" t="str">
            <v>No</v>
          </cell>
          <cell r="M12" t="str">
            <v>Heating Zone 1 - Cooling Zone 1</v>
          </cell>
          <cell r="N12" t="str">
            <v>Deemed</v>
          </cell>
          <cell r="Q12" t="str">
            <v>The  Bonneville Power Administration is providing training and certification support for the Performance Tested Comfort System (PCTS). Ecos Consulting is offering PTCS training and certification services to utilities and contractors. The State of Oregon t</v>
          </cell>
          <cell r="S12">
            <v>0</v>
          </cell>
          <cell r="T12" t="str">
            <v>RHV00519</v>
          </cell>
          <cell r="U12" t="str">
            <v>LIW00234</v>
          </cell>
          <cell r="V12" t="str">
            <v>Manufactured Home NonSGC Forced Air Furnace w/CAC - PTCS Duct Sealing and System Commissioning Heat Zone 1 - Cool Zone 1</v>
          </cell>
          <cell r="W12" t="str">
            <v>Low Income Manufactured Home NonSGC Forced Air Furnace w/CAC - PTCS Duct Sealing and System Commissioning Heat Zone 1 - Cool Zone 1</v>
          </cell>
        </row>
        <row r="13">
          <cell r="A13" t="str">
            <v>Manufactured Home NonSGC Forced Air Furnace w/CAC - PTCS Duct Sealing and System Commissioning Heat Zone 1 - Cool Zone 2</v>
          </cell>
          <cell r="B13" t="str">
            <v>Residential</v>
          </cell>
          <cell r="C13" t="str">
            <v>HVAC</v>
          </cell>
          <cell r="D13" t="str">
            <v>Duct Sealing and System Commissioning</v>
          </cell>
          <cell r="E13" t="str">
            <v>PTCS Duct Sealing and System Commissioning</v>
          </cell>
          <cell r="F13" t="str">
            <v>Manufactured Home</v>
          </cell>
          <cell r="G13" t="str">
            <v>Existing Construction</v>
          </cell>
          <cell r="H13" t="str">
            <v>Electric Forced Air Furnace with Existing or New Central Air Conditioning</v>
          </cell>
          <cell r="I13" t="str">
            <v>Non-Super Good Cents                                                                                </v>
          </cell>
          <cell r="J13" t="str">
            <v>Work must meet PTCS certification or equivalent requirements. Air conditioner need not meet PTCS minimum SEER efficiency requirements. Pre-existing duct leakage to the outside must be greater than 250 CFM @ 50 Pascals or 15 percent of the floor area which</v>
          </cell>
          <cell r="K13" t="str">
            <v>Manufactured Home not certified as Super Good Cents</v>
          </cell>
          <cell r="L13" t="str">
            <v>No</v>
          </cell>
          <cell r="M13" t="str">
            <v>Heating Zone 1 - Cooling Zone 2</v>
          </cell>
          <cell r="N13" t="str">
            <v>Deemed</v>
          </cell>
          <cell r="Q13" t="str">
            <v>The  Bonneville Power Administration is providing training and certification support for the Performance Tested Comfort System (PCTS). Ecos Consulting is offering PTCS training and certification services to utilities and contractors. The State of Oregon t</v>
          </cell>
          <cell r="S13">
            <v>0</v>
          </cell>
          <cell r="T13" t="str">
            <v>RHV00505</v>
          </cell>
          <cell r="U13" t="str">
            <v>LIW00231</v>
          </cell>
          <cell r="V13" t="str">
            <v>Manufactured Home NonSGC Forced Air Furnace w/CAC - PTCS Duct Sealing and System Commissioning Heat Zone 1 - Cool Zone 2</v>
          </cell>
          <cell r="W13" t="str">
            <v>Low Income Manufactured Home NonSGC Forced Air Furnace w/CAC - PTCS Duct Sealing and System Commissioning Heat Zone 1 - Cool Zone 2</v>
          </cell>
        </row>
        <row r="14">
          <cell r="A14" t="str">
            <v>Manufactured Home NonSGC Forced Air Furnace w/CAC - PTCS Duct Sealing and System Commissioning Heat Zone 1 - Cool Zone 3</v>
          </cell>
          <cell r="B14" t="str">
            <v>Residential</v>
          </cell>
          <cell r="C14" t="str">
            <v>HVAC</v>
          </cell>
          <cell r="D14" t="str">
            <v>Duct Sealing and System Commissioning</v>
          </cell>
          <cell r="E14" t="str">
            <v>PTCS Duct Sealing and System Commissioning</v>
          </cell>
          <cell r="F14" t="str">
            <v>Manufactured Home</v>
          </cell>
          <cell r="G14" t="str">
            <v>Existing Construction</v>
          </cell>
          <cell r="H14" t="str">
            <v>Electric Forced Air Furnace with Existing or New Central Air Conditioning</v>
          </cell>
          <cell r="I14" t="str">
            <v>Non-Super Good Cents                                                                                </v>
          </cell>
          <cell r="J14" t="str">
            <v>Work must meet PTCS certification or equivalent requirements. Air conditioner need not meet PTCS minimum SEER efficiency requirements. Pre-existing duct leakage to the outside must be greater than 250 CFM @ 50 Pascals or 15 percent of the floor area which</v>
          </cell>
          <cell r="K14" t="str">
            <v>Manufactured Home not certified as Super Good Cents</v>
          </cell>
          <cell r="L14" t="str">
            <v>No</v>
          </cell>
          <cell r="M14" t="str">
            <v>Heating Zone 1 - Cooling Zone 3</v>
          </cell>
          <cell r="N14" t="str">
            <v>Deemed</v>
          </cell>
          <cell r="Q14" t="str">
            <v>The  Bonneville Power Administration is providing training and certification support for the Performance Tested Comfort System (PCTS). Ecos Consulting is offering PTCS training and certification services to utilities and contractors. The State of Oregon t</v>
          </cell>
          <cell r="S14">
            <v>280</v>
          </cell>
          <cell r="T14" t="str">
            <v>RHV00475</v>
          </cell>
          <cell r="U14" t="str">
            <v>LIW00220</v>
          </cell>
          <cell r="V14" t="str">
            <v>Manufactured Home NonSGC Forced Air Furnace w/CAC - PTCS Duct Sealing and System Commissioning Heat Zone 1 - Cool Zone 3</v>
          </cell>
          <cell r="W14" t="str">
            <v>Low Income Manufactured Home NonSGC Forced Air Furnace w/CAC - PTCS Duct Sealing and System Commissioning Heat Zone 1 - Cool Zone 3</v>
          </cell>
        </row>
        <row r="15">
          <cell r="A15" t="str">
            <v>Manufactured Home NonSGC Forced Air Furnace w/CAC - PTCS Duct Sealing and System Commissioning Heat Zone 2 - Cool Zone 1</v>
          </cell>
          <cell r="B15" t="str">
            <v>Residential</v>
          </cell>
          <cell r="C15" t="str">
            <v>HVAC</v>
          </cell>
          <cell r="D15" t="str">
            <v>Duct Sealing and System Commissioning</v>
          </cell>
          <cell r="E15" t="str">
            <v>PTCS Duct Sealing and System Commissioning</v>
          </cell>
          <cell r="F15" t="str">
            <v>Manufactured Home</v>
          </cell>
          <cell r="G15" t="str">
            <v>Existing Construction</v>
          </cell>
          <cell r="H15" t="str">
            <v>Electric Forced Air Furnace with Existing or New Central Air Conditioning</v>
          </cell>
          <cell r="I15" t="str">
            <v>Non-Super Good Cents                                                                                </v>
          </cell>
          <cell r="J15" t="str">
            <v>Work must meet PTCS certification or equivalent requirements. Air conditioner need not meet PTCS minimum SEER efficiency requirements. Pre-existing duct leakage to the outside must be greater than 250 CFM @ 50 Pascals or 15 percent of the floor area which</v>
          </cell>
          <cell r="K15" t="str">
            <v>Manufactured Home not certified as Super Good Cents</v>
          </cell>
          <cell r="L15" t="str">
            <v>No</v>
          </cell>
          <cell r="M15" t="str">
            <v>Heating Zone 2 - Cooling Zone 1</v>
          </cell>
          <cell r="N15" t="str">
            <v>Deemed</v>
          </cell>
          <cell r="Q15" t="str">
            <v>The  Bonneville Power Administration is providing training and certification support for the Performance Tested Comfort System (PCTS). Ecos Consulting is offering PTCS training and certification services to utilities and contractors. The State of Oregon t</v>
          </cell>
          <cell r="S15">
            <v>400</v>
          </cell>
          <cell r="T15" t="str">
            <v>RHV00471</v>
          </cell>
          <cell r="U15" t="str">
            <v>LIW00218</v>
          </cell>
          <cell r="V15" t="str">
            <v>Manufactured Home NonSGC Forced Air Furnace w/CAC - PTCS Duct Sealing and System Commissioning Heat Zone 2 - Cool Zone 1</v>
          </cell>
          <cell r="W15" t="str">
            <v>Low Income Manufactured Home NonSGC Forced Air Furnace w/CAC - PTCS Duct Sealing and System Commissioning Heat Zone 2 - Cool Zone 1</v>
          </cell>
        </row>
        <row r="16">
          <cell r="A16" t="str">
            <v>Manufactured Home NonSGC Forced Air Furnace w/CAC - PTCS Duct Sealing and System Commissioning Heat Zone 2 - Cool Zone 2</v>
          </cell>
          <cell r="B16" t="str">
            <v>Residential</v>
          </cell>
          <cell r="C16" t="str">
            <v>HVAC</v>
          </cell>
          <cell r="D16" t="str">
            <v>Duct Sealing and System Commissioning</v>
          </cell>
          <cell r="E16" t="str">
            <v>PTCS Duct Sealing and System Commissioning</v>
          </cell>
          <cell r="F16" t="str">
            <v>Manufactured Home</v>
          </cell>
          <cell r="G16" t="str">
            <v>Existing Construction</v>
          </cell>
          <cell r="H16" t="str">
            <v>Electric Forced Air Furnace with Existing or New Central Air Conditioning</v>
          </cell>
          <cell r="I16" t="str">
            <v>Non-Super Good Cents                                                                                </v>
          </cell>
          <cell r="J16" t="str">
            <v>Work must meet PTCS certification or equivalent requirements. Air conditioner need not meet PTCS minimum SEER efficiency requirements. Pre-existing duct leakage to the outside must be greater than 250 CFM @ 50 Pascals or 15 percent of the floor area which</v>
          </cell>
          <cell r="K16" t="str">
            <v>Manufactured Home not certified as Super Good Cents</v>
          </cell>
          <cell r="L16" t="str">
            <v>No</v>
          </cell>
          <cell r="M16" t="str">
            <v>Heating Zone 2 - Cooling Zone 2</v>
          </cell>
          <cell r="N16" t="str">
            <v>Deemed</v>
          </cell>
          <cell r="Q16" t="str">
            <v>The  Bonneville Power Administration is providing training and certification support for the Performance Tested Comfort System (PCTS). Ecos Consulting is offering PTCS training and certification services to utilities and contractors. The State of Oregon t</v>
          </cell>
          <cell r="S16">
            <v>400</v>
          </cell>
          <cell r="T16" t="str">
            <v>RHV00459</v>
          </cell>
          <cell r="U16" t="str">
            <v>LIW00215</v>
          </cell>
          <cell r="V16" t="str">
            <v>Manufactured Home NonSGC Forced Air Furnace w/CAC - PTCS Duct Sealing and System Commissioning Heat Zone 2 - Cool Zone 2</v>
          </cell>
          <cell r="W16" t="str">
            <v>Low Income Manufactured Home NonSGC Forced Air Furnace w/CAC - PTCS Duct Sealing and System Commissioning Heat Zone 2 - Cool Zone 2</v>
          </cell>
        </row>
        <row r="17">
          <cell r="A17" t="str">
            <v>Manufactured Home NonSGC Forced Air Furnace w/CAC - PTCS Duct Sealing and System Commissioning Heat Zone 2 - Cool Zone 3</v>
          </cell>
          <cell r="B17" t="str">
            <v>Residential</v>
          </cell>
          <cell r="C17" t="str">
            <v>HVAC</v>
          </cell>
          <cell r="D17" t="str">
            <v>Duct Sealing and System Commissioning</v>
          </cell>
          <cell r="E17" t="str">
            <v>PTCS Duct Sealing and System Commissioning</v>
          </cell>
          <cell r="F17" t="str">
            <v>Manufactured Home</v>
          </cell>
          <cell r="G17" t="str">
            <v>Existing Construction</v>
          </cell>
          <cell r="H17" t="str">
            <v>Electric Forced Air Furnace with Existing or New Central Air Conditioning</v>
          </cell>
          <cell r="I17" t="str">
            <v>Non-Super Good Cents                                                                                </v>
          </cell>
          <cell r="J17" t="str">
            <v>Work must meet PTCS certification or equivalent requirements. Air conditioner need not meet PTCS minimum SEER efficiency requirements. Pre-existing duct leakage to the outside must be greater than 250 CFM @ 50 Pascals or 15 percent of the floor area which</v>
          </cell>
          <cell r="K17" t="str">
            <v>Manufactured Home not certified as Super Good Cents</v>
          </cell>
          <cell r="L17" t="str">
            <v>No</v>
          </cell>
          <cell r="M17" t="str">
            <v>Heating Zone 2 - Cooling Zone 3</v>
          </cell>
          <cell r="N17" t="str">
            <v>Deemed</v>
          </cell>
          <cell r="Q17" t="str">
            <v>The  Bonneville Power Administration is providing training and certification support for the Performance Tested Comfort System (PCTS). Ecos Consulting is offering PTCS training and certification services to utilities and contractors. The State of Oregon t</v>
          </cell>
          <cell r="S17">
            <v>400</v>
          </cell>
          <cell r="T17" t="str">
            <v>RHV00443</v>
          </cell>
          <cell r="U17" t="str">
            <v>LIW00211</v>
          </cell>
          <cell r="V17" t="str">
            <v>Manufactured Home NonSGC Forced Air Furnace w/CAC - PTCS Duct Sealing and System Commissioning Heat Zone 2 - Cool Zone 3</v>
          </cell>
          <cell r="W17" t="str">
            <v>Low Income Manufactured Home NonSGC Forced Air Furnace w/CAC - PTCS Duct Sealing and System Commissioning Heat Zone 2 - Cool Zone 3</v>
          </cell>
        </row>
        <row r="18">
          <cell r="A18" t="str">
            <v>Manufactured Home NonSGC Forced Air Furnace w/CAC - PTCS Duct Sealing and System Commissioning Heat Zone 3 - Cool Zone 1</v>
          </cell>
          <cell r="B18" t="str">
            <v>Residential</v>
          </cell>
          <cell r="C18" t="str">
            <v>HVAC</v>
          </cell>
          <cell r="D18" t="str">
            <v>Duct Sealing and System Commissioning</v>
          </cell>
          <cell r="E18" t="str">
            <v>PTCS Duct Sealing and System Commissioning</v>
          </cell>
          <cell r="F18" t="str">
            <v>Manufactured Home</v>
          </cell>
          <cell r="G18" t="str">
            <v>Existing Construction</v>
          </cell>
          <cell r="H18" t="str">
            <v>Electric Forced Air Furnace with Existing or New Central Air Conditioning</v>
          </cell>
          <cell r="I18" t="str">
            <v>Non-Super Good Cents                                                                                </v>
          </cell>
          <cell r="J18" t="str">
            <v>Work must meet PTCS certification or equivalent requirements. Air conditioner need not meet PTCS minimum SEER efficiency requirements. Pre-existing duct leakage to the outside must be greater than 250 CFM @ 50 Pascals or 15 percent of the floor area which</v>
          </cell>
          <cell r="K18" t="str">
            <v>Manufactured Home not certified as Super Good Cents</v>
          </cell>
          <cell r="L18" t="str">
            <v>No</v>
          </cell>
          <cell r="M18" t="str">
            <v>Heating Zone 3 - Cooling Zone 1</v>
          </cell>
          <cell r="N18" t="str">
            <v>Deemed</v>
          </cell>
          <cell r="Q18" t="str">
            <v>The  Bonneville Power Administration is providing training and certification support for the Performance Tested Comfort System (PCTS). Ecos Consulting is offering PTCS training and certification services to utilities and contractors. The State of Oregon t</v>
          </cell>
          <cell r="S18">
            <v>400</v>
          </cell>
          <cell r="T18" t="str">
            <v>RHV00445</v>
          </cell>
          <cell r="U18" t="str">
            <v>LIW00208</v>
          </cell>
          <cell r="V18" t="str">
            <v>Manufactured Home NonSGC Forced Air Furnace w/CAC - PTCS Duct Sealing and System Commissioning Heat Zone 3 - Cool Zone 1</v>
          </cell>
          <cell r="W18" t="str">
            <v>Low Income Manufactured Home NonSGC Forced Air Furnace w/CAC - PTCS Duct Sealing and System Commissioning Heat Zone 3 - Cool Zone 1</v>
          </cell>
        </row>
        <row r="19">
          <cell r="A19" t="str">
            <v>Manufactured Home NonSGC Forced Air Furnace w/CAC - PTCS Duct Sealing and System Commissioning Heat Zone 3 - Cool Zone 2</v>
          </cell>
          <cell r="B19" t="str">
            <v>Residential</v>
          </cell>
          <cell r="C19" t="str">
            <v>HVAC</v>
          </cell>
          <cell r="D19" t="str">
            <v>Duct Sealing and System Commissioning</v>
          </cell>
          <cell r="E19" t="str">
            <v>PTCS Duct Sealing and System Commissioning</v>
          </cell>
          <cell r="F19" t="str">
            <v>Manufactured Home</v>
          </cell>
          <cell r="G19" t="str">
            <v>Existing Construction</v>
          </cell>
          <cell r="H19" t="str">
            <v>Electric Forced Air Furnace with Existing or New Central Air Conditioning</v>
          </cell>
          <cell r="I19" t="str">
            <v>Non-Super Good Cents                                                                                </v>
          </cell>
          <cell r="J19" t="str">
            <v>Work must meet PTCS certification or equivalent requirements. Air conditioner need not meet PTCS minimum SEER efficiency requirements. Pre-existing duct leakage to the outside must be greater than 250 CFM @ 50 Pascals or 15 percent of the floor area which</v>
          </cell>
          <cell r="K19" t="str">
            <v>Manufactured Home not certified as Super Good Cents</v>
          </cell>
          <cell r="L19" t="str">
            <v>No</v>
          </cell>
          <cell r="M19" t="str">
            <v>Heating Zone 3 - Cooling Zone 2</v>
          </cell>
          <cell r="N19" t="str">
            <v>Deemed</v>
          </cell>
          <cell r="Q19" t="str">
            <v>The  Bonneville Power Administration is providing training and certification support for the Performance Tested Comfort System (PCTS). Ecos Consulting is offering PTCS training and certification services to utilities and contractors. The State of Oregon t</v>
          </cell>
          <cell r="S19">
            <v>400</v>
          </cell>
          <cell r="T19" t="str">
            <v>RHV00434</v>
          </cell>
          <cell r="U19" t="str">
            <v>LIW00206</v>
          </cell>
          <cell r="V19" t="str">
            <v>Manufactured Home NonSGC Forced Air Furnace w/CAC - PTCS Duct Sealing and System Commissioning Heat Zone 3 - Cool Zone 2</v>
          </cell>
          <cell r="W19" t="str">
            <v>Low Income Manufactured Home NonSGC Forced Air Furnace w/CAC - PTCS Duct Sealing and System Commissioning Heat Zone 3 - Cool Zone 2</v>
          </cell>
        </row>
        <row r="20">
          <cell r="A20" t="str">
            <v>Manufactured Home NonSGC Forced Air Furnace w/CAC - PTCS Duct Sealing and System Commissioning Heat Zone 3 - Cool Zone 3</v>
          </cell>
          <cell r="B20" t="str">
            <v>Residential</v>
          </cell>
          <cell r="C20" t="str">
            <v>HVAC</v>
          </cell>
          <cell r="D20" t="str">
            <v>Duct Sealing and System Commissioning</v>
          </cell>
          <cell r="E20" t="str">
            <v>PTCS Duct Sealing and System Commissioning</v>
          </cell>
          <cell r="F20" t="str">
            <v>Manufactured Home</v>
          </cell>
          <cell r="G20" t="str">
            <v>Existing Construction</v>
          </cell>
          <cell r="H20" t="str">
            <v>Electric Forced Air Furnace with Existing or New Central Air Conditioning</v>
          </cell>
          <cell r="I20" t="str">
            <v>Non-Super Good Cents                                                                                </v>
          </cell>
          <cell r="J20" t="str">
            <v>Work must meet PTCS certification or equivalent requirements. Air conditioner need not meet PTCS minimum SEER efficiency requirements. Pre-existing duct leakage to the outside must be greater than 250 CFM @ 50 Pascals or 15 percent of the floor area which</v>
          </cell>
          <cell r="K20" t="str">
            <v>Manufactured Home not certified as Super Good Cents</v>
          </cell>
          <cell r="L20" t="str">
            <v>No</v>
          </cell>
          <cell r="M20" t="str">
            <v>Heating Zone 3 - Cooling Zone 3</v>
          </cell>
          <cell r="N20" t="str">
            <v>Deemed</v>
          </cell>
          <cell r="Q20" t="str">
            <v>The  Bonneville Power Administration is providing training and certification support for the Performance Tested Comfort System (PCTS). Ecos Consulting is offering PTCS training and certification services to utilities and contractors. The State of Oregon t</v>
          </cell>
          <cell r="S20">
            <v>400</v>
          </cell>
          <cell r="T20" t="str">
            <v>RHV00414</v>
          </cell>
          <cell r="U20" t="str">
            <v>LIW00190</v>
          </cell>
          <cell r="V20" t="str">
            <v>Manufactured Home NonSGC Forced Air Furnace w/CAC - PTCS Duct Sealing and System Commissioning Heat Zone 3 - Cool Zone 3</v>
          </cell>
          <cell r="W20" t="str">
            <v>Low Income Manufactured Home NonSGC Forced Air Furnace w/CAC - PTCS Duct Sealing and System Commissioning Heat Zone 3 - Cool Zone 3</v>
          </cell>
        </row>
        <row r="21">
          <cell r="A21" t="str">
            <v>Manufactured Home NonSGC Forced Air Furnace w/CAC - PTCS Duct Sealing Heat Zone 1 - Cool Zone 1</v>
          </cell>
          <cell r="B21" t="str">
            <v>Residential</v>
          </cell>
          <cell r="C21" t="str">
            <v>HVAC</v>
          </cell>
          <cell r="D21" t="str">
            <v>Duct Sealing</v>
          </cell>
          <cell r="E21" t="str">
            <v>PTCS Duct Sealing</v>
          </cell>
          <cell r="F21" t="str">
            <v>Manufactured Home</v>
          </cell>
          <cell r="G21" t="str">
            <v>Existing Construction</v>
          </cell>
          <cell r="H21" t="str">
            <v>Electric Forced Air Furnace with Existing or New Central Air Conditioning</v>
          </cell>
          <cell r="I21" t="str">
            <v>Non-Super Good Cents                                                                                </v>
          </cell>
          <cell r="J21" t="str">
            <v>Work must meet PTCS certification or equivalent requirements. Pre-existing duct leakage to the outside must be greater than 250 CFM @ 50 Pascals or 15 percent of the floor area which ever is lower.</v>
          </cell>
          <cell r="K21" t="str">
            <v>Manufactured Home not certified as Super Good Cents</v>
          </cell>
          <cell r="L21" t="str">
            <v>No</v>
          </cell>
          <cell r="M21" t="str">
            <v>Heating Zone 1 - Cooling Zone 1</v>
          </cell>
          <cell r="N21" t="str">
            <v>Deemed</v>
          </cell>
          <cell r="Q21" t="str">
            <v>The  Bonneville Power Administration is providing training and certification support for the Performance Tested Comfort System (PCTS). Ecos Consulting is offering PTCS training and certification services to utilities and contractors. The State of Oregon t</v>
          </cell>
          <cell r="S21">
            <v>0</v>
          </cell>
          <cell r="T21" t="str">
            <v>RHV00412</v>
          </cell>
          <cell r="U21" t="str">
            <v>LIW00217</v>
          </cell>
          <cell r="V21" t="str">
            <v>Manufactured Home NonSGC Forced Air Furnace w/CAC - PTCS Duct Sealing Heat Zone 1 - Cool Zone 1</v>
          </cell>
          <cell r="W21" t="str">
            <v>Low Income Manufactured Home NonSGC Forced Air Furnace w/CAC - PTCS Duct Sealing Heat Zone 1 - Cool Zone 1</v>
          </cell>
        </row>
        <row r="22">
          <cell r="A22" t="str">
            <v>Manufactured Home NonSGC Forced Air Furnace w/CAC - PTCS Duct Sealing Heat Zone 1 - Cool Zone 2</v>
          </cell>
          <cell r="B22" t="str">
            <v>Residential</v>
          </cell>
          <cell r="C22" t="str">
            <v>HVAC</v>
          </cell>
          <cell r="D22" t="str">
            <v>Duct Sealing</v>
          </cell>
          <cell r="E22" t="str">
            <v>PTCS Duct Sealing</v>
          </cell>
          <cell r="F22" t="str">
            <v>Manufactured Home</v>
          </cell>
          <cell r="G22" t="str">
            <v>Existing Construction</v>
          </cell>
          <cell r="H22" t="str">
            <v>Electric Forced Air Furnace with Existing or New Central Air Conditioning</v>
          </cell>
          <cell r="I22" t="str">
            <v>Non-Super Good Cents                                                                                </v>
          </cell>
          <cell r="J22" t="str">
            <v>Work must meet PTCS certification or equivalent requirements. Pre-existing duct leakage to the outside must be greater than 250 CFM @ 50 Pascals or 15 percent of the floor area which ever is lower.</v>
          </cell>
          <cell r="K22" t="str">
            <v>Manufactured Home not certified as Super Good Cents</v>
          </cell>
          <cell r="L22" t="str">
            <v>No</v>
          </cell>
          <cell r="M22" t="str">
            <v>Heating Zone 1 - Cooling Zone 2</v>
          </cell>
          <cell r="N22" t="str">
            <v>Deemed</v>
          </cell>
          <cell r="Q22" t="str">
            <v>The  Bonneville Power Administration is providing training and certification support for the Performance Tested Comfort System (PCTS). Ecos Consulting is offering PTCS training and certification services to utilities and contractors. The State of Oregon t</v>
          </cell>
          <cell r="S22">
            <v>0</v>
          </cell>
          <cell r="T22" t="str">
            <v>RHV00404</v>
          </cell>
          <cell r="U22" t="str">
            <v>LIW00214</v>
          </cell>
          <cell r="V22" t="str">
            <v>Manufactured Home NonSGC Forced Air Furnace w/CAC - PTCS Duct Sealing Heat Zone 1 - Cool Zone 2</v>
          </cell>
          <cell r="W22" t="str">
            <v>Low Income Manufactured Home NonSGC Forced Air Furnace w/CAC - PTCS Duct Sealing Heat Zone 1 - Cool Zone 2</v>
          </cell>
        </row>
        <row r="23">
          <cell r="A23" t="str">
            <v>Manufactured Home NonSGC Forced Air Furnace w/CAC - PTCS Duct Sealing Heat Zone 1 - Cool Zone 3</v>
          </cell>
          <cell r="B23" t="str">
            <v>Residential</v>
          </cell>
          <cell r="C23" t="str">
            <v>HVAC</v>
          </cell>
          <cell r="D23" t="str">
            <v>Duct Sealing</v>
          </cell>
          <cell r="E23" t="str">
            <v>PTCS Duct Sealing</v>
          </cell>
          <cell r="F23" t="str">
            <v>Manufactured Home</v>
          </cell>
          <cell r="G23" t="str">
            <v>Existing Construction</v>
          </cell>
          <cell r="H23" t="str">
            <v>Electric Forced Air Furnace with Existing or New Central Air Conditioning</v>
          </cell>
          <cell r="I23" t="str">
            <v>Non-Super Good Cents                                                                                </v>
          </cell>
          <cell r="J23" t="str">
            <v>Work must meet PTCS certification or equivalent requirements. Pre-existing duct leakage to the outside must be greater than 250 CFM @ 50 Pascals or 15 percent of the floor area which ever is lower.</v>
          </cell>
          <cell r="K23" t="str">
            <v>Manufactured Home not certified as Super Good Cents</v>
          </cell>
          <cell r="L23" t="str">
            <v>No</v>
          </cell>
          <cell r="M23" t="str">
            <v>Heating Zone 1 - Cooling Zone 3</v>
          </cell>
          <cell r="N23" t="str">
            <v>Deemed</v>
          </cell>
          <cell r="Q23" t="str">
            <v>The  Bonneville Power Administration is providing training and certification support for the Performance Tested Comfort System (PCTS). Ecos Consulting is offering PTCS training and certification services to utilities and contractors. The State of Oregon t</v>
          </cell>
          <cell r="S23">
            <v>280</v>
          </cell>
          <cell r="T23" t="str">
            <v>RHV00395</v>
          </cell>
          <cell r="U23" t="str">
            <v>LIW00199</v>
          </cell>
          <cell r="V23" t="str">
            <v>Manufactured Home NonSGC Forced Air Furnace w/CAC - PTCS Duct Sealing Heat Zone 1 - Cool Zone 3</v>
          </cell>
          <cell r="W23" t="str">
            <v>Low Income Manufactured Home NonSGC Forced Air Furnace w/CAC - PTCS Duct Sealing Heat Zone 1 - Cool Zone 3</v>
          </cell>
        </row>
        <row r="24">
          <cell r="A24" t="str">
            <v>Manufactured Home NonSGC Forced Air Furnace w/CAC - PTCS Duct Sealing Heat Zone 2 - Cool Zone 1</v>
          </cell>
          <cell r="B24" t="str">
            <v>Residential</v>
          </cell>
          <cell r="C24" t="str">
            <v>HVAC</v>
          </cell>
          <cell r="D24" t="str">
            <v>Duct Sealing</v>
          </cell>
          <cell r="E24" t="str">
            <v>PTCS Duct Sealing</v>
          </cell>
          <cell r="F24" t="str">
            <v>Manufactured Home</v>
          </cell>
          <cell r="G24" t="str">
            <v>Existing Construction</v>
          </cell>
          <cell r="H24" t="str">
            <v>Electric Forced Air Furnace with Existing or New Central Air Conditioning</v>
          </cell>
          <cell r="I24" t="str">
            <v>Non-Super Good Cents                                                                                </v>
          </cell>
          <cell r="J24" t="str">
            <v>Work must meet PTCS certification or equivalent requirements. Pre-existing duct leakage to the outside must be greater than 250 CFM @ 50 Pascals or 15 percent of the floor area which ever is lower.</v>
          </cell>
          <cell r="K24" t="str">
            <v>Manufactured Home not certified as Super Good Cents</v>
          </cell>
          <cell r="L24" t="str">
            <v>No</v>
          </cell>
          <cell r="M24" t="str">
            <v>Heating Zone 2 - Cooling Zone 1</v>
          </cell>
          <cell r="N24" t="str">
            <v>Deemed</v>
          </cell>
          <cell r="Q24" t="str">
            <v>The  Bonneville Power Administration is providing training and certification support for the Performance Tested Comfort System (PCTS). Ecos Consulting is offering PTCS training and certification services to utilities and contractors. The State of Oregon t</v>
          </cell>
          <cell r="S24">
            <v>400</v>
          </cell>
          <cell r="T24" t="str">
            <v>RHV00389</v>
          </cell>
          <cell r="U24" t="str">
            <v>LIW00188</v>
          </cell>
          <cell r="V24" t="str">
            <v>Manufactured Home NonSGC Forced Air Furnace w/CAC - PTCS Duct Sealing Heat Zone 2 - Cool Zone 1</v>
          </cell>
          <cell r="W24" t="str">
            <v>Low Income Manufactured Home NonSGC Forced Air Furnace w/CAC - PTCS Duct Sealing Heat Zone 2 - Cool Zone 1</v>
          </cell>
        </row>
        <row r="25">
          <cell r="A25" t="str">
            <v>Manufactured Home NonSGC Forced Air Furnace w/CAC - PTCS Duct Sealing Heat Zone 2 - Cool Zone 2</v>
          </cell>
          <cell r="B25" t="str">
            <v>Residential</v>
          </cell>
          <cell r="C25" t="str">
            <v>HVAC</v>
          </cell>
          <cell r="D25" t="str">
            <v>Duct Sealing</v>
          </cell>
          <cell r="E25" t="str">
            <v>PTCS Duct Sealing</v>
          </cell>
          <cell r="F25" t="str">
            <v>Manufactured Home</v>
          </cell>
          <cell r="G25" t="str">
            <v>Existing Construction</v>
          </cell>
          <cell r="H25" t="str">
            <v>Electric Forced Air Furnace with Existing or New Central Air Conditioning</v>
          </cell>
          <cell r="I25" t="str">
            <v>Non-Super Good Cents                                                                                </v>
          </cell>
          <cell r="J25" t="str">
            <v>Work must meet PTCS certification or equivalent requirements. Pre-existing duct leakage to the outside must be greater than 250 CFM @ 50 Pascals or 15 percent of the floor area which ever is lower.</v>
          </cell>
          <cell r="K25" t="str">
            <v>Manufactured Home not certified as Super Good Cents</v>
          </cell>
          <cell r="L25" t="str">
            <v>No</v>
          </cell>
          <cell r="M25" t="str">
            <v>Heating Zone 2 - Cooling Zone 2</v>
          </cell>
          <cell r="N25" t="str">
            <v>Deemed</v>
          </cell>
          <cell r="Q25" t="str">
            <v>The  Bonneville Power Administration is providing training and certification support for the Performance Tested Comfort System (PCTS). Ecos Consulting is offering PTCS training and certification services to utilities and contractors. The State of Oregon t</v>
          </cell>
          <cell r="S25">
            <v>400</v>
          </cell>
          <cell r="T25" t="str">
            <v>RHV00386</v>
          </cell>
          <cell r="U25" t="str">
            <v>LIW00183</v>
          </cell>
          <cell r="V25" t="str">
            <v>Manufactured Home NonSGC Forced Air Furnace w/CAC - PTCS Duct Sealing Heat Zone 2 - Cool Zone 2</v>
          </cell>
          <cell r="W25" t="str">
            <v>Low Income Manufactured Home NonSGC Forced Air Furnace w/CAC - PTCS Duct Sealing Heat Zone 2 - Cool Zone 2</v>
          </cell>
        </row>
        <row r="26">
          <cell r="A26" t="str">
            <v>Manufactured Home NonSGC Forced Air Furnace w/CAC - PTCS Duct Sealing Heat Zone 2 - Cool Zone 3</v>
          </cell>
          <cell r="B26" t="str">
            <v>Residential</v>
          </cell>
          <cell r="C26" t="str">
            <v>HVAC</v>
          </cell>
          <cell r="D26" t="str">
            <v>Duct Sealing</v>
          </cell>
          <cell r="E26" t="str">
            <v>PTCS Duct Sealing</v>
          </cell>
          <cell r="F26" t="str">
            <v>Manufactured Home</v>
          </cell>
          <cell r="G26" t="str">
            <v>Existing Construction</v>
          </cell>
          <cell r="H26" t="str">
            <v>Electric Forced Air Furnace with Existing or New Central Air Conditioning</v>
          </cell>
          <cell r="I26" t="str">
            <v>Non-Super Good Cents                                                                                </v>
          </cell>
          <cell r="J26" t="str">
            <v>Work must meet PTCS certification or equivalent requirements. Pre-existing duct leakage to the outside must be greater than 250 CFM @ 50 Pascals or 15 percent of the floor area which ever is lower.</v>
          </cell>
          <cell r="K26" t="str">
            <v>Manufactured Home not certified as Super Good Cents</v>
          </cell>
          <cell r="L26" t="str">
            <v>No</v>
          </cell>
          <cell r="M26" t="str">
            <v>Heating Zone 2 - Cooling Zone 3</v>
          </cell>
          <cell r="N26" t="str">
            <v>Deemed</v>
          </cell>
          <cell r="Q26" t="str">
            <v>The  Bonneville Power Administration is providing training and certification support for the Performance Tested Comfort System (PCTS). Ecos Consulting is offering PTCS training and certification services to utilities and contractors. The State of Oregon t</v>
          </cell>
          <cell r="S26">
            <v>400</v>
          </cell>
          <cell r="T26" t="str">
            <v>RHV00380</v>
          </cell>
          <cell r="U26" t="str">
            <v>LIW00173</v>
          </cell>
          <cell r="V26" t="str">
            <v>Manufactured Home NonSGC Forced Air Furnace w/CAC - PTCS Duct Sealing Heat Zone 2 - Cool Zone 3</v>
          </cell>
          <cell r="W26" t="str">
            <v>Low Income Manufactured Home NonSGC Forced Air Furnace w/CAC - PTCS Duct Sealing Heat Zone 2 - Cool Zone 3</v>
          </cell>
        </row>
        <row r="27">
          <cell r="A27" t="str">
            <v>Manufactured Home NonSGC Forced Air Furnace w/CAC - PTCS Duct Sealing Heat Zone 3 - Cool Zone 1</v>
          </cell>
          <cell r="B27" t="str">
            <v>Residential</v>
          </cell>
          <cell r="C27" t="str">
            <v>HVAC</v>
          </cell>
          <cell r="D27" t="str">
            <v>Duct Sealing</v>
          </cell>
          <cell r="E27" t="str">
            <v>PTCS Duct Sealing</v>
          </cell>
          <cell r="F27" t="str">
            <v>Manufactured Home</v>
          </cell>
          <cell r="G27" t="str">
            <v>Existing Construction</v>
          </cell>
          <cell r="H27" t="str">
            <v>Electric Forced Air Furnace with Existing or New Central Air Conditioning</v>
          </cell>
          <cell r="I27" t="str">
            <v>Non-Super Good Cents                                                                                </v>
          </cell>
          <cell r="J27" t="str">
            <v>Work must meet PTCS certification or equivalent requirements. Pre-existing duct leakage to the outside must be greater than 250 CFM @ 50 Pascals or 15 percent of the floor area which ever is lower.</v>
          </cell>
          <cell r="K27" t="str">
            <v>Manufactured Home not certified as Super Good Cents</v>
          </cell>
          <cell r="L27" t="str">
            <v>No</v>
          </cell>
          <cell r="M27" t="str">
            <v>Heating Zone 3 - Cooling Zone 1</v>
          </cell>
          <cell r="N27" t="str">
            <v>Deemed</v>
          </cell>
          <cell r="Q27" t="str">
            <v>The  Bonneville Power Administration is providing training and certification support for the Performance Tested Comfort System (PCTS). Ecos Consulting is offering PTCS training and certification services to utilities and contractors. The State of Oregon t</v>
          </cell>
          <cell r="S27">
            <v>400</v>
          </cell>
          <cell r="T27" t="str">
            <v>RHV00375</v>
          </cell>
          <cell r="U27" t="str">
            <v>LIW00168</v>
          </cell>
          <cell r="V27" t="str">
            <v>Manufactured Home NonSGC Forced Air Furnace w/CAC - PTCS Duct Sealing Heat Zone 3 - Cool Zone 1</v>
          </cell>
          <cell r="W27" t="str">
            <v>Low Income Manufactured Home NonSGC Forced Air Furnace w/CAC - PTCS Duct Sealing Heat Zone 3 - Cool Zone 1</v>
          </cell>
        </row>
        <row r="28">
          <cell r="A28" t="str">
            <v>Manufactured Home NonSGC Forced Air Furnace w/CAC - PTCS Duct Sealing Heat Zone 3 - Cool Zone 2</v>
          </cell>
          <cell r="B28" t="str">
            <v>Residential</v>
          </cell>
          <cell r="C28" t="str">
            <v>HVAC</v>
          </cell>
          <cell r="D28" t="str">
            <v>Duct Sealing</v>
          </cell>
          <cell r="E28" t="str">
            <v>PTCS Duct Sealing</v>
          </cell>
          <cell r="F28" t="str">
            <v>Manufactured Home</v>
          </cell>
          <cell r="G28" t="str">
            <v>Existing Construction</v>
          </cell>
          <cell r="H28" t="str">
            <v>Electric Forced Air Furnace with Existing or New Central Air Conditioning</v>
          </cell>
          <cell r="I28" t="str">
            <v>Non-Super Good Cents                                                                                </v>
          </cell>
          <cell r="J28" t="str">
            <v>Work must meet PTCS certification or equivalent requirements. Pre-existing duct leakage to the outside must be greater than 250 CFM @ 50 Pascals or 15 percent of the floor area which ever is lower.</v>
          </cell>
          <cell r="K28" t="str">
            <v>Manufactured Home not certified as Super Good Cents</v>
          </cell>
          <cell r="L28" t="str">
            <v>No</v>
          </cell>
          <cell r="M28" t="str">
            <v>Heating Zone 3 - Cooling Zone 2</v>
          </cell>
          <cell r="N28" t="str">
            <v>Deemed</v>
          </cell>
          <cell r="Q28" t="str">
            <v>The  Bonneville Power Administration is providing training and certification support for the Performance Tested Comfort System (PCTS). Ecos Consulting is offering PTCS training and certification services to utilities and contractors. The State of Oregon t</v>
          </cell>
          <cell r="S28">
            <v>400</v>
          </cell>
          <cell r="T28" t="str">
            <v>RHV00373</v>
          </cell>
          <cell r="U28" t="str">
            <v>LIW00169</v>
          </cell>
          <cell r="V28" t="str">
            <v>Manufactured Home NonSGC Forced Air Furnace w/CAC - PTCS Duct Sealing Heat Zone 3 - Cool Zone 2</v>
          </cell>
          <cell r="W28" t="str">
            <v>Low Income Manufactured Home NonSGC Forced Air Furnace w/CAC - PTCS Duct Sealing Heat Zone 3 - Cool Zone 2</v>
          </cell>
        </row>
        <row r="29">
          <cell r="A29" t="str">
            <v>Manufactured Home NonSGC Forced Air Furnace w/CAC - PTCS Duct Sealing Heat Zone 3 - Cool Zone 3</v>
          </cell>
          <cell r="B29" t="str">
            <v>Residential</v>
          </cell>
          <cell r="C29" t="str">
            <v>HVAC</v>
          </cell>
          <cell r="D29" t="str">
            <v>Duct Sealing</v>
          </cell>
          <cell r="E29" t="str">
            <v>PTCS Duct Sealing</v>
          </cell>
          <cell r="F29" t="str">
            <v>Manufactured Home</v>
          </cell>
          <cell r="G29" t="str">
            <v>Existing Construction</v>
          </cell>
          <cell r="H29" t="str">
            <v>Electric Forced Air Furnace with Existing or New Central Air Conditioning</v>
          </cell>
          <cell r="I29" t="str">
            <v>Non-Super Good Cents                                                                                </v>
          </cell>
          <cell r="J29" t="str">
            <v>Work must meet PTCS certification or equivalent requirements. Pre-existing duct leakage to the outside must be greater than 250 CFM @ 50 Pascals or 15 percent of the floor area which ever is lower.</v>
          </cell>
          <cell r="K29" t="str">
            <v>Manufactured Home not certified as Super Good Cents</v>
          </cell>
          <cell r="L29" t="str">
            <v>No</v>
          </cell>
          <cell r="M29" t="str">
            <v>Heating Zone 3 - Cooling Zone 3</v>
          </cell>
          <cell r="N29" t="str">
            <v>Deemed</v>
          </cell>
          <cell r="Q29" t="str">
            <v>The  Bonneville Power Administration is providing training and certification support for the Performance Tested Comfort System (PCTS). Ecos Consulting is offering PTCS training and certification services to utilities and contractors. The State of Oregon t</v>
          </cell>
          <cell r="S29">
            <v>400</v>
          </cell>
          <cell r="T29" t="str">
            <v>RHV00370</v>
          </cell>
          <cell r="U29" t="str">
            <v>LIW00161</v>
          </cell>
          <cell r="V29" t="str">
            <v>Manufactured Home NonSGC Forced Air Furnace w/CAC - PTCS Duct Sealing Heat Zone 3 - Cool Zone 3</v>
          </cell>
          <cell r="W29" t="str">
            <v>Low Income Manufactured Home NonSGC Forced Air Furnace w/CAC - PTCS Duct Sealing Heat Zone 3 - Cool Zone 3</v>
          </cell>
        </row>
        <row r="30">
          <cell r="A30" t="str">
            <v>Manufactured Home NonSGC Forced Air Furnace w/CAC - PTCS System Commissioning Heat Zone 1 - Cool Zone 1</v>
          </cell>
          <cell r="B30" t="str">
            <v>Residential</v>
          </cell>
          <cell r="C30" t="str">
            <v>HVAC</v>
          </cell>
          <cell r="D30" t="str">
            <v>System Commissioning</v>
          </cell>
          <cell r="E30" t="str">
            <v>PTCS System Commissioning</v>
          </cell>
          <cell r="F30" t="str">
            <v>Manufactured Home</v>
          </cell>
          <cell r="G30" t="str">
            <v>Existing Construction</v>
          </cell>
          <cell r="H30" t="str">
            <v>Electric Forced Air Furnace with Existing or New Central Air Conditioning</v>
          </cell>
          <cell r="I30" t="str">
            <v>Non-Super Good Cents                                                                                </v>
          </cell>
          <cell r="J30" t="str">
            <v>Work must meet PTCS certification or equivalent requirements. Air conditioner need not meet PTCS minimum SEER efficiency requirements.</v>
          </cell>
          <cell r="K30" t="str">
            <v>Manufactured Home not certified as Super Good Cents</v>
          </cell>
          <cell r="L30" t="str">
            <v>No</v>
          </cell>
          <cell r="M30" t="str">
            <v>Heating Zone 1 - Cooling Zone 1</v>
          </cell>
          <cell r="N30" t="str">
            <v>Deemed</v>
          </cell>
          <cell r="Q30" t="str">
            <v>The  Bonneville Power Administration is providing training and certification support for the Performance Tested Comfort System (PCTS). Ecos Consulting is offering PTCS training and certification services to utilities and contractors. The State of Oregon t</v>
          </cell>
          <cell r="S30">
            <v>0</v>
          </cell>
          <cell r="T30" t="str">
            <v>RHV00637</v>
          </cell>
          <cell r="U30" t="str">
            <v>LIW00320</v>
          </cell>
          <cell r="V30" t="str">
            <v>Manufactured Home NonSGC Forced Air Furnace w/CAC - PTCS System Commissioning Heat Zone 1 - Cool Zone 1</v>
          </cell>
          <cell r="W30" t="str">
            <v>Low Income Manufactured Home NonSGC Forced Air Furnace w/CAC - PTCS System Commissioning Heat Zone 1 - Cool Zone 1</v>
          </cell>
        </row>
        <row r="31">
          <cell r="A31" t="str">
            <v>Manufactured Home NonSGC Forced Air Furnace w/CAC - PTCS System Commissioning Heat Zone 1 - Cool Zone 2</v>
          </cell>
          <cell r="B31" t="str">
            <v>Residential</v>
          </cell>
          <cell r="C31" t="str">
            <v>HVAC</v>
          </cell>
          <cell r="D31" t="str">
            <v>System Commissioning</v>
          </cell>
          <cell r="E31" t="str">
            <v>PTCS System Commissioning</v>
          </cell>
          <cell r="F31" t="str">
            <v>Manufactured Home</v>
          </cell>
          <cell r="G31" t="str">
            <v>Existing Construction</v>
          </cell>
          <cell r="H31" t="str">
            <v>Electric Forced Air Furnace with Existing or New Central Air Conditioning</v>
          </cell>
          <cell r="I31" t="str">
            <v>Non-Super Good Cents                                                                                </v>
          </cell>
          <cell r="J31" t="str">
            <v>Work must meet PTCS certification or equivalent requirements. Air conditioner need not meet PTCS minimum SEER efficiency requirements.</v>
          </cell>
          <cell r="K31" t="str">
            <v>Manufactured Home not certified as Super Good Cents</v>
          </cell>
          <cell r="L31" t="str">
            <v>No</v>
          </cell>
          <cell r="M31" t="str">
            <v>Heating Zone 1 - Cooling Zone 2</v>
          </cell>
          <cell r="N31" t="str">
            <v>Deemed</v>
          </cell>
          <cell r="Q31" t="str">
            <v>The  Bonneville Power Administration is providing training and certification support for the Performance Tested Comfort System (PCTS). Ecos Consulting is offering PTCS training and certification services to utilities and contractors. The State of Oregon t</v>
          </cell>
          <cell r="S31">
            <v>0</v>
          </cell>
          <cell r="T31" t="str">
            <v>RHV00628</v>
          </cell>
          <cell r="U31" t="str">
            <v>LIW00321</v>
          </cell>
          <cell r="V31" t="str">
            <v>Manufactured Home NonSGC Forced Air Furnace w/CAC - PTCS System Commissioning Heat Zone 1 - Cool Zone 2</v>
          </cell>
          <cell r="W31" t="str">
            <v>Low Income Manufactured Home NonSGC Forced Air Furnace w/CAC - PTCS System Commissioning Heat Zone 1 - Cool Zone 2</v>
          </cell>
        </row>
        <row r="32">
          <cell r="A32" t="str">
            <v>Manufactured Home NonSGC Forced Air Furnace w/CAC - PTCS System Commissioning Heat Zone 1 - Cool Zone 3</v>
          </cell>
          <cell r="B32" t="str">
            <v>Residential</v>
          </cell>
          <cell r="C32" t="str">
            <v>HVAC</v>
          </cell>
          <cell r="D32" t="str">
            <v>System Commissioning</v>
          </cell>
          <cell r="E32" t="str">
            <v>PTCS System Commissioning</v>
          </cell>
          <cell r="F32" t="str">
            <v>Manufactured Home</v>
          </cell>
          <cell r="G32" t="str">
            <v>Existing Construction</v>
          </cell>
          <cell r="H32" t="str">
            <v>Electric Forced Air Furnace with Existing or New Central Air Conditioning</v>
          </cell>
          <cell r="I32" t="str">
            <v>Non-Super Good Cents                                                                                </v>
          </cell>
          <cell r="J32" t="str">
            <v>Work must meet PTCS certification or equivalent requirements. Air conditioner need not meet PTCS minimum SEER efficiency requirements.</v>
          </cell>
          <cell r="K32" t="str">
            <v>Manufactured Home not certified as Super Good Cents</v>
          </cell>
          <cell r="L32" t="str">
            <v>No</v>
          </cell>
          <cell r="M32" t="str">
            <v>Heating Zone 1 - Cooling Zone 3</v>
          </cell>
          <cell r="N32" t="str">
            <v>Deemed</v>
          </cell>
          <cell r="Q32" t="str">
            <v>The  Bonneville Power Administration is providing training and certification support for the Performance Tested Comfort System (PCTS). Ecos Consulting is offering PTCS training and certification services to utilities and contractors. The State of Oregon t</v>
          </cell>
          <cell r="S32">
            <v>0</v>
          </cell>
          <cell r="T32" t="str">
            <v>RHV00610</v>
          </cell>
          <cell r="U32" t="str">
            <v>LIW00322</v>
          </cell>
          <cell r="V32" t="str">
            <v>Manufactured Home NonSGC Forced Air Furnace w/CAC - PTCS System Commissioning Heat Zone 1 - Cool Zone 3</v>
          </cell>
          <cell r="W32" t="str">
            <v>Low Income Manufactured Home NonSGC Forced Air Furnace w/CAC - PTCS System Commissioning Heat Zone 1 - Cool Zone 3</v>
          </cell>
        </row>
        <row r="33">
          <cell r="A33" t="str">
            <v>Manufactured Home NonSGC Forced Air Furnace w/CAC - PTCS System Commissioning Heat Zone 2 - Cool Zone 1</v>
          </cell>
          <cell r="B33" t="str">
            <v>Residential</v>
          </cell>
          <cell r="C33" t="str">
            <v>HVAC</v>
          </cell>
          <cell r="D33" t="str">
            <v>System Commissioning</v>
          </cell>
          <cell r="E33" t="str">
            <v>PTCS System Commissioning</v>
          </cell>
          <cell r="F33" t="str">
            <v>Manufactured Home</v>
          </cell>
          <cell r="G33" t="str">
            <v>Existing Construction</v>
          </cell>
          <cell r="H33" t="str">
            <v>Electric Forced Air Furnace with Existing or New Central Air Conditioning</v>
          </cell>
          <cell r="I33" t="str">
            <v>Non-Super Good Cents                                                                                </v>
          </cell>
          <cell r="J33" t="str">
            <v>Work must meet PTCS certification or equivalent requirements. Air conditioner need not meet PTCS minimum SEER efficiency requirements.</v>
          </cell>
          <cell r="K33" t="str">
            <v>Manufactured Home not certified as Super Good Cents</v>
          </cell>
          <cell r="L33" t="str">
            <v>No</v>
          </cell>
          <cell r="M33" t="str">
            <v>Heating Zone 2 - Cooling Zone 1</v>
          </cell>
          <cell r="N33" t="str">
            <v>Deemed</v>
          </cell>
          <cell r="Q33" t="str">
            <v>The  Bonneville Power Administration is providing training and certification support for the Performance Tested Comfort System (PCTS). Ecos Consulting is offering PTCS training and certification services to utilities and contractors. The State of Oregon t</v>
          </cell>
          <cell r="S33">
            <v>0</v>
          </cell>
          <cell r="T33" t="str">
            <v>RHV00638</v>
          </cell>
          <cell r="U33" t="str">
            <v>LIW00306</v>
          </cell>
          <cell r="V33" t="str">
            <v>Manufactured Home NonSGC Forced Air Furnace w/CAC - PTCS System Commissioning Heat Zone 2 - Cool Zone 1</v>
          </cell>
          <cell r="W33" t="str">
            <v>Low Income Manufactured Home NonSGC Forced Air Furnace w/CAC - PTCS System Commissioning Heat Zone 2 - Cool Zone 1</v>
          </cell>
        </row>
        <row r="34">
          <cell r="A34" t="str">
            <v>Manufactured Home NonSGC Forced Air Furnace w/CAC - PTCS System Commissioning Heat Zone 2 - Cool Zone 2</v>
          </cell>
          <cell r="B34" t="str">
            <v>Residential</v>
          </cell>
          <cell r="C34" t="str">
            <v>HVAC</v>
          </cell>
          <cell r="D34" t="str">
            <v>System Commissioning</v>
          </cell>
          <cell r="E34" t="str">
            <v>PTCS System Commissioning</v>
          </cell>
          <cell r="F34" t="str">
            <v>Manufactured Home</v>
          </cell>
          <cell r="G34" t="str">
            <v>Existing Construction</v>
          </cell>
          <cell r="H34" t="str">
            <v>Electric Forced Air Furnace with Existing or New Central Air Conditioning</v>
          </cell>
          <cell r="I34" t="str">
            <v>Non-Super Good Cents                                                                                </v>
          </cell>
          <cell r="J34" t="str">
            <v>Work must meet PTCS certification or equivalent requirements. Air conditioner need not meet PTCS minimum SEER efficiency requirements.</v>
          </cell>
          <cell r="K34" t="str">
            <v>Manufactured Home not certified as Super Good Cents</v>
          </cell>
          <cell r="L34" t="str">
            <v>No</v>
          </cell>
          <cell r="M34" t="str">
            <v>Heating Zone 2 - Cooling Zone 2</v>
          </cell>
          <cell r="N34" t="str">
            <v>Deemed</v>
          </cell>
          <cell r="Q34" t="str">
            <v>The  Bonneville Power Administration is providing training and certification support for the Performance Tested Comfort System (PCTS). Ecos Consulting is offering PTCS training and certification services to utilities and contractors. The State of Oregon t</v>
          </cell>
          <cell r="S34">
            <v>0</v>
          </cell>
          <cell r="T34" t="str">
            <v>RHV00627</v>
          </cell>
          <cell r="U34" t="str">
            <v>LIW00307</v>
          </cell>
          <cell r="V34" t="str">
            <v>Manufactured Home NonSGC Forced Air Furnace w/CAC - PTCS System Commissioning Heat Zone 2 - Cool Zone 2</v>
          </cell>
          <cell r="W34" t="str">
            <v>Low Income Manufactured Home NonSGC Forced Air Furnace w/CAC - PTCS System Commissioning Heat Zone 2 - Cool Zone 2</v>
          </cell>
        </row>
        <row r="35">
          <cell r="A35" t="str">
            <v>Manufactured Home NonSGC Forced Air Furnace w/CAC - PTCS System Commissioning Heat Zone 2 - Cool Zone 3</v>
          </cell>
          <cell r="B35" t="str">
            <v>Residential</v>
          </cell>
          <cell r="C35" t="str">
            <v>HVAC</v>
          </cell>
          <cell r="D35" t="str">
            <v>System Commissioning</v>
          </cell>
          <cell r="E35" t="str">
            <v>PTCS System Commissioning</v>
          </cell>
          <cell r="F35" t="str">
            <v>Manufactured Home</v>
          </cell>
          <cell r="G35" t="str">
            <v>Existing Construction</v>
          </cell>
          <cell r="H35" t="str">
            <v>Electric Forced Air Furnace with Existing or New Central Air Conditioning</v>
          </cell>
          <cell r="I35" t="str">
            <v>Non-Super Good Cents                                                                                </v>
          </cell>
          <cell r="J35" t="str">
            <v>Work must meet PTCS certification or equivalent requirements. Air conditioner need not meet PTCS minimum SEER efficiency requirements.</v>
          </cell>
          <cell r="K35" t="str">
            <v>Manufactured Home not certified as Super Good Cents</v>
          </cell>
          <cell r="L35" t="str">
            <v>No</v>
          </cell>
          <cell r="M35" t="str">
            <v>Heating Zone 2 - Cooling Zone 3</v>
          </cell>
          <cell r="N35" t="str">
            <v>Deemed</v>
          </cell>
          <cell r="Q35" t="str">
            <v>The  Bonneville Power Administration is providing training and certification support for the Performance Tested Comfort System (PCTS). Ecos Consulting is offering PTCS training and certification services to utilities and contractors. The State of Oregon t</v>
          </cell>
          <cell r="S35">
            <v>0</v>
          </cell>
          <cell r="T35" t="str">
            <v>RHV00611</v>
          </cell>
          <cell r="U35" t="str">
            <v>LIW00308</v>
          </cell>
          <cell r="V35" t="str">
            <v>Manufactured Home NonSGC Forced Air Furnace w/CAC - PTCS System Commissioning Heat Zone 2 - Cool Zone 3</v>
          </cell>
          <cell r="W35" t="str">
            <v>Low Income Manufactured Home NonSGC Forced Air Furnace w/CAC - PTCS System Commissioning Heat Zone 2 - Cool Zone 3</v>
          </cell>
        </row>
        <row r="36">
          <cell r="A36" t="str">
            <v>Manufactured Home NonSGC Forced Air Furnace w/CAC - PTCS System Commissioning Heat Zone 3 - Cool Zone 1</v>
          </cell>
          <cell r="B36" t="str">
            <v>Residential</v>
          </cell>
          <cell r="C36" t="str">
            <v>HVAC</v>
          </cell>
          <cell r="D36" t="str">
            <v>System Commissioning</v>
          </cell>
          <cell r="E36" t="str">
            <v>PTCS System Commissioning</v>
          </cell>
          <cell r="F36" t="str">
            <v>Manufactured Home</v>
          </cell>
          <cell r="G36" t="str">
            <v>Existing Construction</v>
          </cell>
          <cell r="H36" t="str">
            <v>Electric Forced Air Furnace with Existing or New Central Air Conditioning</v>
          </cell>
          <cell r="I36" t="str">
            <v>Non-Super Good Cents                                                                                </v>
          </cell>
          <cell r="J36" t="str">
            <v>Work must meet PTCS certification or equivalent requirements. Air conditioner need not meet PTCS minimum SEER efficiency requirements.</v>
          </cell>
          <cell r="K36" t="str">
            <v>Manufactured Home not certified as Super Good Cents</v>
          </cell>
          <cell r="L36" t="str">
            <v>No</v>
          </cell>
          <cell r="M36" t="str">
            <v>Heating Zone 3 - Cooling Zone 1</v>
          </cell>
          <cell r="N36" t="str">
            <v>Deemed</v>
          </cell>
          <cell r="Q36" t="str">
            <v>The  Bonneville Power Administration is providing training and certification support for the Performance Tested Comfort System (PCTS). Ecos Consulting is offering PTCS training and certification services to utilities and contractors. The State of Oregon t</v>
          </cell>
          <cell r="S36">
            <v>0</v>
          </cell>
          <cell r="T36" t="str">
            <v>RHV00639</v>
          </cell>
          <cell r="U36" t="str">
            <v>LIW00287</v>
          </cell>
          <cell r="V36" t="str">
            <v>Manufactured Home NonSGC Forced Air Furnace w/CAC - PTCS System Commissioning Heat Zone 3 - Cool Zone 1</v>
          </cell>
          <cell r="W36" t="str">
            <v>Low Income Manufactured Home NonSGC Forced Air Furnace w/CAC - PTCS System Commissioning Heat Zone 3 - Cool Zone 1</v>
          </cell>
        </row>
        <row r="37">
          <cell r="A37" t="str">
            <v>Manufactured Home NonSGC Forced Air Furnace w/CAC - PTCS System Commissioning Heat Zone 3 - Cool Zone 2</v>
          </cell>
          <cell r="B37" t="str">
            <v>Residential</v>
          </cell>
          <cell r="C37" t="str">
            <v>HVAC</v>
          </cell>
          <cell r="D37" t="str">
            <v>System Commissioning</v>
          </cell>
          <cell r="E37" t="str">
            <v>PTCS System Commissioning</v>
          </cell>
          <cell r="F37" t="str">
            <v>Manufactured Home</v>
          </cell>
          <cell r="G37" t="str">
            <v>Existing Construction</v>
          </cell>
          <cell r="H37" t="str">
            <v>Electric Forced Air Furnace with Existing or New Central Air Conditioning</v>
          </cell>
          <cell r="I37" t="str">
            <v>Non-Super Good Cents                                                                                </v>
          </cell>
          <cell r="J37" t="str">
            <v>Work must meet PTCS certification or equivalent requirements. Air conditioner need not meet PTCS minimum SEER efficiency requirements.</v>
          </cell>
          <cell r="K37" t="str">
            <v>Manufactured Home not certified as Super Good Cents</v>
          </cell>
          <cell r="L37" t="str">
            <v>No</v>
          </cell>
          <cell r="M37" t="str">
            <v>Heating Zone 3 - Cooling Zone 2</v>
          </cell>
          <cell r="N37" t="str">
            <v>Deemed</v>
          </cell>
          <cell r="Q37" t="str">
            <v>The  Bonneville Power Administration is providing training and certification support for the Performance Tested Comfort System (PCTS). Ecos Consulting is offering PTCS training and certification services to utilities and contractors. The State of Oregon t</v>
          </cell>
          <cell r="S37">
            <v>0</v>
          </cell>
          <cell r="T37" t="str">
            <v>RHV00629</v>
          </cell>
          <cell r="U37" t="str">
            <v>LIW00288</v>
          </cell>
          <cell r="V37" t="str">
            <v>Manufactured Home NonSGC Forced Air Furnace w/CAC - PTCS System Commissioning Heat Zone 3 - Cool Zone 2</v>
          </cell>
          <cell r="W37" t="str">
            <v>Low Income Manufactured Home NonSGC Forced Air Furnace w/CAC - PTCS System Commissioning Heat Zone 3 - Cool Zone 2</v>
          </cell>
        </row>
        <row r="38">
          <cell r="A38" t="str">
            <v>Manufactured Home NonSGC Forced Air Furnace w/CAC - PTCS System Commissioning Heat Zone 3 - Cool Zone 3</v>
          </cell>
          <cell r="B38" t="str">
            <v>Residential</v>
          </cell>
          <cell r="C38" t="str">
            <v>HVAC</v>
          </cell>
          <cell r="D38" t="str">
            <v>System Commissioning</v>
          </cell>
          <cell r="E38" t="str">
            <v>PTCS System Commissioning</v>
          </cell>
          <cell r="F38" t="str">
            <v>Manufactured Home</v>
          </cell>
          <cell r="G38" t="str">
            <v>Existing Construction</v>
          </cell>
          <cell r="H38" t="str">
            <v>Electric Forced Air Furnace with Existing or New Central Air Conditioning</v>
          </cell>
          <cell r="I38" t="str">
            <v>Non-Super Good Cents                                                                                </v>
          </cell>
          <cell r="J38" t="str">
            <v>Work must meet PTCS certification or equivalent requirements. Air conditioner need not meet PTCS minimum SEER efficiency requirements.</v>
          </cell>
          <cell r="K38" t="str">
            <v>Manufactured Home not certified as Super Good Cents</v>
          </cell>
          <cell r="L38" t="str">
            <v>No</v>
          </cell>
          <cell r="M38" t="str">
            <v>Heating Zone 3 - Cooling Zone 3</v>
          </cell>
          <cell r="N38" t="str">
            <v>Deemed</v>
          </cell>
          <cell r="Q38" t="str">
            <v>The  Bonneville Power Administration is providing training and certification support for the Performance Tested Comfort System (PCTS). Ecos Consulting is offering PTCS training and certification services to utilities and contractors. The State of Oregon t</v>
          </cell>
          <cell r="S38">
            <v>0</v>
          </cell>
          <cell r="T38" t="str">
            <v>RHV00609</v>
          </cell>
          <cell r="U38" t="str">
            <v>LIW00289</v>
          </cell>
          <cell r="V38" t="str">
            <v>Manufactured Home NonSGC Forced Air Furnace w/CAC - PTCS System Commissioning Heat Zone 3 - Cool Zone 3</v>
          </cell>
          <cell r="W38" t="str">
            <v>Low Income Manufactured Home NonSGC Forced Air Furnace w/CAC - PTCS System Commissioning Heat Zone 3 - Cool Zone 3</v>
          </cell>
        </row>
        <row r="39">
          <cell r="A39" t="str">
            <v>Manufactured Home NonSGC Forced Air Furnace w/o CAC - PTCS Duct Sealing Heat Zone 1</v>
          </cell>
          <cell r="B39" t="str">
            <v>Residential</v>
          </cell>
          <cell r="C39" t="str">
            <v>HVAC</v>
          </cell>
          <cell r="D39" t="str">
            <v>Duct Sealing</v>
          </cell>
          <cell r="E39" t="str">
            <v>PTCS Duct Sealing</v>
          </cell>
          <cell r="F39" t="str">
            <v>Manufactured Home</v>
          </cell>
          <cell r="G39" t="str">
            <v>Existing Construction</v>
          </cell>
          <cell r="H39" t="str">
            <v>Electric Forced Air Furnace without Central Air Conditioning</v>
          </cell>
          <cell r="I39" t="str">
            <v>Non-Super Good Cents                                                                                </v>
          </cell>
          <cell r="J39" t="str">
            <v>Work must meet PTCS certification or equivalent requirements. Pre-existing duct leakage to the outside must be greater than 250 CFM @ 50 Pascals or 15 percent of the floor area which ever is lower.</v>
          </cell>
          <cell r="K39" t="str">
            <v>Manufactured Home not certified as Super Good Cents</v>
          </cell>
          <cell r="L39" t="str">
            <v>No</v>
          </cell>
          <cell r="M39" t="str">
            <v>Heating Zone 1</v>
          </cell>
          <cell r="N39" t="str">
            <v>Deemed</v>
          </cell>
          <cell r="Q39" t="str">
            <v>The  Bonneville Power Administration is providing training and certification support for the Performance Tested Comfort System (PCTS). Ecos Consulting is offering PTCS training and certification services to utilities and contractors. The State of Oregon t</v>
          </cell>
          <cell r="S39">
            <v>280</v>
          </cell>
          <cell r="T39" t="str">
            <v>RHV00441</v>
          </cell>
          <cell r="U39" t="str">
            <v>LIW00221</v>
          </cell>
          <cell r="V39" t="str">
            <v>Manufactured Home NonSGC Forced Air Furnace w/o CAC - PTCS Duct Sealing Heat Zone 1</v>
          </cell>
          <cell r="W39" t="str">
            <v>Low Income Manufactured Home NonSGC Forced Air Furnace w/o CAC - PTCS Duct Sealing Heat Zone 1</v>
          </cell>
        </row>
        <row r="40">
          <cell r="A40" t="str">
            <v>Manufactured Home NonSGC Forced Air Furnace w/o CAC - PTCS Duct Sealing Heat Zone 2</v>
          </cell>
          <cell r="B40" t="str">
            <v>Residential</v>
          </cell>
          <cell r="C40" t="str">
            <v>HVAC</v>
          </cell>
          <cell r="D40" t="str">
            <v>Duct Sealing</v>
          </cell>
          <cell r="E40" t="str">
            <v>PTCS Duct Sealing</v>
          </cell>
          <cell r="F40" t="str">
            <v>Manufactured Home</v>
          </cell>
          <cell r="G40" t="str">
            <v>Existing Construction</v>
          </cell>
          <cell r="H40" t="str">
            <v>Electric Forced Air Furnace without Central Air Conditioning</v>
          </cell>
          <cell r="I40" t="str">
            <v>Non-Super Good Cents                                                                                </v>
          </cell>
          <cell r="J40" t="str">
            <v>Work must meet PTCS certification or equivalent requirements. Pre-existing duct leakage to the outside must be greater than 250 CFM @ 50 Pascals or 15 percent of the floor area which ever is lower.</v>
          </cell>
          <cell r="K40" t="str">
            <v>Manufactured Home not certified as Super Good Cents</v>
          </cell>
          <cell r="L40" t="str">
            <v>No</v>
          </cell>
          <cell r="M40" t="str">
            <v>Heating Zone 2</v>
          </cell>
          <cell r="N40" t="str">
            <v>Deemed</v>
          </cell>
          <cell r="Q40" t="str">
            <v>The  Bonneville Power Administration is providing training and certification support for the Performance Tested Comfort System (PCTS). Ecos Consulting is offering PTCS training and certification services to utilities and contractors. The State of Oregon t</v>
          </cell>
          <cell r="S40">
            <v>400</v>
          </cell>
          <cell r="T40" t="str">
            <v>RHV00393</v>
          </cell>
          <cell r="U40" t="str">
            <v>LIW00193</v>
          </cell>
          <cell r="V40" t="str">
            <v>Manufactured Home NonSGC Forced Air Furnace w/o CAC - PTCS Duct Sealing Heat Zone 2</v>
          </cell>
          <cell r="W40" t="str">
            <v>Low Income Manufactured Home NonSGC Forced Air Furnace w/o CAC - PTCS Duct Sealing Heat Zone 2</v>
          </cell>
        </row>
        <row r="41">
          <cell r="A41" t="str">
            <v>Manufactured Home NonSGC Forced Air Furnace w/o CAC - PTCS Duct Sealing Heat Zone 3</v>
          </cell>
          <cell r="B41" t="str">
            <v>Residential</v>
          </cell>
          <cell r="C41" t="str">
            <v>HVAC</v>
          </cell>
          <cell r="D41" t="str">
            <v>Duct Sealing</v>
          </cell>
          <cell r="E41" t="str">
            <v>PTCS Duct Sealing</v>
          </cell>
          <cell r="F41" t="str">
            <v>Manufactured Home</v>
          </cell>
          <cell r="G41" t="str">
            <v>Existing Construction</v>
          </cell>
          <cell r="H41" t="str">
            <v>Electric Forced Air Furnace without Central Air Conditioning</v>
          </cell>
          <cell r="I41" t="str">
            <v>Non-Super Good Cents                                                                                </v>
          </cell>
          <cell r="J41" t="str">
            <v>Work must meet PTCS certification or equivalent requirements. Pre-existing duct leakage to the outside must be greater than 250 CFM @ 50 Pascals or 15 percent of the floor area which ever is lower.</v>
          </cell>
          <cell r="K41" t="str">
            <v>Manufactured Home not certified as Super Good Cents</v>
          </cell>
          <cell r="L41" t="str">
            <v>No</v>
          </cell>
          <cell r="M41" t="str">
            <v>Heating Zone 3</v>
          </cell>
          <cell r="N41" t="str">
            <v>Deemed</v>
          </cell>
          <cell r="Q41" t="str">
            <v>The  Bonneville Power Administration is providing training and certification support for the Performance Tested Comfort System (PCTS). Ecos Consulting is offering PTCS training and certification services to utilities and contractors. The State of Oregon t</v>
          </cell>
          <cell r="S41">
            <v>400</v>
          </cell>
          <cell r="T41" t="str">
            <v>RHV00381</v>
          </cell>
          <cell r="U41" t="str">
            <v>LIW00178</v>
          </cell>
          <cell r="V41" t="str">
            <v>Manufactured Home NonSGC Forced Air Furnace w/o CAC - PTCS Duct Sealing Heat Zone 3</v>
          </cell>
          <cell r="W41" t="str">
            <v>Low Income Manufactured Home NonSGC Forced Air Furnace w/o CAC - PTCS Duct Sealing Heat Zone 3</v>
          </cell>
        </row>
        <row r="42">
          <cell r="A42" t="str">
            <v>Manufactured Home NonSGC Heat Pump - PTCS Duct Sealing and System Commissioning Heat Zone 1 - Cool Zone 1</v>
          </cell>
          <cell r="B42" t="str">
            <v>Residential</v>
          </cell>
          <cell r="C42" t="str">
            <v>HVAC</v>
          </cell>
          <cell r="D42" t="str">
            <v>Duct Sealing and System Commissioning</v>
          </cell>
          <cell r="E42" t="str">
            <v>PTCS Duct Sealing and System Commissioning</v>
          </cell>
          <cell r="F42" t="str">
            <v>Manufactured Home</v>
          </cell>
          <cell r="G42" t="str">
            <v>Existing Construction</v>
          </cell>
          <cell r="H42" t="str">
            <v>Existing or New Heat Pump</v>
          </cell>
          <cell r="I42" t="str">
            <v>Non-Super Good Cents                                                                                </v>
          </cell>
          <cell r="J42" t="str">
            <v>Work must meet PTCS certification or equivalent requirements. Heat Pump need not meet PTCS minimum HSPF or SEER efficiency requirements. Pre-existing duct leakage to the outside must be greater than 250 CFM @ 50 Pascals or 15 percent of the floor area whi</v>
          </cell>
          <cell r="K42" t="str">
            <v>Manufactured Home not certified as Super Good Cents. </v>
          </cell>
          <cell r="L42" t="str">
            <v>No</v>
          </cell>
          <cell r="M42" t="str">
            <v>Heating Zone 1 - Cooling Zone 1</v>
          </cell>
          <cell r="N42" t="str">
            <v>Deemed</v>
          </cell>
          <cell r="Q42" t="str">
            <v>The  Bonneville Power Administration is providing training and certification support for the Performance Tested Comfort System (PCTS). Ecos Consulting is offering PTCS training and certification services to utilities and contractors. The State of Oregon t</v>
          </cell>
          <cell r="S42">
            <v>0</v>
          </cell>
          <cell r="T42" t="str">
            <v>RHV00470</v>
          </cell>
          <cell r="U42" t="str">
            <v>LIW00228</v>
          </cell>
          <cell r="V42" t="str">
            <v>Manufactured Home NonSGC Heat Pump - PTCS Duct Sealing and System Commissioning Heat Zone 1 - Cool Zone 1</v>
          </cell>
          <cell r="W42" t="str">
            <v>Low Income Manufactured Home NonSGC Heat Pump - PTCS Duct Sealing and System Commissioning Heat Zone 1 - Cool Zone 1</v>
          </cell>
        </row>
        <row r="43">
          <cell r="A43" t="str">
            <v>Manufactured Home NonSGC Heat Pump - PTCS Duct Sealing and System Commissioning Heat Zone 1 - Cool Zone 2</v>
          </cell>
          <cell r="B43" t="str">
            <v>Residential</v>
          </cell>
          <cell r="C43" t="str">
            <v>HVAC</v>
          </cell>
          <cell r="D43" t="str">
            <v>Duct Sealing and System Commissioning</v>
          </cell>
          <cell r="E43" t="str">
            <v>PTCS Duct Sealing and System Commissioning</v>
          </cell>
          <cell r="F43" t="str">
            <v>Manufactured Home</v>
          </cell>
          <cell r="G43" t="str">
            <v>Existing Construction</v>
          </cell>
          <cell r="H43" t="str">
            <v>Existing or New Heat Pump</v>
          </cell>
          <cell r="I43" t="str">
            <v>Non-Super Good Cents                                                                                </v>
          </cell>
          <cell r="J43" t="str">
            <v>Work must meet PTCS certification or equivalent requirements. Heat Pump need not meet PTCS minimum HSPF or SEER efficiency requirements. Pre-existing duct leakage to the outside must be greater than 250 CFM @ 50 Pascals or 15 percent of the floor area whi</v>
          </cell>
          <cell r="K43" t="str">
            <v>Manufactured Home not certified as Super Good Cents</v>
          </cell>
          <cell r="L43" t="str">
            <v>No</v>
          </cell>
          <cell r="M43" t="str">
            <v>Heating Zone 1 - Cooling Zone 2</v>
          </cell>
          <cell r="N43" t="str">
            <v>Deemed</v>
          </cell>
          <cell r="Q43" t="str">
            <v>The  Bonneville Power Administration is providing training and certification support for the Performance Tested Comfort System (PCTS). Ecos Consulting is offering PTCS training and certification services to utilities and contractors. The State of Oregon t</v>
          </cell>
          <cell r="S43">
            <v>0</v>
          </cell>
          <cell r="T43" t="str">
            <v>RHV00458</v>
          </cell>
          <cell r="U43" t="str">
            <v>LIW00225</v>
          </cell>
          <cell r="V43" t="str">
            <v>Manufactured Home NonSGC Heat Pump - PTCS Duct Sealing and System Commissioning Heat Zone 1 - Cool Zone 2</v>
          </cell>
          <cell r="W43" t="str">
            <v>Low Income Manufactured Home NonSGC Heat Pump - PTCS Duct Sealing and System Commissioning Heat Zone 1 - Cool Zone 2</v>
          </cell>
        </row>
        <row r="44">
          <cell r="A44" t="str">
            <v>Manufactured Home NonSGC Heat Pump - PTCS Duct Sealing and System Commissioning Heat Zone 1 - Cool Zone 3</v>
          </cell>
          <cell r="B44" t="str">
            <v>Residential</v>
          </cell>
          <cell r="C44" t="str">
            <v>HVAC</v>
          </cell>
          <cell r="D44" t="str">
            <v>Duct Sealing and System Commissioning</v>
          </cell>
          <cell r="E44" t="str">
            <v>PTCS Duct Sealing and System Commissioning</v>
          </cell>
          <cell r="F44" t="str">
            <v>Manufactured Home</v>
          </cell>
          <cell r="G44" t="str">
            <v>Existing Construction</v>
          </cell>
          <cell r="H44" t="str">
            <v>Existing or New Heat Pump</v>
          </cell>
          <cell r="I44" t="str">
            <v>Non-Super Good Cents                                                                                </v>
          </cell>
          <cell r="J44" t="str">
            <v>Work must meet PTCS certification or equivalent requirements. Heat Pump need not meet PTCS minimum HSPF or SEER efficiency requirements. Pre-existing duct leakage to the outside must be greater than 250 CFM @ 50 Pascals or 15 percent of the floor area whi</v>
          </cell>
          <cell r="K44" t="str">
            <v>Manufactured Home not certified as Super Good Cents</v>
          </cell>
          <cell r="L44" t="str">
            <v>No</v>
          </cell>
          <cell r="M44" t="str">
            <v>Heating Zone 1 - Cooling Zone 3</v>
          </cell>
          <cell r="N44" t="str">
            <v>Deemed</v>
          </cell>
          <cell r="Q44" t="str">
            <v>The  Bonneville Power Administration is providing training and certification support for the Performance Tested Comfort System (PCTS). Ecos Consulting is offering PTCS training and certification services to utilities and contractors. The State of Oregon t</v>
          </cell>
          <cell r="S44">
            <v>280</v>
          </cell>
          <cell r="T44" t="str">
            <v>RHV00433</v>
          </cell>
          <cell r="U44" t="str">
            <v>LIW00210</v>
          </cell>
          <cell r="V44" t="str">
            <v>Manufactured Home NonSGC Heat Pump - PTCS Duct Sealing and System Commissioning Heat Zone 1 - Cool Zone 3</v>
          </cell>
          <cell r="W44" t="str">
            <v>Low Income Manufactured Home NonSGC Heat Pump - PTCS Duct Sealing and System Commissioning Heat Zone 1 - Cool Zone 3</v>
          </cell>
        </row>
        <row r="45">
          <cell r="A45" t="str">
            <v>Manufactured Home NonSGC Heat Pump - PTCS Duct Sealing and System Commissioning Heat Zone 2 - Cool Zone 1</v>
          </cell>
          <cell r="B45" t="str">
            <v>Residential</v>
          </cell>
          <cell r="C45" t="str">
            <v>HVAC</v>
          </cell>
          <cell r="D45" t="str">
            <v>Duct Sealing and System Commissioning</v>
          </cell>
          <cell r="E45" t="str">
            <v>PTCS Duct Sealing and System Commissioning</v>
          </cell>
          <cell r="F45" t="str">
            <v>Manufactured Home</v>
          </cell>
          <cell r="G45" t="str">
            <v>Existing Construction</v>
          </cell>
          <cell r="H45" t="str">
            <v>Existing or New Heat Pump</v>
          </cell>
          <cell r="I45" t="str">
            <v>Non-Super Good Cents                                                                                </v>
          </cell>
          <cell r="J45" t="str">
            <v>Work must meet PTCS certification or equivalent requirements. Heat Pump need not meet PTCS minimum HSPF or SEER efficiency requirements. Pre-existing duct leakage to the outside must be greater than 250 CFM @ 50 Pascals or 15 percent of the floor area whi</v>
          </cell>
          <cell r="K45" t="str">
            <v>Manufactured Home not certified as Super Good Cents</v>
          </cell>
          <cell r="L45" t="str">
            <v>No</v>
          </cell>
          <cell r="M45" t="str">
            <v>Heating Zone 2 - Cooling Zone 1</v>
          </cell>
          <cell r="N45" t="str">
            <v>Deemed</v>
          </cell>
          <cell r="Q45" t="str">
            <v>The  Bonneville Power Administration is providing training and certification support for the Performance Tested Comfort System (PCTS). Ecos Consulting is offering PTCS training and certification services to utilities and contractors. The State of Oregon t</v>
          </cell>
          <cell r="S45">
            <v>400</v>
          </cell>
          <cell r="T45" t="str">
            <v>RHV00431</v>
          </cell>
          <cell r="U45" t="str">
            <v>LIW00179</v>
          </cell>
          <cell r="V45" t="str">
            <v>Manufactured Home NonSGC Heat Pump - PTCS Duct Sealing and System Commissioning Heat Zone 2 - Cool Zone 1</v>
          </cell>
          <cell r="W45" t="str">
            <v>Low Income Manufactured Home NonSGC Heat Pump - PTCS Duct Sealing and System Commissioning Heat Zone 2 - Cool Zone 1</v>
          </cell>
        </row>
        <row r="46">
          <cell r="A46" t="str">
            <v>Manufactured Home NonSGC Heat Pump - PTCS Duct Sealing and System Commissioning Heat Zone 2 - Cool Zone 2</v>
          </cell>
          <cell r="B46" t="str">
            <v>Residential</v>
          </cell>
          <cell r="C46" t="str">
            <v>HVAC</v>
          </cell>
          <cell r="D46" t="str">
            <v>Duct Sealing and System Commissioning</v>
          </cell>
          <cell r="E46" t="str">
            <v>PTCS Duct Sealing and System Commissioning</v>
          </cell>
          <cell r="F46" t="str">
            <v>Manufactured Home</v>
          </cell>
          <cell r="G46" t="str">
            <v>Existing Construction</v>
          </cell>
          <cell r="H46" t="str">
            <v>Existing or New Heat Pump</v>
          </cell>
          <cell r="I46" t="str">
            <v>Non-Super Good Cents                                                                                </v>
          </cell>
          <cell r="J46" t="str">
            <v>Work must meet PTCS certification or equivalent requirements. Heat Pump need not meet PTCS minimum HSPF or SEER efficiency requirements. Pre-existing duct leakage to the outside must be greater than 250 CFM @ 50 Pascals or 15 percent of the floor area whi</v>
          </cell>
          <cell r="K46" t="str">
            <v>Manufactured Home not certified as Super Good Cents</v>
          </cell>
          <cell r="L46" t="str">
            <v>No</v>
          </cell>
          <cell r="M46" t="str">
            <v>Heating Zone 2 - Cooling Zone 2</v>
          </cell>
          <cell r="N46" t="str">
            <v>Deemed</v>
          </cell>
          <cell r="Q46" t="str">
            <v>The  Bonneville Power Administration is providing training and certification support for the Performance Tested Comfort System (PCTS). Ecos Consulting is offering PTCS training and certification services to utilities and contractors. The State of Oregon t</v>
          </cell>
          <cell r="S46">
            <v>400</v>
          </cell>
          <cell r="T46" t="str">
            <v>RHV00418</v>
          </cell>
          <cell r="U46" t="str">
            <v>LIW00172</v>
          </cell>
          <cell r="V46" t="str">
            <v>Manufactured Home NonSGC Heat Pump - PTCS Duct Sealing and System Commissioning Heat Zone 2 - Cool Zone 2</v>
          </cell>
          <cell r="W46" t="str">
            <v>Low Income Manufactured Home NonSGC Heat Pump - PTCS Duct Sealing and System Commissioning Heat Zone 2 - Cool Zone 2</v>
          </cell>
        </row>
        <row r="47">
          <cell r="A47" t="str">
            <v>Manufactured Home NonSGC Heat Pump - PTCS Duct Sealing and System Commissioning Heat Zone 2 - Cool Zone 3</v>
          </cell>
          <cell r="B47" t="str">
            <v>Residential</v>
          </cell>
          <cell r="C47" t="str">
            <v>HVAC</v>
          </cell>
          <cell r="D47" t="str">
            <v>Duct Sealing and System Commissioning</v>
          </cell>
          <cell r="E47" t="str">
            <v>PTCS Duct Sealing and System Commissioning</v>
          </cell>
          <cell r="F47" t="str">
            <v>Manufactured Home</v>
          </cell>
          <cell r="G47" t="str">
            <v>Existing Construction</v>
          </cell>
          <cell r="H47" t="str">
            <v>Existing or New Heat Pump</v>
          </cell>
          <cell r="I47" t="str">
            <v>Non-Super Good Cents                                                                                </v>
          </cell>
          <cell r="J47" t="str">
            <v>Work must meet PTCS certification or equivalent requirements. Heat Pump need not meet PTCS minimum HSPF or SEER efficiency requirements. Pre-existing duct leakage to the outside must be greater than 250 CFM @ 50 Pascals or 15 percent of the floor area whi</v>
          </cell>
          <cell r="K47" t="str">
            <v>Manufactured Home not certified as Super Good Cents</v>
          </cell>
          <cell r="L47" t="str">
            <v>No</v>
          </cell>
          <cell r="M47" t="str">
            <v>Heating Zone 2 - Cooling Zone 3</v>
          </cell>
          <cell r="N47" t="str">
            <v>Deemed</v>
          </cell>
          <cell r="Q47" t="str">
            <v>The  Bonneville Power Administration is providing training and certification support for the Performance Tested Comfort System (PCTS). Ecos Consulting is offering PTCS training and certification services to utilities and contractors. The State of Oregon t</v>
          </cell>
          <cell r="S47">
            <v>400</v>
          </cell>
          <cell r="T47" t="str">
            <v>RHV00402</v>
          </cell>
          <cell r="U47" t="str">
            <v>LIW00164</v>
          </cell>
          <cell r="V47" t="str">
            <v>Manufactured Home NonSGC Heat Pump - PTCS Duct Sealing and System Commissioning Heat Zone 2 - Cool Zone 3</v>
          </cell>
          <cell r="W47" t="str">
            <v>Low Income Manufactured Home NonSGC Heat Pump - PTCS Duct Sealing and System Commissioning Heat Zone 2 - Cool Zone 3</v>
          </cell>
        </row>
        <row r="48">
          <cell r="A48" t="str">
            <v>Manufactured Home NonSGC Heat Pump - PTCS Duct Sealing and System Commissioning Heat Zone 3 - Cool Zone 1</v>
          </cell>
          <cell r="B48" t="str">
            <v>Residential</v>
          </cell>
          <cell r="C48" t="str">
            <v>HVAC</v>
          </cell>
          <cell r="D48" t="str">
            <v>Duct Sealing and System Commissioning</v>
          </cell>
          <cell r="E48" t="str">
            <v>PTCS Duct Sealing and System Commissioning</v>
          </cell>
          <cell r="F48" t="str">
            <v>Manufactured Home</v>
          </cell>
          <cell r="G48" t="str">
            <v>Existing Construction</v>
          </cell>
          <cell r="H48" t="str">
            <v>Existing or New Heat Pump</v>
          </cell>
          <cell r="I48" t="str">
            <v>Non-Super Good Cents                                                                                </v>
          </cell>
          <cell r="J48" t="str">
            <v>Work must meet PTCS certification or equivalent requirements. Heat Pump need not meet PTCS minimum HSPF or SEER efficiency requirements. Pre-existing duct leakage to the outside must be greater than 250 CFM @ 50 Pascals or 15 percent of the floor area whi</v>
          </cell>
          <cell r="K48" t="str">
            <v>Manufactured Home not certified as Super Good Cents</v>
          </cell>
          <cell r="L48" t="str">
            <v>No</v>
          </cell>
          <cell r="M48" t="str">
            <v>Heating Zone 3 - Cooling Zone 1</v>
          </cell>
          <cell r="N48" t="str">
            <v>Deemed</v>
          </cell>
          <cell r="Q48" t="str">
            <v>The  Bonneville Power Administration is providing training and certification support for the Performance Tested Comfort System (PCTS). Ecos Consulting is offering PTCS training and certification services to utilities and contractors. The State of Oregon t</v>
          </cell>
          <cell r="S48">
            <v>400</v>
          </cell>
          <cell r="T48" t="str">
            <v>RHV00385</v>
          </cell>
          <cell r="U48" t="str">
            <v>LIW00138</v>
          </cell>
          <cell r="V48" t="str">
            <v>Manufactured Home NonSGC Heat Pump - PTCS Duct Sealing and System Commissioning Heat Zone 3 - Cool Zone 1</v>
          </cell>
          <cell r="W48" t="str">
            <v>Low Income Manufactured Home NonSGC Heat Pump - PTCS Duct Sealing and System Commissioning Heat Zone 3 - Cool Zone 1</v>
          </cell>
        </row>
        <row r="49">
          <cell r="A49" t="str">
            <v>Manufactured Home NonSGC Heat Pump - PTCS Duct Sealing and System Commissioning Heat Zone 3 - Cool Zone 2</v>
          </cell>
          <cell r="B49" t="str">
            <v>Residential</v>
          </cell>
          <cell r="C49" t="str">
            <v>HVAC</v>
          </cell>
          <cell r="D49" t="str">
            <v>Duct Sealing and System Commissioning</v>
          </cell>
          <cell r="E49" t="str">
            <v>PTCS Duct Sealing and System Commissioning</v>
          </cell>
          <cell r="F49" t="str">
            <v>Manufactured Home</v>
          </cell>
          <cell r="G49" t="str">
            <v>Existing Construction</v>
          </cell>
          <cell r="H49" t="str">
            <v>Existing or New Heat Pump</v>
          </cell>
          <cell r="I49" t="str">
            <v>Non-Super Good Cents                                                                                </v>
          </cell>
          <cell r="J49" t="str">
            <v>Work must meet PTCS certification or equivalent requirements. Heat Pump need not meet PTCS minimum HSPF or SEER efficiency requirements. Pre-existing duct leakage to the outside must be greater than 250 CFM @ 50 Pascals or 15 percent of the floor area whi</v>
          </cell>
          <cell r="K49" t="str">
            <v>Manufactured Home not certified as Super Good Cents</v>
          </cell>
          <cell r="L49" t="str">
            <v>No</v>
          </cell>
          <cell r="M49" t="str">
            <v>Heating Zone 3 - Cooling Zone 2</v>
          </cell>
          <cell r="N49" t="str">
            <v>Deemed</v>
          </cell>
          <cell r="Q49" t="str">
            <v>The  Bonneville Power Administration is providing training and certification support for the Performance Tested Comfort System (PCTS). Ecos Consulting is offering PTCS training and certification services to utilities and contractors. The State of Oregon t</v>
          </cell>
          <cell r="S49">
            <v>400</v>
          </cell>
          <cell r="T49" t="str">
            <v>RHV00382</v>
          </cell>
          <cell r="U49" t="str">
            <v>LIW00135</v>
          </cell>
          <cell r="V49" t="str">
            <v>Manufactured Home NonSGC Heat Pump - PTCS Duct Sealing and System Commissioning Heat Zone 3 - Cool Zone 2</v>
          </cell>
          <cell r="W49" t="str">
            <v>Low Income Manufactured Home NonSGC Heat Pump - PTCS Duct Sealing and System Commissioning Heat Zone 3 - Cool Zone 2</v>
          </cell>
        </row>
        <row r="50">
          <cell r="A50" t="str">
            <v>Manufactured Home NonSGC Heat Pump - PTCS Duct Sealing and System Commissioning Heat Zone 3 - Cool Zone 3</v>
          </cell>
          <cell r="B50" t="str">
            <v>Residential</v>
          </cell>
          <cell r="C50" t="str">
            <v>HVAC</v>
          </cell>
          <cell r="D50" t="str">
            <v>Duct Sealing and System Commissioning</v>
          </cell>
          <cell r="E50" t="str">
            <v>PTCS Duct Sealing and System Commissioning</v>
          </cell>
          <cell r="F50" t="str">
            <v>Manufactured Home</v>
          </cell>
          <cell r="G50" t="str">
            <v>Existing Construction</v>
          </cell>
          <cell r="H50" t="str">
            <v>Existing or New Heat Pump</v>
          </cell>
          <cell r="I50" t="str">
            <v>Non-Super Good Cents                                                                                </v>
          </cell>
          <cell r="J50" t="str">
            <v>Work must meet PTCS certification or equivalent requirements. Heat Pump need not meet PTCS minimum HSPF or SEER efficiency requirements. Pre-existing duct leakage to the outside must be greater than 250 CFM @ 50 Pascals or 15 percent of the floor area whi</v>
          </cell>
          <cell r="K50" t="str">
            <v>Manufactured Home not certified as Super Good Cents</v>
          </cell>
          <cell r="L50" t="str">
            <v>No</v>
          </cell>
          <cell r="M50" t="str">
            <v>Heating Zone 3 - Cooling Zone 3</v>
          </cell>
          <cell r="N50" t="str">
            <v>Deemed</v>
          </cell>
          <cell r="Q50" t="str">
            <v>The  Bonneville Power Administration is providing training and certification support for the Performance Tested Comfort System (PCTS). Ecos Consulting is offering PTCS training and certification services to utilities and contractors. The State of Oregon t</v>
          </cell>
          <cell r="S50">
            <v>400</v>
          </cell>
          <cell r="T50" t="str">
            <v>RHV00376</v>
          </cell>
          <cell r="U50" t="str">
            <v>LIW00128</v>
          </cell>
          <cell r="V50" t="str">
            <v>Manufactured Home NonSGC Heat Pump - PTCS Duct Sealing and System Commissioning Heat Zone 3 - Cool Zone 3</v>
          </cell>
          <cell r="W50" t="str">
            <v>Low Income Manufactured Home NonSGC Heat Pump - PTCS Duct Sealing and System Commissioning Heat Zone 3 - Cool Zone 3</v>
          </cell>
        </row>
        <row r="51">
          <cell r="A51" t="str">
            <v>Manufactured Home NonSGC Heat Pump - PTCS Duct Sealing Heat Zone 1 - Cool Zone 1</v>
          </cell>
          <cell r="B51" t="str">
            <v>Residential</v>
          </cell>
          <cell r="C51" t="str">
            <v>HVAC</v>
          </cell>
          <cell r="D51" t="str">
            <v>Duct Sealing</v>
          </cell>
          <cell r="E51" t="str">
            <v>PTCS Duct Sealing</v>
          </cell>
          <cell r="F51" t="str">
            <v>Manufactured Home</v>
          </cell>
          <cell r="G51" t="str">
            <v>Existing Construction</v>
          </cell>
          <cell r="H51" t="str">
            <v>Existing or New Heat Pump</v>
          </cell>
          <cell r="I51" t="str">
            <v>Non-Super Good Cents                                                                                </v>
          </cell>
          <cell r="J51" t="str">
            <v>Work must meet PTCS certification or equivalent requirements. Pre-existing duct leakage to the outside must be greater than 250 CFM @ 50 Pascals or 15 percent of the floor area which ever is lower.</v>
          </cell>
          <cell r="K51" t="str">
            <v>Manufactured Home not certified as Super Good Cents</v>
          </cell>
          <cell r="L51" t="str">
            <v>No</v>
          </cell>
          <cell r="M51" t="str">
            <v>Heating Zone 1 - Cooling Zone 1</v>
          </cell>
          <cell r="N51" t="str">
            <v>Deemed</v>
          </cell>
          <cell r="Q51" t="str">
            <v>The  Bonneville Power Administration is providing training and certification support for the Performance Tested Comfort System (PCTS). Ecos Consulting is offering PTCS training and certification services to utilities and contractors. The State of Oregon t</v>
          </cell>
          <cell r="S51">
            <v>0</v>
          </cell>
          <cell r="T51" t="str">
            <v>RHV00480</v>
          </cell>
          <cell r="U51" t="str">
            <v>LIW00222</v>
          </cell>
          <cell r="V51" t="str">
            <v>Manufactured Home NonSGC Heat Pump - PTCS Duct Sealing Heat Zone 1 - Cool Zone 1</v>
          </cell>
          <cell r="W51" t="str">
            <v>Low Income Manufactured Home NonSGC Heat Pump - PTCS Duct Sealing Heat Zone 1 - Cool Zone 1</v>
          </cell>
        </row>
        <row r="52">
          <cell r="A52" t="str">
            <v>Manufactured Home NonSGC Heat Pump - PTCS Duct Sealing Heat Zone 1 - Cool Zone 2</v>
          </cell>
          <cell r="B52" t="str">
            <v>Residential</v>
          </cell>
          <cell r="C52" t="str">
            <v>HVAC</v>
          </cell>
          <cell r="D52" t="str">
            <v>Duct Sealing</v>
          </cell>
          <cell r="E52" t="str">
            <v>PTCS Duct Sealing</v>
          </cell>
          <cell r="F52" t="str">
            <v>Manufactured Home</v>
          </cell>
          <cell r="G52" t="str">
            <v>Existing Construction</v>
          </cell>
          <cell r="H52" t="str">
            <v>Existing or New Heat Pump</v>
          </cell>
          <cell r="I52" t="str">
            <v>Non-Super Good Cents                                                                                </v>
          </cell>
          <cell r="J52" t="str">
            <v>Work must meet PTCS certification or equivalent requirements. Pre-existing duct leakage to the outside must be greater than 250 CFM @ 50 Pascals or 15 percent of the floor area which ever is lower.</v>
          </cell>
          <cell r="K52" t="str">
            <v>Manufactured Home not certified as Super Good Cents</v>
          </cell>
          <cell r="L52" t="str">
            <v>No</v>
          </cell>
          <cell r="M52" t="str">
            <v>Heating Zone 1 - Cooling Zone 2</v>
          </cell>
          <cell r="N52" t="str">
            <v>Deemed</v>
          </cell>
          <cell r="Q52" t="str">
            <v>The  Bonneville Power Administration is providing training and certification support for the Performance Tested Comfort System (PCTS). Ecos Consulting is offering PTCS training and certification services to utilities and contractors. The State of Oregon t</v>
          </cell>
          <cell r="S52">
            <v>0</v>
          </cell>
          <cell r="T52" t="str">
            <v>RHV00466</v>
          </cell>
          <cell r="U52" t="str">
            <v>LIW00216</v>
          </cell>
          <cell r="V52" t="str">
            <v>Manufactured Home NonSGC Heat Pump - PTCS Duct Sealing Heat Zone 1 - Cool Zone 2</v>
          </cell>
          <cell r="W52" t="str">
            <v>Low Income Manufactured Home NonSGC Heat Pump - PTCS Duct Sealing Heat Zone 1 - Cool Zone 2</v>
          </cell>
        </row>
        <row r="53">
          <cell r="A53" t="str">
            <v>Manufactured Home NonSGC Heat Pump - PTCS Duct Sealing Heat Zone 1 - Cool Zone 3</v>
          </cell>
          <cell r="B53" t="str">
            <v>Residential</v>
          </cell>
          <cell r="C53" t="str">
            <v>HVAC</v>
          </cell>
          <cell r="D53" t="str">
            <v>Duct Sealing</v>
          </cell>
          <cell r="E53" t="str">
            <v>PTCS Duct Sealing</v>
          </cell>
          <cell r="F53" t="str">
            <v>Manufactured Home</v>
          </cell>
          <cell r="G53" t="str">
            <v>Existing Construction</v>
          </cell>
          <cell r="H53" t="str">
            <v>Existing or New Heat Pump</v>
          </cell>
          <cell r="I53" t="str">
            <v>Non-Super Good Cents                                                                                </v>
          </cell>
          <cell r="J53" t="str">
            <v>Work must meet PTCS certification or equivalent requirements. Pre-existing duct leakage to the outside must be greater than 250 CFM @ 50 Pascals or 15 percent of the floor area which ever is lower.</v>
          </cell>
          <cell r="K53" t="str">
            <v>Manufactured Home not certified as Super Good Cents</v>
          </cell>
          <cell r="L53" t="str">
            <v>No</v>
          </cell>
          <cell r="M53" t="str">
            <v>Heating Zone 1 - Cooling Zone 3</v>
          </cell>
          <cell r="N53" t="str">
            <v>Deemed</v>
          </cell>
          <cell r="Q53" t="str">
            <v>The  Bonneville Power Administration is providing training and certification support for the Performance Tested Comfort System (PCTS). Ecos Consulting is offering PTCS training and certification services to utilities and contractors. The State of Oregon t</v>
          </cell>
          <cell r="S53">
            <v>280</v>
          </cell>
          <cell r="T53" t="str">
            <v>RHV00444</v>
          </cell>
          <cell r="U53" t="str">
            <v>LIW00205</v>
          </cell>
          <cell r="V53" t="str">
            <v>Manufactured Home NonSGC Heat Pump - PTCS Duct Sealing Heat Zone 1 - Cool Zone 3</v>
          </cell>
          <cell r="W53" t="str">
            <v>Low Income Manufactured Home NonSGC Heat Pump - PTCS Duct Sealing Heat Zone 1 - Cool Zone 3</v>
          </cell>
        </row>
        <row r="54">
          <cell r="A54" t="str">
            <v>Manufactured Home NonSGC Heat Pump - PTCS Duct Sealing Heat Zone 2 - Cool Zone 1</v>
          </cell>
          <cell r="B54" t="str">
            <v>Residential</v>
          </cell>
          <cell r="C54" t="str">
            <v>HVAC</v>
          </cell>
          <cell r="D54" t="str">
            <v>Duct Sealing</v>
          </cell>
          <cell r="E54" t="str">
            <v>PTCS Duct Sealing</v>
          </cell>
          <cell r="F54" t="str">
            <v>Manufactured Home</v>
          </cell>
          <cell r="G54" t="str">
            <v>Existing Construction</v>
          </cell>
          <cell r="H54" t="str">
            <v>Existing or New Heat Pump</v>
          </cell>
          <cell r="I54" t="str">
            <v>Non-Super Good Cents                                                                                </v>
          </cell>
          <cell r="J54" t="str">
            <v>Work must meet PTCS certification or equivalent requirements. Pre-existing duct leakage to the outside must be greater than 250 CFM @ 50 Pascals or 15 percent of the floor area which ever is lower.</v>
          </cell>
          <cell r="K54" t="str">
            <v>Manufactured Home not certified as Super Good Cents</v>
          </cell>
          <cell r="L54" t="str">
            <v>No</v>
          </cell>
          <cell r="M54" t="str">
            <v>Heating Zone 2 - Cooling Zone 1</v>
          </cell>
          <cell r="N54" t="str">
            <v>Deemed</v>
          </cell>
          <cell r="Q54" t="str">
            <v>The  Bonneville Power Administration is providing training and certification support for the Performance Tested Comfort System (PCTS). Ecos Consulting is offering PTCS training and certification services to utilities and contractors. The State of Oregon t</v>
          </cell>
          <cell r="S54">
            <v>400</v>
          </cell>
          <cell r="T54" t="str">
            <v>RHV00439</v>
          </cell>
          <cell r="U54" t="str">
            <v>LIW00159</v>
          </cell>
          <cell r="V54" t="str">
            <v>Manufactured Home NonSGC Heat Pump - PTCS Duct Sealing Heat Zone 2 - Cool Zone 1</v>
          </cell>
          <cell r="W54" t="str">
            <v>Low Income Manufactured Home NonSGC Heat Pump - PTCS Duct Sealing Heat Zone 2 - Cool Zone 1</v>
          </cell>
        </row>
        <row r="55">
          <cell r="A55" t="str">
            <v>Manufactured Home NonSGC Heat Pump - PTCS Duct Sealing Heat Zone 2 - Cool Zone 2</v>
          </cell>
          <cell r="B55" t="str">
            <v>Residential</v>
          </cell>
          <cell r="C55" t="str">
            <v>HVAC</v>
          </cell>
          <cell r="D55" t="str">
            <v>Duct Sealing</v>
          </cell>
          <cell r="E55" t="str">
            <v>PTCS Duct Sealing</v>
          </cell>
          <cell r="F55" t="str">
            <v>Manufactured Home</v>
          </cell>
          <cell r="G55" t="str">
            <v>Existing Construction</v>
          </cell>
          <cell r="H55" t="str">
            <v>Existing or New Heat Pump</v>
          </cell>
          <cell r="I55" t="str">
            <v>Non-Super Good Cents                                                                                </v>
          </cell>
          <cell r="J55" t="str">
            <v>Work must meet PTCS certification or equivalent requirements. Pre-existing duct leakage to the outside must be greater than 250 CFM @ 50 Pascals or 15 percent of the floor area which ever is lower.</v>
          </cell>
          <cell r="K55" t="str">
            <v>Manufactured Home not certified as Super Good Cents</v>
          </cell>
          <cell r="L55" t="str">
            <v>No</v>
          </cell>
          <cell r="M55" t="str">
            <v>Heating Zone 2 - Cooling Zone 2</v>
          </cell>
          <cell r="N55" t="str">
            <v>Deemed</v>
          </cell>
          <cell r="Q55" t="str">
            <v>The  Bonneville Power Administration is providing training and certification support for the Performance Tested Comfort System (PCTS). Ecos Consulting is offering PTCS training and certification services to utilities and contractors. The State of Oregon t</v>
          </cell>
          <cell r="S55">
            <v>400</v>
          </cell>
          <cell r="T55" t="str">
            <v>RHV00425</v>
          </cell>
          <cell r="U55" t="str">
            <v>LIW00153</v>
          </cell>
          <cell r="V55" t="str">
            <v>Manufactured Home NonSGC Heat Pump - PTCS Duct Sealing Heat Zone 2 - Cool Zone 2</v>
          </cell>
          <cell r="W55" t="str">
            <v>Low Income Manufactured Home NonSGC Heat Pump - PTCS Duct Sealing Heat Zone 2 - Cool Zone 2</v>
          </cell>
        </row>
        <row r="56">
          <cell r="A56" t="str">
            <v>Manufactured Home NonSGC Heat Pump - PTCS Duct Sealing Heat Zone 2 - Cool Zone 3</v>
          </cell>
          <cell r="B56" t="str">
            <v>Residential</v>
          </cell>
          <cell r="C56" t="str">
            <v>HVAC</v>
          </cell>
          <cell r="D56" t="str">
            <v>Duct Sealing</v>
          </cell>
          <cell r="E56" t="str">
            <v>PTCS Duct Sealing</v>
          </cell>
          <cell r="F56" t="str">
            <v>Manufactured Home</v>
          </cell>
          <cell r="G56" t="str">
            <v>Existing Construction</v>
          </cell>
          <cell r="H56" t="str">
            <v>Existing or New Heat Pump</v>
          </cell>
          <cell r="I56" t="str">
            <v>Non-Super Good Cents                                                                                </v>
          </cell>
          <cell r="J56" t="str">
            <v>Work must meet PTCS certification or equivalent requirements. Pre-existing duct leakage to the outside must be greater than 250 CFM @ 50 Pascals or 15 percent of the floor area which ever is lower.</v>
          </cell>
          <cell r="K56" t="str">
            <v>Manufactured Home not certified as Super Good Cents</v>
          </cell>
          <cell r="L56" t="str">
            <v>No</v>
          </cell>
          <cell r="M56" t="str">
            <v>Heating Zone 2 - Cooling Zone 3</v>
          </cell>
          <cell r="N56" t="str">
            <v>Deemed</v>
          </cell>
          <cell r="Q56" t="str">
            <v>The  Bonneville Power Administration is providing training and certification support for the Performance Tested Comfort System (PCTS). Ecos Consulting is offering PTCS training and certification services to utilities and contractors. The State of Oregon t</v>
          </cell>
          <cell r="S56">
            <v>400</v>
          </cell>
          <cell r="T56" t="str">
            <v>RHV00406</v>
          </cell>
          <cell r="U56" t="str">
            <v>LIW00143</v>
          </cell>
          <cell r="V56" t="str">
            <v>Manufactured Home NonSGC Heat Pump - PTCS Duct Sealing Heat Zone 2 - Cool Zone 3</v>
          </cell>
          <cell r="W56" t="str">
            <v>Low Income Manufactured Home NonSGC Heat Pump - PTCS Duct Sealing Heat Zone 2 - Cool Zone 3</v>
          </cell>
        </row>
        <row r="57">
          <cell r="A57" t="str">
            <v>Manufactured Home NonSGC Heat Pump - PTCS Duct Sealing Heat Zone 3 - Cool Zone 1</v>
          </cell>
          <cell r="B57" t="str">
            <v>Residential</v>
          </cell>
          <cell r="C57" t="str">
            <v>HVAC</v>
          </cell>
          <cell r="D57" t="str">
            <v>Duct Sealing</v>
          </cell>
          <cell r="E57" t="str">
            <v>PTCS Duct Sealing</v>
          </cell>
          <cell r="F57" t="str">
            <v>Manufactured Home</v>
          </cell>
          <cell r="G57" t="str">
            <v>Existing Construction</v>
          </cell>
          <cell r="H57" t="str">
            <v>Existing or New Heat Pump</v>
          </cell>
          <cell r="I57" t="str">
            <v>Non-Super Good Cents                                                                                </v>
          </cell>
          <cell r="J57" t="str">
            <v>Work must meet PTCS certification or equivalent requirements. Pre-existing duct leakage to the outside must be greater than 250 CFM @ 50 Pascals or 15 percent of the floor area which ever is lower.</v>
          </cell>
          <cell r="K57" t="str">
            <v>Manufactured Home not certified as Super Good Cents</v>
          </cell>
          <cell r="L57" t="str">
            <v>No</v>
          </cell>
          <cell r="M57" t="str">
            <v>Heating Zone 3 - Cooling Zone 1</v>
          </cell>
          <cell r="N57" t="str">
            <v>Deemed</v>
          </cell>
          <cell r="Q57" t="str">
            <v>The  Bonneville Power Administration is providing training and certification support for the Performance Tested Comfort System (PCTS). Ecos Consulting is offering PTCS training and certification services to utilities and contractors. The State of Oregon t</v>
          </cell>
          <cell r="S57">
            <v>400</v>
          </cell>
          <cell r="T57" t="str">
            <v>RHV00400</v>
          </cell>
          <cell r="U57" t="str">
            <v>LIW00115</v>
          </cell>
          <cell r="V57" t="str">
            <v>Manufactured Home NonSGC Heat Pump - PTCS Duct Sealing Heat Zone 3 - Cool Zone 1</v>
          </cell>
          <cell r="W57" t="str">
            <v>Low Income Manufactured Home NonSGC Heat Pump - PTCS Duct Sealing Heat Zone 3 - Cool Zone 1</v>
          </cell>
        </row>
        <row r="58">
          <cell r="A58" t="str">
            <v>Manufactured Home NonSGC Heat Pump - PTCS Duct Sealing Heat Zone 3 - Cool Zone 2</v>
          </cell>
          <cell r="B58" t="str">
            <v>Residential</v>
          </cell>
          <cell r="C58" t="str">
            <v>HVAC</v>
          </cell>
          <cell r="D58" t="str">
            <v>Duct Sealing</v>
          </cell>
          <cell r="E58" t="str">
            <v>PTCS Duct Sealing</v>
          </cell>
          <cell r="F58" t="str">
            <v>Manufactured Home</v>
          </cell>
          <cell r="G58" t="str">
            <v>Existing Construction</v>
          </cell>
          <cell r="H58" t="str">
            <v>Existing or New Heat Pump</v>
          </cell>
          <cell r="I58" t="str">
            <v>Non-Super Good Cents                                                                                </v>
          </cell>
          <cell r="J58" t="str">
            <v>Work must meet PTCS certification or equivalent requirements. Pre-existing duct leakage to the outside must be greater than 250 CFM @ 50 Pascals or 15 percent of the floor area which ever is lower.</v>
          </cell>
          <cell r="K58" t="str">
            <v>Manufactured Home not certified as Super Good Cents</v>
          </cell>
          <cell r="L58" t="str">
            <v>No</v>
          </cell>
          <cell r="M58" t="str">
            <v>Heating Zone 3 - Cooling Zone 2</v>
          </cell>
          <cell r="N58" t="str">
            <v>Deemed</v>
          </cell>
          <cell r="Q58" t="str">
            <v>The  Bonneville Power Administration is providing training and certification support for the Performance Tested Comfort System (PCTS). Ecos Consulting is offering PTCS training and certification services to utilities and contractors. The State of Oregon t</v>
          </cell>
          <cell r="S58">
            <v>400</v>
          </cell>
          <cell r="T58" t="str">
            <v>RHV00396</v>
          </cell>
          <cell r="U58" t="str">
            <v>LIW00114</v>
          </cell>
          <cell r="V58" t="str">
            <v>Manufactured Home NonSGC Heat Pump - PTCS Duct Sealing Heat Zone 3 - Cool Zone 2</v>
          </cell>
          <cell r="W58" t="str">
            <v>Low Income Manufactured Home NonSGC Heat Pump - PTCS Duct Sealing Heat Zone 3 - Cool Zone 2</v>
          </cell>
        </row>
        <row r="59">
          <cell r="A59" t="str">
            <v>Manufactured Home NonSGC Heat Pump - PTCS Duct Sealing Heat Zone 3 - Cool Zone 3</v>
          </cell>
          <cell r="B59" t="str">
            <v>Residential</v>
          </cell>
          <cell r="C59" t="str">
            <v>HVAC</v>
          </cell>
          <cell r="D59" t="str">
            <v>Duct Sealing</v>
          </cell>
          <cell r="E59" t="str">
            <v>PTCS Duct Sealing</v>
          </cell>
          <cell r="F59" t="str">
            <v>Manufactured Home</v>
          </cell>
          <cell r="G59" t="str">
            <v>Existing Construction</v>
          </cell>
          <cell r="H59" t="str">
            <v>Existing or New Heat Pump</v>
          </cell>
          <cell r="I59" t="str">
            <v>Non-Super Good Cents                                                                                </v>
          </cell>
          <cell r="J59" t="str">
            <v>Work must meet PTCS certification or equivalent requirements. Pre-existing duct leakage to the outside must be greater than 250 CFM @ 50 Pascals or 15 percent of the floor area which ever is lower.</v>
          </cell>
          <cell r="K59" t="str">
            <v>Manufactured Home not certified as Super Good Cents</v>
          </cell>
          <cell r="L59" t="str">
            <v>No</v>
          </cell>
          <cell r="M59" t="str">
            <v>Heating Zone 3 - Cooling Zone 3</v>
          </cell>
          <cell r="N59" t="str">
            <v>Deemed</v>
          </cell>
          <cell r="Q59" t="str">
            <v>The  Bonneville Power Administration is providing training and certification support for the Performance Tested Comfort System (PCTS). Ecos Consulting is offering PTCS training and certification services to utilities and contractors. The State of Oregon t</v>
          </cell>
          <cell r="S59">
            <v>400</v>
          </cell>
          <cell r="T59" t="str">
            <v>RHV00390</v>
          </cell>
          <cell r="U59" t="str">
            <v>LIW00113</v>
          </cell>
          <cell r="V59" t="str">
            <v>Manufactured Home NonSGC Heat Pump - PTCS Duct Sealing Heat Zone 3 - Cool Zone 3</v>
          </cell>
          <cell r="W59" t="str">
            <v>Low Income Manufactured Home NonSGC Heat Pump - PTCS Duct Sealing Heat Zone 3 - Cool Zone 3</v>
          </cell>
        </row>
        <row r="60">
          <cell r="A60" t="str">
            <v>Manufactured Home NonSGC Heat Pump - PTCS Duct Sealing, System Commissioning and Controls Heat Zone 1 - Cool Zone 1</v>
          </cell>
          <cell r="B60" t="str">
            <v>Residential</v>
          </cell>
          <cell r="C60" t="str">
            <v>HVAC</v>
          </cell>
          <cell r="D60" t="str">
            <v>Duct Sealing, System Commissioning and Controls</v>
          </cell>
          <cell r="E60" t="str">
            <v>PTCS Duct Sealing, System Commissioning and Controls</v>
          </cell>
          <cell r="F60" t="str">
            <v>Manufactured Home</v>
          </cell>
          <cell r="G60" t="str">
            <v>Existing Construction</v>
          </cell>
          <cell r="H60" t="str">
            <v>Existing or New Heat Pump</v>
          </cell>
          <cell r="I60" t="str">
            <v>Non-Super Good Cents                                                                                </v>
          </cell>
          <cell r="J60" t="str">
            <v>Work must meet PTCS certification or equivalent requirements. Heat Pump need not meet PTCS minimum HSPF or SEER efficiency requirements. Pre-existing duct leakage to the outside must be greater than 250 CFM @ 50 Pascals or 15 percent of the floor area whi</v>
          </cell>
          <cell r="K60" t="str">
            <v>Manufactured Home not certified as Super Good Cents</v>
          </cell>
          <cell r="L60" t="str">
            <v>No</v>
          </cell>
          <cell r="M60" t="str">
            <v>Heating Zone 1 - Cooling Zone 1</v>
          </cell>
          <cell r="N60" t="str">
            <v>Deemed</v>
          </cell>
          <cell r="Q60" t="str">
            <v>The  Bonneville Power Administration is providing training and certification support for the Performance Tested Comfort System (PCTS). Ecos Consulting is offering PTCS training and certification services to utilities and contractors. The State of Oregon t</v>
          </cell>
          <cell r="S60">
            <v>0</v>
          </cell>
          <cell r="T60" t="str">
            <v>RHV02624</v>
          </cell>
          <cell r="U60" t="str">
            <v>LIW00226</v>
          </cell>
          <cell r="V60" t="str">
            <v>Manufactured Home NonSGC Heat Pump - PTCS Duct Sealing, System Commissioning and Controls Heat Zone 1 - Cool Zone 1</v>
          </cell>
          <cell r="W60" t="str">
            <v>Low Income Manufactured Home NonSGC Heat Pump - PTCS Duct Sealing, System Commissioning and Controls Heat Zone 1 - Cool Zone 1</v>
          </cell>
        </row>
        <row r="61">
          <cell r="A61" t="str">
            <v>Manufactured Home NonSGC Heat Pump - PTCS Duct Sealing, System Commissioning and Controls Heat Zone 1 - Cool Zone 2</v>
          </cell>
          <cell r="B61" t="str">
            <v>Residential</v>
          </cell>
          <cell r="C61" t="str">
            <v>HVAC</v>
          </cell>
          <cell r="D61" t="str">
            <v>Duct Sealing, System Commissioning and Controls</v>
          </cell>
          <cell r="E61" t="str">
            <v>PTCS Duct Sealing, System Commissioning and Controls</v>
          </cell>
          <cell r="F61" t="str">
            <v>Manufactured Home</v>
          </cell>
          <cell r="G61" t="str">
            <v>Existing Construction</v>
          </cell>
          <cell r="H61" t="str">
            <v>Existing or New Heat Pump</v>
          </cell>
          <cell r="I61" t="str">
            <v>Non-Super Good Cents                                                                                </v>
          </cell>
          <cell r="J61" t="str">
            <v>Work must meet PTCS certification or equivalent requirements. Heat Pump need not meet PTCS minimum HSPF or SEER efficiency requirements. Pre-existing duct leakage to the outside must be greater than 250 CFM @ 50 Pascals or 15 percent of the floor area whi</v>
          </cell>
          <cell r="K61" t="str">
            <v>Manufactured Home not certified as Super Good Cents</v>
          </cell>
          <cell r="L61" t="str">
            <v>No</v>
          </cell>
          <cell r="M61" t="str">
            <v>Heating Zone 1 - Cooling Zone 2</v>
          </cell>
          <cell r="N61" t="str">
            <v>Deemed</v>
          </cell>
          <cell r="Q61" t="str">
            <v>The  Bonneville Power Administration is providing training and certification support for the Performance Tested Comfort System (PCTS). Ecos Consulting is offering PTCS training and certification services to utilities and contractors. The State of Oregon t</v>
          </cell>
          <cell r="S61">
            <v>0</v>
          </cell>
          <cell r="T61" t="str">
            <v>RHV02595</v>
          </cell>
          <cell r="U61" t="str">
            <v>LIW00224</v>
          </cell>
          <cell r="V61" t="str">
            <v>Manufactured Home NonSGC Heat Pump - PTCS Duct Sealing, System Commissioning and Controls Heat Zone 1 - Cool Zone 2</v>
          </cell>
          <cell r="W61" t="str">
            <v>Low Income Manufactured Home NonSGC Heat Pump - PTCS Duct Sealing, System Commissioning and Controls Heat Zone 1 - Cool Zone 2</v>
          </cell>
        </row>
        <row r="62">
          <cell r="A62" t="str">
            <v>Manufactured Home NonSGC Heat Pump - PTCS Duct Sealing, System Commissioning and Controls Heat Zone 1 - Cool Zone 3</v>
          </cell>
          <cell r="B62" t="str">
            <v>Residential</v>
          </cell>
          <cell r="C62" t="str">
            <v>HVAC</v>
          </cell>
          <cell r="D62" t="str">
            <v>Duct Sealing, System Commissioning and Controls</v>
          </cell>
          <cell r="E62" t="str">
            <v>PTCS Duct Sealing, System Commissioning and Controls</v>
          </cell>
          <cell r="F62" t="str">
            <v>Manufactured Home</v>
          </cell>
          <cell r="G62" t="str">
            <v>Existing Construction</v>
          </cell>
          <cell r="H62" t="str">
            <v>Existing or New Heat Pump</v>
          </cell>
          <cell r="I62" t="str">
            <v>Non-Super Good Cents                                                                                </v>
          </cell>
          <cell r="J62" t="str">
            <v>Work must meet PTCS certification or equivalent requirements. Heat Pump need not meet PTCS minimum HSPF or SEER efficiency requirements. Pre-existing duct leakage to the outside must be greater than 250 CFM @ 50 Pascals or 15 percent of the floor area whi</v>
          </cell>
          <cell r="K62" t="str">
            <v>Manufactured Home not certified as Super Good Cents</v>
          </cell>
          <cell r="L62" t="str">
            <v>No</v>
          </cell>
          <cell r="M62" t="str">
            <v>Heating Zone 1 - Cooling Zone 3</v>
          </cell>
          <cell r="N62" t="str">
            <v>Deemed</v>
          </cell>
          <cell r="Q62" t="str">
            <v>The  Bonneville Power Administration is providing training and certification support for the Performance Tested Comfort System (PCTS). Ecos Consulting is offering PTCS training and certification services to utilities and contractors. The State of Oregon t</v>
          </cell>
          <cell r="S62">
            <v>280</v>
          </cell>
          <cell r="T62" t="str">
            <v>RHV02623</v>
          </cell>
          <cell r="U62" t="str">
            <v>LIW00212</v>
          </cell>
          <cell r="V62" t="str">
            <v>Manufactured Home NonSGC Heat Pump - PTCS Duct Sealing, System Commissioning and Controls Heat Zone 1 - Cool Zone 3</v>
          </cell>
          <cell r="W62" t="str">
            <v>Low Income Manufactured Home NonSGC Heat Pump - PTCS Duct Sealing, System Commissioning and Controls Heat Zone 1 - Cool Zone 3</v>
          </cell>
        </row>
        <row r="63">
          <cell r="A63" t="str">
            <v>Manufactured Home NonSGC Heat Pump - PTCS Duct Sealing, System Commissioning and Controls Heat Zone 2 - Cool Zone 1</v>
          </cell>
          <cell r="B63" t="str">
            <v>Residential</v>
          </cell>
          <cell r="C63" t="str">
            <v>HVAC</v>
          </cell>
          <cell r="D63" t="str">
            <v>Duct Sealing, System Commissioning and Controls</v>
          </cell>
          <cell r="E63" t="str">
            <v>PTCS Duct Sealing, System Commissioning and Controls</v>
          </cell>
          <cell r="F63" t="str">
            <v>Manufactured Home</v>
          </cell>
          <cell r="G63" t="str">
            <v>Existing Construction</v>
          </cell>
          <cell r="H63" t="str">
            <v>Existing or New Heat Pump</v>
          </cell>
          <cell r="I63" t="str">
            <v>Non-Super Good Cents                                                                                </v>
          </cell>
          <cell r="J63" t="str">
            <v>Work must meet PTCS certification or equivalent requirements. Heat Pump need not meet PTCS minimum HSPF or SEER efficiency requirements. Pre-existing duct leakage to the outside must be greater than 250 CFM @ 50 Pascals or 15 percent of the floor area whi</v>
          </cell>
          <cell r="K63" t="str">
            <v>Manufactured Home not certified as Super Good Cents</v>
          </cell>
          <cell r="L63" t="str">
            <v>No</v>
          </cell>
          <cell r="M63" t="str">
            <v>Heating Zone 2 - Cooling Zone 1</v>
          </cell>
          <cell r="N63" t="str">
            <v>Deemed</v>
          </cell>
          <cell r="Q63" t="str">
            <v>The  Bonneville Power Administration is providing training and certification support for the Performance Tested Comfort System (PCTS). Ecos Consulting is offering PTCS training and certification services to utilities and contractors. The State of Oregon t</v>
          </cell>
          <cell r="S63">
            <v>400</v>
          </cell>
          <cell r="T63" t="str">
            <v>RHV02573</v>
          </cell>
          <cell r="U63" t="str">
            <v>LIW00175</v>
          </cell>
          <cell r="V63" t="str">
            <v>Manufactured Home NonSGC Heat Pump - PTCS Duct Sealing, System Commissioning and Controls Heat Zone 2 - Cool Zone 1</v>
          </cell>
          <cell r="W63" t="str">
            <v>Low Income Manufactured Home NonSGC Heat Pump - PTCS Duct Sealing, System Commissioning and Controls Heat Zone 2 - Cool Zone 1</v>
          </cell>
        </row>
        <row r="64">
          <cell r="A64" t="str">
            <v>Manufactured Home NonSGC Heat Pump - PTCS Duct Sealing, System Commissioning and Controls Heat Zone 2 - Cool Zone 2</v>
          </cell>
          <cell r="B64" t="str">
            <v>Residential</v>
          </cell>
          <cell r="C64" t="str">
            <v>HVAC</v>
          </cell>
          <cell r="D64" t="str">
            <v>Duct Sealing, System Commissioning and Controls</v>
          </cell>
          <cell r="E64" t="str">
            <v>PTCS Duct Sealing, System Commissioning and Controls</v>
          </cell>
          <cell r="F64" t="str">
            <v>Manufactured Home</v>
          </cell>
          <cell r="G64" t="str">
            <v>Existing Construction</v>
          </cell>
          <cell r="H64" t="str">
            <v>Existing or New Heat Pump</v>
          </cell>
          <cell r="I64" t="str">
            <v>Non-Super Good Cents                                                                                </v>
          </cell>
          <cell r="J64" t="str">
            <v>Work must meet PTCS certification or equivalent requirements. Heat Pump need not meet PTCS minimum HSPF or SEER efficiency requirements. Pre-existing duct leakage to the outside must be greater than 250 CFM @ 50 Pascals or 15 percent of the floor area whi</v>
          </cell>
          <cell r="K64" t="str">
            <v>Manufactured Home not certified as Super Good Cents</v>
          </cell>
          <cell r="L64" t="str">
            <v>No</v>
          </cell>
          <cell r="M64" t="str">
            <v>Heating Zone 2 - Cooling Zone 2</v>
          </cell>
          <cell r="N64" t="str">
            <v>Deemed</v>
          </cell>
          <cell r="Q64" t="str">
            <v>The  Bonneville Power Administration is providing training and certification support for the Performance Tested Comfort System (PCTS). Ecos Consulting is offering PTCS training and certification services to utilities and contractors. The State of Oregon t</v>
          </cell>
          <cell r="S64">
            <v>400</v>
          </cell>
          <cell r="T64" t="str">
            <v>RHV02585</v>
          </cell>
          <cell r="U64" t="str">
            <v>LIW00170</v>
          </cell>
          <cell r="V64" t="str">
            <v>Manufactured Home NonSGC Heat Pump - PTCS Duct Sealing, System Commissioning and Controls Heat Zone 2 - Cool Zone 2</v>
          </cell>
          <cell r="W64" t="str">
            <v>Low Income Manufactured Home NonSGC Heat Pump - PTCS Duct Sealing, System Commissioning and Controls Heat Zone 2 - Cool Zone 2</v>
          </cell>
        </row>
        <row r="65">
          <cell r="A65" t="str">
            <v>Manufactured Home NonSGC Heat Pump - PTCS Duct Sealing, System Commissioning and Controls Heat Zone 2 - Cool Zone 3</v>
          </cell>
          <cell r="B65" t="str">
            <v>Residential</v>
          </cell>
          <cell r="C65" t="str">
            <v>HVAC</v>
          </cell>
          <cell r="D65" t="str">
            <v>Duct Sealing, System Commissioning and Controls</v>
          </cell>
          <cell r="E65" t="str">
            <v>PTCS Duct Sealing, System Commissioning and Controls</v>
          </cell>
          <cell r="F65" t="str">
            <v>Manufactured Home</v>
          </cell>
          <cell r="G65" t="str">
            <v>Existing Construction</v>
          </cell>
          <cell r="H65" t="str">
            <v>Existing or New Heat Pump</v>
          </cell>
          <cell r="I65" t="str">
            <v>Non-Super Good Cents                                                                                </v>
          </cell>
          <cell r="J65" t="str">
            <v>Work must meet PTCS certification or equivalent requirements. Heat Pump need not meet PTCS minimum HSPF or SEER efficiency requirements. Pre-existing duct leakage to the outside must be greater than 250 CFM @ 50 Pascals or 15 percent of the floor area whi</v>
          </cell>
          <cell r="K65" t="str">
            <v>Manufactured Home not certified as Super Good Cents</v>
          </cell>
          <cell r="L65" t="str">
            <v>No</v>
          </cell>
          <cell r="M65" t="str">
            <v>Heating Zone 2 - Cooling Zone 3</v>
          </cell>
          <cell r="N65" t="str">
            <v>Deemed</v>
          </cell>
          <cell r="Q65" t="str">
            <v>The  Bonneville Power Administration is providing training and certification support for the Performance Tested Comfort System (PCTS). Ecos Consulting is offering PTCS training and certification services to utilities and contractors. The State of Oregon t</v>
          </cell>
          <cell r="S65">
            <v>400</v>
          </cell>
          <cell r="T65" t="str">
            <v>RHV02589</v>
          </cell>
          <cell r="U65" t="str">
            <v>LIW00165</v>
          </cell>
          <cell r="V65" t="str">
            <v>Manufactured Home NonSGC Heat Pump - PTCS Duct Sealing, System Commissioning and Controls Heat Zone 2 - Cool Zone 3</v>
          </cell>
          <cell r="W65" t="str">
            <v>Low Income Manufactured Home NonSGC Heat Pump - PTCS Duct Sealing, System Commissioning and Controls Heat Zone 2 - Cool Zone 3</v>
          </cell>
        </row>
        <row r="66">
          <cell r="A66" t="str">
            <v>Manufactured Home NonSGC Heat Pump - PTCS Duct Sealing, System Commissioning and Controls Heat Zone 3 - Cool Zone 1</v>
          </cell>
          <cell r="B66" t="str">
            <v>Residential</v>
          </cell>
          <cell r="C66" t="str">
            <v>HVAC</v>
          </cell>
          <cell r="D66" t="str">
            <v>Duct Sealing, System Commissioning and Controls</v>
          </cell>
          <cell r="E66" t="str">
            <v>PTCS Duct Sealing, System Commissioning and Controls</v>
          </cell>
          <cell r="F66" t="str">
            <v>Manufactured Home</v>
          </cell>
          <cell r="G66" t="str">
            <v>Existing Construction</v>
          </cell>
          <cell r="H66" t="str">
            <v>Existing or New Heat Pump</v>
          </cell>
          <cell r="I66" t="str">
            <v>Non-Super Good Cents                                                                                </v>
          </cell>
          <cell r="J66" t="str">
            <v>Work must meet PTCS certification or equivalent requirements. Heat Pump need not meet PTCS minimum HSPF or SEER efficiency requirements. Pre-existing duct leakage to the outside must be greater than 250 CFM @ 50 Pascals or 15 percent of the floor area whi</v>
          </cell>
          <cell r="K66" t="str">
            <v>Manufactured Home not certified as Super Good Cents</v>
          </cell>
          <cell r="L66" t="str">
            <v>No</v>
          </cell>
          <cell r="M66" t="str">
            <v>Heating Zone 3 - Cooling Zone 1</v>
          </cell>
          <cell r="N66" t="str">
            <v>Deemed</v>
          </cell>
          <cell r="Q66" t="str">
            <v>The  Bonneville Power Administration is providing training and certification support for the Performance Tested Comfort System (PCTS). Ecos Consulting is offering PTCS training and certification services to utilities and contractors. The State of Oregon t</v>
          </cell>
          <cell r="S66">
            <v>400</v>
          </cell>
          <cell r="T66" t="str">
            <v>RHV02584</v>
          </cell>
          <cell r="U66" t="str">
            <v>LIW00140</v>
          </cell>
          <cell r="V66" t="str">
            <v>Manufactured Home NonSGC Heat Pump - PTCS Duct Sealing, System Commissioning and Controls Heat Zone 3 - Cool Zone 1</v>
          </cell>
          <cell r="W66" t="str">
            <v>Low Income Manufactured Home NonSGC Heat Pump - PTCS Duct Sealing, System Commissioning and Controls Heat Zone 3 - Cool Zone 1</v>
          </cell>
        </row>
        <row r="67">
          <cell r="A67" t="str">
            <v>Manufactured Home NonSGC Heat Pump - PTCS Duct Sealing, System Commissioning and Controls Heat Zone 3 - Cool Zone 2</v>
          </cell>
          <cell r="B67" t="str">
            <v>Residential</v>
          </cell>
          <cell r="C67" t="str">
            <v>HVAC</v>
          </cell>
          <cell r="D67" t="str">
            <v>Duct Sealing, System Commissioning and Controls</v>
          </cell>
          <cell r="E67" t="str">
            <v>PTCS Duct Sealing, System Commissioning and Controls</v>
          </cell>
          <cell r="F67" t="str">
            <v>Manufactured Home</v>
          </cell>
          <cell r="G67" t="str">
            <v>Existing Construction</v>
          </cell>
          <cell r="H67" t="str">
            <v>Existing or New Heat Pump</v>
          </cell>
          <cell r="I67" t="str">
            <v>Non-Super Good Cents                                                                                </v>
          </cell>
          <cell r="J67" t="str">
            <v>Work must meet PTCS certification or equivalent requirements. Heat Pump need not meet PTCS minimum HSPF or SEER efficiency requirements. Pre-existing duct leakage to the outside must be greater than 250 CFM @ 50 Pascals or 15 percent of the floor area whi</v>
          </cell>
          <cell r="K67" t="str">
            <v>Manufactured Home not certified as Super Good Cents</v>
          </cell>
          <cell r="L67" t="str">
            <v>No</v>
          </cell>
          <cell r="M67" t="str">
            <v>Heating Zone 3 - Cooling Zone 2</v>
          </cell>
          <cell r="N67" t="str">
            <v>Deemed</v>
          </cell>
          <cell r="Q67" t="str">
            <v>The  Bonneville Power Administration is providing training and certification support for the Performance Tested Comfort System (PCTS). Ecos Consulting is offering PTCS training and certification services to utilities and contractors. The State of Oregon t</v>
          </cell>
          <cell r="S67">
            <v>400</v>
          </cell>
          <cell r="T67" t="str">
            <v>RHV02580</v>
          </cell>
          <cell r="U67" t="str">
            <v>LIW00137</v>
          </cell>
          <cell r="V67" t="str">
            <v>Manufactured Home NonSGC Heat Pump - PTCS Duct Sealing, System Commissioning and Controls Heat Zone 3 - Cool Zone 2</v>
          </cell>
          <cell r="W67" t="str">
            <v>Low Income Manufactured Home NonSGC Heat Pump - PTCS Duct Sealing, System Commissioning and Controls Heat Zone 3 - Cool Zone 2</v>
          </cell>
        </row>
        <row r="68">
          <cell r="A68" t="str">
            <v>Manufactured Home NonSGC Heat Pump - PTCS Duct Sealing, System Commissioning and Controls Heat Zone 3 - Cool Zone 3</v>
          </cell>
          <cell r="B68" t="str">
            <v>Residential</v>
          </cell>
          <cell r="C68" t="str">
            <v>HVAC</v>
          </cell>
          <cell r="D68" t="str">
            <v>Duct Sealing, System Commissioning and Controls</v>
          </cell>
          <cell r="E68" t="str">
            <v>PTCS Duct Sealing, System Commissioning and Controls</v>
          </cell>
          <cell r="F68" t="str">
            <v>Manufactured Home</v>
          </cell>
          <cell r="G68" t="str">
            <v>Existing Construction</v>
          </cell>
          <cell r="H68" t="str">
            <v>Existing or New Heat Pump</v>
          </cell>
          <cell r="I68" t="str">
            <v>Non-Super Good Cents                                                                                </v>
          </cell>
          <cell r="J68" t="str">
            <v>Work must meet PTCS certification or equivalent requirements. Heat Pump need not meet PTCS minimum HSPF or SEER efficiency requirements. Pre-existing duct leakage to the outside must be greater than 250 CFM @ 50 Pascals or 15 percent of the floor area whi</v>
          </cell>
          <cell r="K68" t="str">
            <v>Manufactured Home not certified as Super Good Cents</v>
          </cell>
          <cell r="L68" t="str">
            <v>No</v>
          </cell>
          <cell r="M68" t="str">
            <v>Heating Zone 3 - Cooling Zone 3</v>
          </cell>
          <cell r="N68" t="str">
            <v>Deemed</v>
          </cell>
          <cell r="Q68" t="str">
            <v>The  Bonneville Power Administration is providing training and certification support for the Performance Tested Comfort System (PCTS). Ecos Consulting is offering PTCS training and certification services to utilities and contractors. The State of Oregon t</v>
          </cell>
          <cell r="S68">
            <v>400</v>
          </cell>
          <cell r="T68" t="str">
            <v>RHV02575</v>
          </cell>
          <cell r="U68" t="str">
            <v>LIW00131</v>
          </cell>
          <cell r="V68" t="str">
            <v>Manufactured Home NonSGC Heat Pump - PTCS Duct Sealing, System Commissioning and Controls Heat Zone 3 - Cool Zone 3</v>
          </cell>
          <cell r="W68" t="str">
            <v>Low Income Manufactured Home NonSGC Heat Pump - PTCS Duct Sealing, System Commissioning and Controls Heat Zone 3 - Cool Zone 3</v>
          </cell>
        </row>
        <row r="69">
          <cell r="A69" t="str">
            <v>Manufactured Home NonSGC Heat Pump - PTCS System Commissioning and Controls Heat Zone 1 - Cool Zone 1</v>
          </cell>
          <cell r="B69" t="str">
            <v>Residential</v>
          </cell>
          <cell r="C69" t="str">
            <v>HVAC</v>
          </cell>
          <cell r="D69" t="str">
            <v>System Commissioning and Controls</v>
          </cell>
          <cell r="E69" t="str">
            <v>PTCS System Commissioning and Controls</v>
          </cell>
          <cell r="F69" t="str">
            <v>Manufactured Home</v>
          </cell>
          <cell r="G69" t="str">
            <v>Existing Construction</v>
          </cell>
          <cell r="H69" t="str">
            <v>Existing or New Heat Pump</v>
          </cell>
          <cell r="I69" t="str">
            <v>Not Applicable</v>
          </cell>
          <cell r="J69" t="str">
            <v>Work must meet PTCS certification or equivalent requirements. Heat pump need not meet PTCS minimum HSPF or SEER efficiency requirements.</v>
          </cell>
          <cell r="K69" t="str">
            <v>Manufactured Home not certified as Super Good Cents</v>
          </cell>
          <cell r="L69" t="str">
            <v>No</v>
          </cell>
          <cell r="M69" t="str">
            <v>Heating Zone 1 - Cooling Zone 1</v>
          </cell>
          <cell r="N69" t="str">
            <v>Deemed</v>
          </cell>
          <cell r="Q69" t="str">
            <v>The  Bonneville Power Administration is providing training and certification support for the Performance Tested Comfort System (PCTS). Ecos Consulting is offering PTCS training and certification services to utilities and contractors. The State of Oregon t</v>
          </cell>
          <cell r="S69">
            <v>0</v>
          </cell>
          <cell r="T69" t="str">
            <v>New Measure</v>
          </cell>
          <cell r="U69" t="str">
            <v>New Measure</v>
          </cell>
          <cell r="V69" t="str">
            <v>Manufactured Home NonSGC Heat Pump - PTCS System Commissioning and Controls Heat Zone 1 - Cool Zone 1</v>
          </cell>
          <cell r="W69" t="str">
            <v>Low Income Manufactured Home NonSGC Heat Pump - PTCS System Commissioning and Controls Heat Zone 1 - Cool Zone 1</v>
          </cell>
        </row>
        <row r="70">
          <cell r="A70" t="str">
            <v>Manufactured Home NonSGC Heat Pump - PTCS System Commissioning and Controls Heat Zone 1 - Cool Zone 1</v>
          </cell>
          <cell r="B70" t="str">
            <v>Residential</v>
          </cell>
          <cell r="C70" t="str">
            <v>HVAC</v>
          </cell>
          <cell r="D70" t="str">
            <v>System Commissioning and Controls</v>
          </cell>
          <cell r="E70" t="str">
            <v>PTCS System Commissioning and Controls</v>
          </cell>
          <cell r="F70" t="str">
            <v>Manufactured Home</v>
          </cell>
          <cell r="G70" t="str">
            <v>Existing Construction</v>
          </cell>
          <cell r="H70" t="str">
            <v>Existing or New Heat Pump</v>
          </cell>
          <cell r="I70" t="str">
            <v>Not Applicable</v>
          </cell>
          <cell r="J70" t="str">
            <v>Work must meet PTCS certification or equivalent requirements. Heat pump need not meet PTCS minimum HSPF or SEER efficiency requirements.</v>
          </cell>
          <cell r="K70" t="str">
            <v>Manufactured Home not certified as Super Good Cents</v>
          </cell>
          <cell r="L70" t="str">
            <v>No</v>
          </cell>
          <cell r="M70" t="str">
            <v>Heating Zone 1 - Cooling Zone 1</v>
          </cell>
          <cell r="N70" t="str">
            <v>Deemed</v>
          </cell>
          <cell r="Q70" t="str">
            <v>The  Bonneville Power Administration is providing training and certification support for the Performance Tested Comfort System (PCTS). Ecos Consulting is offering PTCS training and certification services to utilities and contractors. The State of Oregon t</v>
          </cell>
          <cell r="S70">
            <v>0</v>
          </cell>
          <cell r="T70" t="str">
            <v>New Measure</v>
          </cell>
          <cell r="U70" t="str">
            <v>New Measure</v>
          </cell>
          <cell r="V70" t="str">
            <v>Manufactured Home NonSGC Heat Pump - PTCS System Commissioning and Controls Heat Zone 1 - Cool Zone 1</v>
          </cell>
          <cell r="W70" t="str">
            <v>Low Income Manufactured Home NonSGC Heat Pump - PTCS System Commissioning and Controls Heat Zone 1 - Cool Zone 1</v>
          </cell>
        </row>
        <row r="71">
          <cell r="A71" t="str">
            <v>Manufactured Home NonSGC Heat Pump - PTCS System Commissioning and Controls Heat Zone 1 - Cool Zone 2</v>
          </cell>
          <cell r="B71" t="str">
            <v>Residential</v>
          </cell>
          <cell r="C71" t="str">
            <v>HVAC</v>
          </cell>
          <cell r="D71" t="str">
            <v>System Commissioning and Controls</v>
          </cell>
          <cell r="E71" t="str">
            <v>PTCS System Commissioning and Controls</v>
          </cell>
          <cell r="F71" t="str">
            <v>Manufactured Home</v>
          </cell>
          <cell r="G71" t="str">
            <v>Existing Construction</v>
          </cell>
          <cell r="H71" t="str">
            <v>Existing or New Heat Pump</v>
          </cell>
          <cell r="I71" t="str">
            <v>Not Applicable</v>
          </cell>
          <cell r="J71" t="str">
            <v>Work must meet PTCS certification or equivalent requirements. Heat pump need not meet PTCS minimum HSPF or SEER efficiency requirements.</v>
          </cell>
          <cell r="K71" t="str">
            <v>Manufactured Home not certified as Super Good Cents</v>
          </cell>
          <cell r="L71" t="str">
            <v>No</v>
          </cell>
          <cell r="M71" t="str">
            <v>Heating Zone 1 - Cooling Zone 2</v>
          </cell>
          <cell r="N71" t="str">
            <v>Deemed</v>
          </cell>
          <cell r="Q71" t="str">
            <v>The  Bonneville Power Administration is providing training and certification support for the Performance Tested Comfort System (PCTS). Ecos Consulting is offering PTCS training and certification services to utilities and contractors. The State of Oregon t</v>
          </cell>
          <cell r="S71">
            <v>0</v>
          </cell>
          <cell r="T71" t="str">
            <v>New Measure</v>
          </cell>
          <cell r="U71" t="str">
            <v>New Measure</v>
          </cell>
          <cell r="V71" t="str">
            <v>Manufactured Home NonSGC Heat Pump - PTCS System Commissioning and Controls Heat Zone 1 - Cool Zone 2</v>
          </cell>
          <cell r="W71" t="str">
            <v>Low Income Manufactured Home NonSGC Heat Pump - PTCS System Commissioning and Controls Heat Zone 1 - Cool Zone 2</v>
          </cell>
        </row>
        <row r="72">
          <cell r="A72" t="str">
            <v>Manufactured Home NonSGC Heat Pump - PTCS System Commissioning and Controls Heat Zone 1 - Cool Zone 2</v>
          </cell>
          <cell r="B72" t="str">
            <v>Residential</v>
          </cell>
          <cell r="C72" t="str">
            <v>HVAC</v>
          </cell>
          <cell r="D72" t="str">
            <v>System Commissioning and Controls</v>
          </cell>
          <cell r="E72" t="str">
            <v>PTCS System Commissioning and Controls</v>
          </cell>
          <cell r="F72" t="str">
            <v>Manufactured Home</v>
          </cell>
          <cell r="G72" t="str">
            <v>Existing Construction</v>
          </cell>
          <cell r="H72" t="str">
            <v>Existing or New Heat Pump</v>
          </cell>
          <cell r="I72" t="str">
            <v>Not Applicable</v>
          </cell>
          <cell r="J72" t="str">
            <v>Work must meet PTCS certification or equivalent requirements. Heat pump need not meet PTCS minimum HSPF or SEER efficiency requirements.</v>
          </cell>
          <cell r="K72" t="str">
            <v>Manufactured Home not certified as Super Good Cents</v>
          </cell>
          <cell r="L72" t="str">
            <v>No</v>
          </cell>
          <cell r="M72" t="str">
            <v>Heating Zone 1 - Cooling Zone 2</v>
          </cell>
          <cell r="N72" t="str">
            <v>Deemed</v>
          </cell>
          <cell r="Q72" t="str">
            <v>The  Bonneville Power Administration is providing training and certification support for the Performance Tested Comfort System (PCTS). Ecos Consulting is offering PTCS training and certification services to utilities and contractors. The State of Oregon t</v>
          </cell>
          <cell r="S72">
            <v>0</v>
          </cell>
          <cell r="T72" t="str">
            <v>New Measure</v>
          </cell>
          <cell r="U72" t="str">
            <v>New Measure</v>
          </cell>
          <cell r="V72" t="str">
            <v>Manufactured Home NonSGC Heat Pump - PTCS System Commissioning and Controls Heat Zone 1 - Cool Zone 2</v>
          </cell>
          <cell r="W72" t="str">
            <v>Low Income Manufactured Home NonSGC Heat Pump - PTCS System Commissioning and Controls Heat Zone 1 - Cool Zone 2</v>
          </cell>
        </row>
        <row r="73">
          <cell r="A73" t="str">
            <v>Manufactured Home NonSGC Heat Pump - PTCS System Commissioning and Controls Heat Zone 1 - Cool Zone 3</v>
          </cell>
          <cell r="B73" t="str">
            <v>Residential</v>
          </cell>
          <cell r="C73" t="str">
            <v>HVAC</v>
          </cell>
          <cell r="D73" t="str">
            <v>System Commissioning and Controls</v>
          </cell>
          <cell r="E73" t="str">
            <v>PTCS System Commissioning and Controls</v>
          </cell>
          <cell r="F73" t="str">
            <v>Manufactured Home</v>
          </cell>
          <cell r="G73" t="str">
            <v>Existing Construction</v>
          </cell>
          <cell r="H73" t="str">
            <v>Existing or New Heat Pump</v>
          </cell>
          <cell r="I73" t="str">
            <v>Not Applicable</v>
          </cell>
          <cell r="J73" t="str">
            <v>Work must meet PTCS certification or equivalent requirements. Heat pump need not meet PTCS minimum HSPF or SEER efficiency requirements.</v>
          </cell>
          <cell r="K73" t="str">
            <v>Manufactured Home not certified as Super Good Cents</v>
          </cell>
          <cell r="L73" t="str">
            <v>No</v>
          </cell>
          <cell r="M73" t="str">
            <v>Heating Zone 1 - Cooling Zone 3</v>
          </cell>
          <cell r="N73" t="str">
            <v>Deemed</v>
          </cell>
          <cell r="Q73" t="str">
            <v>The  Bonneville Power Administration is providing training and certification support for the Performance Tested Comfort System (PCTS). Ecos Consulting is offering PTCS training and certification services to utilities and contractors. The State of Oregon t</v>
          </cell>
          <cell r="S73">
            <v>0</v>
          </cell>
          <cell r="T73" t="str">
            <v>New Measure</v>
          </cell>
          <cell r="U73" t="str">
            <v>New Measure</v>
          </cell>
          <cell r="V73" t="str">
            <v>Manufactured Home NonSGC Heat Pump - PTCS System Commissioning and Controls Heat Zone 1 - Cool Zone 3</v>
          </cell>
          <cell r="W73" t="str">
            <v>Low Income Manufactured Home NonSGC Heat Pump - PTCS System Commissioning and Controls Heat Zone 1 - Cool Zone 3</v>
          </cell>
        </row>
        <row r="74">
          <cell r="A74" t="str">
            <v>Manufactured Home NonSGC Heat Pump - PTCS System Commissioning and Controls Heat Zone 1 - Cool Zone 3</v>
          </cell>
          <cell r="B74" t="str">
            <v>Residential</v>
          </cell>
          <cell r="C74" t="str">
            <v>HVAC</v>
          </cell>
          <cell r="D74" t="str">
            <v>System Commissioning and Controls</v>
          </cell>
          <cell r="E74" t="str">
            <v>PTCS System Commissioning and Controls</v>
          </cell>
          <cell r="F74" t="str">
            <v>Manufactured Home</v>
          </cell>
          <cell r="G74" t="str">
            <v>Existing Construction</v>
          </cell>
          <cell r="H74" t="str">
            <v>Existing or New Heat Pump</v>
          </cell>
          <cell r="I74" t="str">
            <v>Not Applicable</v>
          </cell>
          <cell r="J74" t="str">
            <v>Work must meet PTCS certification or equivalent requirements. Heat pump need not meet PTCS minimum HSPF or SEER efficiency requirements.</v>
          </cell>
          <cell r="K74" t="str">
            <v>Manufactured Home not certified as Super Good Cents</v>
          </cell>
          <cell r="L74" t="str">
            <v>No</v>
          </cell>
          <cell r="M74" t="str">
            <v>Heating Zone 1 - Cooling Zone 3</v>
          </cell>
          <cell r="N74" t="str">
            <v>Deemed</v>
          </cell>
          <cell r="Q74" t="str">
            <v>The  Bonneville Power Administration is providing training and certification support for the Performance Tested Comfort System (PCTS). Ecos Consulting is offering PTCS training and certification services to utilities and contractors. The State of Oregon t</v>
          </cell>
          <cell r="S74">
            <v>0</v>
          </cell>
          <cell r="T74" t="str">
            <v>New Measure</v>
          </cell>
          <cell r="U74" t="str">
            <v>New Measure</v>
          </cell>
          <cell r="V74" t="str">
            <v>Manufactured Home NonSGC Heat Pump - PTCS System Commissioning and Controls Heat Zone 1 - Cool Zone 3</v>
          </cell>
          <cell r="W74" t="str">
            <v>Low Income Manufactured Home NonSGC Heat Pump - PTCS System Commissioning and Controls Heat Zone 1 - Cool Zone 3</v>
          </cell>
        </row>
        <row r="75">
          <cell r="A75" t="str">
            <v>Manufactured Home NonSGC Heat Pump - PTCS System Commissioning and Controls Heat Zone 2 - Cool Zone 1</v>
          </cell>
          <cell r="B75" t="str">
            <v>Residential</v>
          </cell>
          <cell r="C75" t="str">
            <v>HVAC</v>
          </cell>
          <cell r="D75" t="str">
            <v>System Commissioning and Controls</v>
          </cell>
          <cell r="E75" t="str">
            <v>PTCS System Commissioning and Controls</v>
          </cell>
          <cell r="F75" t="str">
            <v>Manufactured Home</v>
          </cell>
          <cell r="G75" t="str">
            <v>Existing Construction</v>
          </cell>
          <cell r="H75" t="str">
            <v>Existing or New Heat Pump</v>
          </cell>
          <cell r="I75" t="str">
            <v>Not Applicable</v>
          </cell>
          <cell r="J75" t="str">
            <v>Work must meet PTCS certification or equivalent requirements. Heat pump need not meet PTCS minimum HSPF or SEER efficiency requirements.</v>
          </cell>
          <cell r="K75" t="str">
            <v>Manufactured Home not certified as Super Good Cents</v>
          </cell>
          <cell r="L75" t="str">
            <v>No</v>
          </cell>
          <cell r="M75" t="str">
            <v>Heating Zone 2 - Cooling Zone 1</v>
          </cell>
          <cell r="N75" t="str">
            <v>Deemed</v>
          </cell>
          <cell r="Q75" t="str">
            <v>The  Bonneville Power Administration is providing training and certification support for the Performance Tested Comfort System (PCTS). Ecos Consulting is offering PTCS training and certification services to utilities and contractors. The State of Oregon t</v>
          </cell>
          <cell r="S75">
            <v>0</v>
          </cell>
          <cell r="T75" t="str">
            <v>New Measure</v>
          </cell>
          <cell r="U75" t="str">
            <v>New Measure</v>
          </cell>
          <cell r="V75" t="str">
            <v>Manufactured Home NonSGC Heat Pump - PTCS System Commissioning and Controls Heat Zone 2 - Cool Zone 1</v>
          </cell>
          <cell r="W75" t="str">
            <v>Low Income Manufactured Home NonSGC Heat Pump - PTCS System Commissioning and Controls Heat Zone 2 - Cool Zone 1</v>
          </cell>
        </row>
        <row r="76">
          <cell r="A76" t="str">
            <v>Manufactured Home NonSGC Heat Pump - PTCS System Commissioning and Controls Heat Zone 2 - Cool Zone 1</v>
          </cell>
          <cell r="B76" t="str">
            <v>Residential</v>
          </cell>
          <cell r="C76" t="str">
            <v>HVAC</v>
          </cell>
          <cell r="D76" t="str">
            <v>System Commissioning and Controls</v>
          </cell>
          <cell r="E76" t="str">
            <v>PTCS System Commissioning and Controls</v>
          </cell>
          <cell r="F76" t="str">
            <v>Manufactured Home</v>
          </cell>
          <cell r="G76" t="str">
            <v>Existing Construction</v>
          </cell>
          <cell r="H76" t="str">
            <v>Existing or New Heat Pump</v>
          </cell>
          <cell r="I76" t="str">
            <v>Not Applicable</v>
          </cell>
          <cell r="J76" t="str">
            <v>Work must meet PTCS certification or equivalent requirements. Heat pump need not meet PTCS minimum HSPF or SEER efficiency requirements.</v>
          </cell>
          <cell r="K76" t="str">
            <v>Manufactured Home not certified as Super Good Cents</v>
          </cell>
          <cell r="L76" t="str">
            <v>No</v>
          </cell>
          <cell r="M76" t="str">
            <v>Heating Zone 2 - Cooling Zone 1</v>
          </cell>
          <cell r="N76" t="str">
            <v>Deemed</v>
          </cell>
          <cell r="Q76" t="str">
            <v>The  Bonneville Power Administration is providing training and certification support for the Performance Tested Comfort System (PCTS). Ecos Consulting is offering PTCS training and certification services to utilities and contractors. The State of Oregon t</v>
          </cell>
          <cell r="S76">
            <v>0</v>
          </cell>
          <cell r="T76" t="str">
            <v>New Measure</v>
          </cell>
          <cell r="U76" t="str">
            <v>New Measure</v>
          </cell>
          <cell r="V76" t="str">
            <v>Manufactured Home NonSGC Heat Pump - PTCS System Commissioning and Controls Heat Zone 2 - Cool Zone 1</v>
          </cell>
          <cell r="W76" t="str">
            <v>Low Income Manufactured Home NonSGC Heat Pump - PTCS System Commissioning and Controls Heat Zone 2 - Cool Zone 1</v>
          </cell>
        </row>
        <row r="77">
          <cell r="A77" t="str">
            <v>Manufactured Home NonSGC Heat Pump - PTCS System Commissioning and Controls Heat Zone 2 - Cool Zone 2</v>
          </cell>
          <cell r="B77" t="str">
            <v>Residential</v>
          </cell>
          <cell r="C77" t="str">
            <v>HVAC</v>
          </cell>
          <cell r="D77" t="str">
            <v>System Commissioning and Controls</v>
          </cell>
          <cell r="E77" t="str">
            <v>PTCS System Commissioning and Controls</v>
          </cell>
          <cell r="F77" t="str">
            <v>Manufactured Home</v>
          </cell>
          <cell r="G77" t="str">
            <v>Existing Construction</v>
          </cell>
          <cell r="H77" t="str">
            <v>Existing or New Heat Pump</v>
          </cell>
          <cell r="I77" t="str">
            <v>Not Applicable</v>
          </cell>
          <cell r="J77" t="str">
            <v>Work must meet PTCS certification or equivalent requirements. Heat pump need not meet PTCS minimum HSPF or SEER efficiency requirements.</v>
          </cell>
          <cell r="K77" t="str">
            <v>Manufactured Home not certified as Super Good Cents</v>
          </cell>
          <cell r="L77" t="str">
            <v>No</v>
          </cell>
          <cell r="M77" t="str">
            <v>Heating Zone 2 - Cooling Zone 2</v>
          </cell>
          <cell r="N77" t="str">
            <v>Deemed</v>
          </cell>
          <cell r="Q77" t="str">
            <v>The  Bonneville Power Administration is providing training and certification support for the Performance Tested Comfort System (PCTS). Ecos Consulting is offering PTCS training and certification services to utilities and contractors. The State of Oregon t</v>
          </cell>
          <cell r="S77">
            <v>0</v>
          </cell>
          <cell r="T77" t="str">
            <v>New Measure</v>
          </cell>
          <cell r="U77" t="str">
            <v>New Measure</v>
          </cell>
          <cell r="V77" t="str">
            <v>Manufactured Home NonSGC Heat Pump - PTCS System Commissioning and Controls Heat Zone 2 - Cool Zone 2</v>
          </cell>
          <cell r="W77" t="str">
            <v>Low Income Manufactured Home NonSGC Heat Pump - PTCS System Commissioning and Controls Heat Zone 2 - Cool Zone 2</v>
          </cell>
        </row>
        <row r="78">
          <cell r="A78" t="str">
            <v>Manufactured Home NonSGC Heat Pump - PTCS System Commissioning and Controls Heat Zone 2 - Cool Zone 2</v>
          </cell>
          <cell r="B78" t="str">
            <v>Residential</v>
          </cell>
          <cell r="C78" t="str">
            <v>HVAC</v>
          </cell>
          <cell r="D78" t="str">
            <v>System Commissioning and Controls</v>
          </cell>
          <cell r="E78" t="str">
            <v>PTCS System Commissioning and Controls</v>
          </cell>
          <cell r="F78" t="str">
            <v>Manufactured Home</v>
          </cell>
          <cell r="G78" t="str">
            <v>Existing Construction</v>
          </cell>
          <cell r="H78" t="str">
            <v>Existing or New Heat Pump</v>
          </cell>
          <cell r="I78" t="str">
            <v>Not Applicable</v>
          </cell>
          <cell r="J78" t="str">
            <v>Work must meet PTCS certification or equivalent requirements. Heat pump need not meet PTCS minimum HSPF or SEER efficiency requirements.</v>
          </cell>
          <cell r="K78" t="str">
            <v>Manufactured Home not certified as Super Good Cents</v>
          </cell>
          <cell r="L78" t="str">
            <v>No</v>
          </cell>
          <cell r="M78" t="str">
            <v>Heating Zone 2 - Cooling Zone 2</v>
          </cell>
          <cell r="N78" t="str">
            <v>Deemed</v>
          </cell>
          <cell r="Q78" t="str">
            <v>The  Bonneville Power Administration is providing training and certification support for the Performance Tested Comfort System (PCTS). Ecos Consulting is offering PTCS training and certification services to utilities and contractors. The State of Oregon t</v>
          </cell>
          <cell r="S78">
            <v>0</v>
          </cell>
          <cell r="T78" t="str">
            <v>New Measure</v>
          </cell>
          <cell r="U78" t="str">
            <v>New Measure</v>
          </cell>
          <cell r="V78" t="str">
            <v>Manufactured Home NonSGC Heat Pump - PTCS System Commissioning and Controls Heat Zone 2 - Cool Zone 2</v>
          </cell>
          <cell r="W78" t="str">
            <v>Low Income Manufactured Home NonSGC Heat Pump - PTCS System Commissioning and Controls Heat Zone 2 - Cool Zone 2</v>
          </cell>
        </row>
        <row r="79">
          <cell r="A79" t="str">
            <v>Manufactured Home NonSGC Heat Pump - PTCS System Commissioning and Controls Heat Zone 2 - Cool Zone 3</v>
          </cell>
          <cell r="B79" t="str">
            <v>Residential</v>
          </cell>
          <cell r="C79" t="str">
            <v>HVAC</v>
          </cell>
          <cell r="D79" t="str">
            <v>System Commissioning and Controls</v>
          </cell>
          <cell r="E79" t="str">
            <v>PTCS System Commissioning and Controls</v>
          </cell>
          <cell r="F79" t="str">
            <v>Manufactured Home</v>
          </cell>
          <cell r="G79" t="str">
            <v>Existing Construction</v>
          </cell>
          <cell r="H79" t="str">
            <v>Existing or New Heat Pump</v>
          </cell>
          <cell r="I79" t="str">
            <v>Not Applicable</v>
          </cell>
          <cell r="J79" t="str">
            <v>Work must meet PTCS certification or equivalent requirements. Heat pump need not meet PTCS minimum HSPF or SEER efficiency requirements.</v>
          </cell>
          <cell r="K79" t="str">
            <v>Manufactured Home not certified as Super Good Cents</v>
          </cell>
          <cell r="L79" t="str">
            <v>No</v>
          </cell>
          <cell r="M79" t="str">
            <v>Heating Zone 2 - Cooling Zone 3</v>
          </cell>
          <cell r="N79" t="str">
            <v>Deemed</v>
          </cell>
          <cell r="Q79" t="str">
            <v>The  Bonneville Power Administration is providing training and certification support for the Performance Tested Comfort System (PCTS). Ecos Consulting is offering PTCS training and certification services to utilities and contractors. The State of Oregon t</v>
          </cell>
          <cell r="S79">
            <v>0</v>
          </cell>
          <cell r="T79" t="str">
            <v>New Measure</v>
          </cell>
          <cell r="U79" t="str">
            <v>New Measure</v>
          </cell>
          <cell r="V79" t="str">
            <v>Manufactured Home NonSGC Heat Pump - PTCS System Commissioning and Controls Heat Zone 2 - Cool Zone 3</v>
          </cell>
          <cell r="W79" t="str">
            <v>Low Income Manufactured Home NonSGC Heat Pump - PTCS System Commissioning and Controls Heat Zone 2 - Cool Zone 3</v>
          </cell>
        </row>
        <row r="80">
          <cell r="A80" t="str">
            <v>Manufactured Home NonSGC Heat Pump - PTCS System Commissioning and Controls Heat Zone 2 - Cool Zone 3</v>
          </cell>
          <cell r="B80" t="str">
            <v>Residential</v>
          </cell>
          <cell r="C80" t="str">
            <v>HVAC</v>
          </cell>
          <cell r="D80" t="str">
            <v>System Commissioning and Controls</v>
          </cell>
          <cell r="E80" t="str">
            <v>PTCS System Commissioning and Controls</v>
          </cell>
          <cell r="F80" t="str">
            <v>Manufactured Home</v>
          </cell>
          <cell r="G80" t="str">
            <v>Existing Construction</v>
          </cell>
          <cell r="H80" t="str">
            <v>Existing or New Heat Pump</v>
          </cell>
          <cell r="I80" t="str">
            <v>Not Applicable</v>
          </cell>
          <cell r="J80" t="str">
            <v>Work must meet PTCS certification or equivalent requirements. Heat pump need not meet PTCS minimum HSPF or SEER efficiency requirements.</v>
          </cell>
          <cell r="K80" t="str">
            <v>Manufactured Home not certified as Super Good Cents</v>
          </cell>
          <cell r="L80" t="str">
            <v>No</v>
          </cell>
          <cell r="M80" t="str">
            <v>Heating Zone 2 - Cooling Zone 3</v>
          </cell>
          <cell r="N80" t="str">
            <v>Deemed</v>
          </cell>
          <cell r="Q80" t="str">
            <v>The  Bonneville Power Administration is providing training and certification support for the Performance Tested Comfort System (PCTS). Ecos Consulting is offering PTCS training and certification services to utilities and contractors. The State of Oregon t</v>
          </cell>
          <cell r="S80">
            <v>0</v>
          </cell>
          <cell r="T80" t="str">
            <v>New Measure</v>
          </cell>
          <cell r="U80" t="str">
            <v>New Measure</v>
          </cell>
          <cell r="V80" t="str">
            <v>Manufactured Home NonSGC Heat Pump - PTCS System Commissioning and Controls Heat Zone 2 - Cool Zone 3</v>
          </cell>
          <cell r="W80" t="str">
            <v>Low Income Manufactured Home NonSGC Heat Pump - PTCS System Commissioning and Controls Heat Zone 2 - Cool Zone 3</v>
          </cell>
        </row>
        <row r="81">
          <cell r="A81" t="str">
            <v>Manufactured Home NonSGC Heat Pump - PTCS System Commissioning and Controls Heat Zone 3 - Cool Zone 1</v>
          </cell>
          <cell r="B81" t="str">
            <v>Residential</v>
          </cell>
          <cell r="C81" t="str">
            <v>HVAC</v>
          </cell>
          <cell r="D81" t="str">
            <v>System Commissioning and Controls</v>
          </cell>
          <cell r="E81" t="str">
            <v>PTCS System Commissioning and Controls</v>
          </cell>
          <cell r="F81" t="str">
            <v>Manufactured Home</v>
          </cell>
          <cell r="G81" t="str">
            <v>Existing Construction</v>
          </cell>
          <cell r="H81" t="str">
            <v>Existing or New Heat Pump</v>
          </cell>
          <cell r="I81" t="str">
            <v>Not Applicable</v>
          </cell>
          <cell r="J81" t="str">
            <v>Work must meet PTCS certification or equivalent requirements. Heat pump need not meet PTCS minimum HSPF or SEER efficiency requirements.</v>
          </cell>
          <cell r="K81" t="str">
            <v>Manufactured Home not certified as Super Good Cents</v>
          </cell>
          <cell r="L81" t="str">
            <v>No</v>
          </cell>
          <cell r="M81" t="str">
            <v>Heating Zone 3 - Cooling Zone 1</v>
          </cell>
          <cell r="N81" t="str">
            <v>Deemed</v>
          </cell>
          <cell r="Q81" t="str">
            <v>The  Bonneville Power Administration is providing training and certification support for the Performance Tested Comfort System (PCTS). Ecos Consulting is offering PTCS training and certification services to utilities and contractors. The State of Oregon t</v>
          </cell>
          <cell r="S81">
            <v>0</v>
          </cell>
          <cell r="T81" t="str">
            <v>New Measure</v>
          </cell>
          <cell r="U81" t="str">
            <v>New Measure</v>
          </cell>
          <cell r="V81" t="str">
            <v>Manufactured Home NonSGC Heat Pump - PTCS System Commissioning and Controls Heat Zone 3 - Cool Zone 1</v>
          </cell>
          <cell r="W81" t="str">
            <v>Low Income Manufactured Home NonSGC Heat Pump - PTCS System Commissioning and Controls Heat Zone 3 - Cool Zone 1</v>
          </cell>
        </row>
        <row r="82">
          <cell r="A82" t="str">
            <v>Manufactured Home NonSGC Heat Pump - PTCS System Commissioning and Controls Heat Zone 3 - Cool Zone 1</v>
          </cell>
          <cell r="B82" t="str">
            <v>Residential</v>
          </cell>
          <cell r="C82" t="str">
            <v>HVAC</v>
          </cell>
          <cell r="D82" t="str">
            <v>System Commissioning and Controls</v>
          </cell>
          <cell r="E82" t="str">
            <v>PTCS System Commissioning and Controls</v>
          </cell>
          <cell r="F82" t="str">
            <v>Manufactured Home</v>
          </cell>
          <cell r="G82" t="str">
            <v>Existing Construction</v>
          </cell>
          <cell r="H82" t="str">
            <v>Existing or New Heat Pump</v>
          </cell>
          <cell r="I82" t="str">
            <v>Not Applicable</v>
          </cell>
          <cell r="J82" t="str">
            <v>Work must meet PTCS certification or equivalent requirements. Heat pump need not meet PTCS minimum HSPF or SEER efficiency requirements.</v>
          </cell>
          <cell r="K82" t="str">
            <v>Manufactured Home not certified as Super Good Cents</v>
          </cell>
          <cell r="L82" t="str">
            <v>No</v>
          </cell>
          <cell r="M82" t="str">
            <v>Heating Zone 3 - Cooling Zone 1</v>
          </cell>
          <cell r="N82" t="str">
            <v>Deemed</v>
          </cell>
          <cell r="Q82" t="str">
            <v>The  Bonneville Power Administration is providing training and certification support for the Performance Tested Comfort System (PCTS). Ecos Consulting is offering PTCS training and certification services to utilities and contractors. The State of Oregon t</v>
          </cell>
          <cell r="S82">
            <v>0</v>
          </cell>
          <cell r="T82" t="str">
            <v>New Measure</v>
          </cell>
          <cell r="U82" t="str">
            <v>New Measure</v>
          </cell>
          <cell r="V82" t="str">
            <v>Manufactured Home NonSGC Heat Pump - PTCS System Commissioning and Controls Heat Zone 3 - Cool Zone 1</v>
          </cell>
          <cell r="W82" t="str">
            <v>Low Income Manufactured Home NonSGC Heat Pump - PTCS System Commissioning and Controls Heat Zone 3 - Cool Zone 1</v>
          </cell>
        </row>
        <row r="83">
          <cell r="A83" t="str">
            <v>Manufactured Home NonSGC Heat Pump - PTCS System Commissioning and Controls Heat Zone 3 - Cool Zone 2</v>
          </cell>
          <cell r="B83" t="str">
            <v>Residential</v>
          </cell>
          <cell r="C83" t="str">
            <v>HVAC</v>
          </cell>
          <cell r="D83" t="str">
            <v>System Commissioning and Controls</v>
          </cell>
          <cell r="E83" t="str">
            <v>PTCS System Commissioning and Controls</v>
          </cell>
          <cell r="F83" t="str">
            <v>Manufactured Home</v>
          </cell>
          <cell r="G83" t="str">
            <v>Existing Construction</v>
          </cell>
          <cell r="H83" t="str">
            <v>Existing or New Heat Pump</v>
          </cell>
          <cell r="I83" t="str">
            <v>Not Applicable</v>
          </cell>
          <cell r="J83" t="str">
            <v>Work must meet PTCS certification or equivalent requirements. Heat pump need not meet PTCS minimum HSPF or SEER efficiency requirements.</v>
          </cell>
          <cell r="K83" t="str">
            <v>Manufactured Home not certified as Super Good Cents</v>
          </cell>
          <cell r="L83" t="str">
            <v>No</v>
          </cell>
          <cell r="M83" t="str">
            <v>Heating Zone 3 - Cooling Zone 2</v>
          </cell>
          <cell r="N83" t="str">
            <v>Deemed</v>
          </cell>
          <cell r="Q83" t="str">
            <v>The  Bonneville Power Administration is providing training and certification support for the Performance Tested Comfort System (PCTS). Ecos Consulting is offering PTCS training and certification services to utilities and contractors. The State of Oregon t</v>
          </cell>
          <cell r="S83">
            <v>0</v>
          </cell>
          <cell r="T83" t="str">
            <v>New Measure</v>
          </cell>
          <cell r="U83" t="str">
            <v>New Measure</v>
          </cell>
          <cell r="V83" t="str">
            <v>Manufactured Home NonSGC Heat Pump - PTCS System Commissioning and Controls Heat Zone 3 - Cool Zone 2</v>
          </cell>
          <cell r="W83" t="str">
            <v>Low Income Manufactured Home NonSGC Heat Pump - PTCS System Commissioning and Controls Heat Zone 3 - Cool Zone 2</v>
          </cell>
        </row>
        <row r="84">
          <cell r="A84" t="str">
            <v>Manufactured Home NonSGC Heat Pump - PTCS System Commissioning and Controls Heat Zone 3 - Cool Zone 2</v>
          </cell>
          <cell r="B84" t="str">
            <v>Residential</v>
          </cell>
          <cell r="C84" t="str">
            <v>HVAC</v>
          </cell>
          <cell r="D84" t="str">
            <v>System Commissioning and Controls</v>
          </cell>
          <cell r="E84" t="str">
            <v>PTCS System Commissioning and Controls</v>
          </cell>
          <cell r="F84" t="str">
            <v>Manufactured Home</v>
          </cell>
          <cell r="G84" t="str">
            <v>Existing Construction</v>
          </cell>
          <cell r="H84" t="str">
            <v>Existing or New Heat Pump</v>
          </cell>
          <cell r="I84" t="str">
            <v>Not Applicable</v>
          </cell>
          <cell r="J84" t="str">
            <v>Work must meet PTCS certification or equivalent requirements. Heat pump need not meet PTCS minimum HSPF or SEER efficiency requirements.</v>
          </cell>
          <cell r="K84" t="str">
            <v>Manufactured Home not certified as Super Good Cents</v>
          </cell>
          <cell r="L84" t="str">
            <v>No</v>
          </cell>
          <cell r="M84" t="str">
            <v>Heating Zone 3 - Cooling Zone 2</v>
          </cell>
          <cell r="N84" t="str">
            <v>Deemed</v>
          </cell>
          <cell r="Q84" t="str">
            <v>The  Bonneville Power Administration is providing training and certification support for the Performance Tested Comfort System (PCTS). Ecos Consulting is offering PTCS training and certification services to utilities and contractors. The State of Oregon t</v>
          </cell>
          <cell r="S84">
            <v>0</v>
          </cell>
          <cell r="T84" t="str">
            <v>New Measure</v>
          </cell>
          <cell r="U84" t="str">
            <v>New Measure</v>
          </cell>
          <cell r="V84" t="str">
            <v>Manufactured Home NonSGC Heat Pump - PTCS System Commissioning and Controls Heat Zone 3 - Cool Zone 2</v>
          </cell>
          <cell r="W84" t="str">
            <v>Low Income Manufactured Home NonSGC Heat Pump - PTCS System Commissioning and Controls Heat Zone 3 - Cool Zone 2</v>
          </cell>
        </row>
        <row r="85">
          <cell r="A85" t="str">
            <v>Manufactured Home NonSGC Heat Pump - PTCS System Commissioning and Controls Heat Zone 3 - Cool Zone 3</v>
          </cell>
          <cell r="B85" t="str">
            <v>Residential</v>
          </cell>
          <cell r="C85" t="str">
            <v>HVAC</v>
          </cell>
          <cell r="D85" t="str">
            <v>System Commissioning and Controls</v>
          </cell>
          <cell r="E85" t="str">
            <v>PTCS System Commissioning and Controls</v>
          </cell>
          <cell r="F85" t="str">
            <v>Manufactured Home</v>
          </cell>
          <cell r="G85" t="str">
            <v>Existing Construction</v>
          </cell>
          <cell r="H85" t="str">
            <v>Existing or New Heat Pump</v>
          </cell>
          <cell r="I85" t="str">
            <v>Not Applicable</v>
          </cell>
          <cell r="J85" t="str">
            <v>Work must meet PTCS certification or equivalent requirements. Heat pump need not meet PTCS minimum HSPF or SEER efficiency requirements.</v>
          </cell>
          <cell r="K85" t="str">
            <v>Manufactured Home not certified as Super Good Cents</v>
          </cell>
          <cell r="L85" t="str">
            <v>No</v>
          </cell>
          <cell r="M85" t="str">
            <v>Heating Zone 3 - Cooling Zone 3</v>
          </cell>
          <cell r="N85" t="str">
            <v>Deemed</v>
          </cell>
          <cell r="Q85" t="str">
            <v>The  Bonneville Power Administration is providing training and certification support for the Performance Tested Comfort System (PCTS). Ecos Consulting is offering PTCS training and certification services to utilities and contractors. The State of Oregon t</v>
          </cell>
          <cell r="S85">
            <v>0</v>
          </cell>
          <cell r="T85" t="str">
            <v>New Measure</v>
          </cell>
          <cell r="U85" t="str">
            <v>New Measure</v>
          </cell>
          <cell r="V85" t="str">
            <v>Manufactured Home NonSGC Heat Pump - PTCS System Commissioning and Controls Heat Zone 3 - Cool Zone 3</v>
          </cell>
          <cell r="W85" t="str">
            <v>Low Income Manufactured Home NonSGC Heat Pump - PTCS System Commissioning and Controls Heat Zone 3 - Cool Zone 3</v>
          </cell>
        </row>
        <row r="86">
          <cell r="A86" t="str">
            <v>Manufactured Home NonSGC Heat Pump - PTCS System Commissioning and Controls Heat Zone 3 - Cool Zone 3</v>
          </cell>
          <cell r="B86" t="str">
            <v>Residential</v>
          </cell>
          <cell r="C86" t="str">
            <v>HVAC</v>
          </cell>
          <cell r="D86" t="str">
            <v>System Commissioning and Controls</v>
          </cell>
          <cell r="E86" t="str">
            <v>PTCS System Commissioning and Controls</v>
          </cell>
          <cell r="F86" t="str">
            <v>Manufactured Home</v>
          </cell>
          <cell r="G86" t="str">
            <v>Existing Construction</v>
          </cell>
          <cell r="H86" t="str">
            <v>Existing or New Heat Pump</v>
          </cell>
          <cell r="I86" t="str">
            <v>Not Applicable</v>
          </cell>
          <cell r="J86" t="str">
            <v>Work must meet PTCS certification or equivalent requirements. Heat pump need not meet PTCS minimum HSPF or SEER efficiency requirements.</v>
          </cell>
          <cell r="K86" t="str">
            <v>Manufactured Home not certified as Super Good Cents</v>
          </cell>
          <cell r="L86" t="str">
            <v>No</v>
          </cell>
          <cell r="M86" t="str">
            <v>Heating Zone 3 - Cooling Zone 3</v>
          </cell>
          <cell r="N86" t="str">
            <v>Deemed</v>
          </cell>
          <cell r="Q86" t="str">
            <v>The  Bonneville Power Administration is providing training and certification support for the Performance Tested Comfort System (PCTS). Ecos Consulting is offering PTCS training and certification services to utilities and contractors. The State of Oregon t</v>
          </cell>
          <cell r="S86">
            <v>0</v>
          </cell>
          <cell r="T86" t="str">
            <v>New Measure</v>
          </cell>
          <cell r="U86" t="str">
            <v>New Measure</v>
          </cell>
          <cell r="V86" t="str">
            <v>Manufactured Home NonSGC Heat Pump - PTCS System Commissioning and Controls Heat Zone 3 - Cool Zone 3</v>
          </cell>
          <cell r="W86" t="str">
            <v>Low Income Manufactured Home NonSGC Heat Pump - PTCS System Commissioning and Controls Heat Zone 3 - Cool Zone 3</v>
          </cell>
        </row>
        <row r="87">
          <cell r="A87" t="str">
            <v>Manufactured Home NonSGC Heat Pump - PTCS System Commissioning Heat Zone 1 - Cool Zone 1</v>
          </cell>
          <cell r="B87" t="str">
            <v>Residential</v>
          </cell>
          <cell r="C87" t="str">
            <v>HVAC</v>
          </cell>
          <cell r="D87" t="str">
            <v>System Commissioning</v>
          </cell>
          <cell r="E87" t="str">
            <v>PTCS System Commissioning</v>
          </cell>
          <cell r="F87" t="str">
            <v>Manufactured Home</v>
          </cell>
          <cell r="G87" t="str">
            <v>Existing Construction</v>
          </cell>
          <cell r="H87" t="str">
            <v>Existing or New Heat Pump</v>
          </cell>
          <cell r="I87" t="str">
            <v>Non-Super Good Cents                                                                                </v>
          </cell>
          <cell r="J87" t="str">
            <v>Work must meet PTCS certification or equivalent requirements. Heat pump need not meet PTCS minimum HSPF or SEER efficiency requirements.</v>
          </cell>
          <cell r="K87" t="str">
            <v>Manufactured Home not certified as Super Good Cents</v>
          </cell>
          <cell r="L87" t="str">
            <v>No</v>
          </cell>
          <cell r="M87" t="str">
            <v>Heating Zone 1 - Cooling Zone 1</v>
          </cell>
          <cell r="N87" t="str">
            <v>Deemed</v>
          </cell>
          <cell r="Q87" t="str">
            <v>The  Bonneville Power Administration is providing training and certification support for the Performance Tested Comfort System (PCTS). Ecos Consulting is offering PTCS training and certification services to utilities and contractors. The State of Oregon t</v>
          </cell>
          <cell r="S87">
            <v>0</v>
          </cell>
          <cell r="T87" t="str">
            <v>RHV00463</v>
          </cell>
          <cell r="U87" t="str">
            <v>LIW00280</v>
          </cell>
          <cell r="V87" t="str">
            <v>Manufactured Home NonSGC Heat Pump - PTCS System Commissioning Heat Zone 1 - Cool Zone 1</v>
          </cell>
          <cell r="W87" t="str">
            <v>Low Income Manufactured Home NonSGC Heat Pump - PTCS System Commissioning Heat Zone 1 - Cool Zone 1</v>
          </cell>
        </row>
        <row r="88">
          <cell r="A88" t="str">
            <v>Manufactured Home NonSGC Heat Pump - PTCS System Commissioning Heat Zone 1 - Cool Zone 2</v>
          </cell>
          <cell r="B88" t="str">
            <v>Residential</v>
          </cell>
          <cell r="C88" t="str">
            <v>HVAC</v>
          </cell>
          <cell r="D88" t="str">
            <v>System Commissioning</v>
          </cell>
          <cell r="E88" t="str">
            <v>PTCS System Commissioning</v>
          </cell>
          <cell r="F88" t="str">
            <v>Manufactured Home</v>
          </cell>
          <cell r="G88" t="str">
            <v>Existing Construction</v>
          </cell>
          <cell r="H88" t="str">
            <v>Existing or New Heat Pump</v>
          </cell>
          <cell r="I88" t="str">
            <v>Non-Super Good Cents                                                                                </v>
          </cell>
          <cell r="J88" t="str">
            <v>Work must meet PTCS certification or equivalent requirements. Heat pump need not meet PTCS minimum HSPF or SEER efficiency requirements.</v>
          </cell>
          <cell r="K88" t="str">
            <v>Manufactured Home not certified as Super Good Cents</v>
          </cell>
          <cell r="L88" t="str">
            <v>No</v>
          </cell>
          <cell r="M88" t="str">
            <v>Heating Zone 1 - Cooling Zone 2</v>
          </cell>
          <cell r="N88" t="str">
            <v>Deemed</v>
          </cell>
          <cell r="Q88" t="str">
            <v>The  Bonneville Power Administration is providing training and certification support for the Performance Tested Comfort System (PCTS). Ecos Consulting is offering PTCS training and certification services to utilities and contractors. The State of Oregon t</v>
          </cell>
          <cell r="S88">
            <v>0</v>
          </cell>
          <cell r="T88" t="str">
            <v>RHV00453</v>
          </cell>
          <cell r="U88" t="str">
            <v>LIW00278</v>
          </cell>
          <cell r="V88" t="str">
            <v>Manufactured Home NonSGC Heat Pump - PTCS System Commissioning Heat Zone 1 - Cool Zone 2</v>
          </cell>
          <cell r="W88" t="str">
            <v>Low Income Manufactured Home NonSGC Heat Pump - PTCS System Commissioning Heat Zone 1 - Cool Zone 2</v>
          </cell>
        </row>
        <row r="89">
          <cell r="A89" t="str">
            <v>Manufactured Home NonSGC Heat Pump - PTCS System Commissioning Heat Zone 1 - Cool Zone 3</v>
          </cell>
          <cell r="B89" t="str">
            <v>Residential</v>
          </cell>
          <cell r="C89" t="str">
            <v>HVAC</v>
          </cell>
          <cell r="D89" t="str">
            <v>System Commissioning</v>
          </cell>
          <cell r="E89" t="str">
            <v>PTCS System Commissioning</v>
          </cell>
          <cell r="F89" t="str">
            <v>Manufactured Home</v>
          </cell>
          <cell r="G89" t="str">
            <v>Existing Construction</v>
          </cell>
          <cell r="H89" t="str">
            <v>Existing or New Heat Pump</v>
          </cell>
          <cell r="I89" t="str">
            <v>Non-Super Good Cents                                                                                </v>
          </cell>
          <cell r="J89" t="str">
            <v>Work must meet PTCS certification or equivalent requirements. Heat pump need not meet PTCS minimum HSPF or SEER efficiency requirements.</v>
          </cell>
          <cell r="K89" t="str">
            <v>Manufactured Home not certified as Super Good Cents</v>
          </cell>
          <cell r="L89" t="str">
            <v>No</v>
          </cell>
          <cell r="M89" t="str">
            <v>Heating Zone 1 - Cooling Zone 3</v>
          </cell>
          <cell r="N89" t="str">
            <v>Deemed</v>
          </cell>
          <cell r="Q89" t="str">
            <v>The  Bonneville Power Administration is providing training and certification support for the Performance Tested Comfort System (PCTS). Ecos Consulting is offering PTCS training and certification services to utilities and contractors. The State of Oregon t</v>
          </cell>
          <cell r="S89">
            <v>0</v>
          </cell>
          <cell r="T89" t="str">
            <v>RHV00424</v>
          </cell>
          <cell r="U89" t="str">
            <v>LIW00272</v>
          </cell>
          <cell r="V89" t="str">
            <v>Manufactured Home NonSGC Heat Pump - PTCS System Commissioning Heat Zone 1 - Cool Zone 3</v>
          </cell>
          <cell r="W89" t="str">
            <v>Low Income Manufactured Home NonSGC Heat Pump - PTCS System Commissioning Heat Zone 1 - Cool Zone 3</v>
          </cell>
        </row>
        <row r="90">
          <cell r="A90" t="str">
            <v>Manufactured Home NonSGC Heat Pump - PTCS System Commissioning Heat Zone 2 - Cool Zone 1</v>
          </cell>
          <cell r="B90" t="str">
            <v>Residential</v>
          </cell>
          <cell r="C90" t="str">
            <v>HVAC</v>
          </cell>
          <cell r="D90" t="str">
            <v>System Commissioning</v>
          </cell>
          <cell r="E90" t="str">
            <v>PTCS System Commissioning</v>
          </cell>
          <cell r="F90" t="str">
            <v>Manufactured Home</v>
          </cell>
          <cell r="G90" t="str">
            <v>Existing Construction</v>
          </cell>
          <cell r="H90" t="str">
            <v>Existing or New Heat Pump</v>
          </cell>
          <cell r="I90" t="str">
            <v>Non-Super Good Cents                                                                                </v>
          </cell>
          <cell r="J90" t="str">
            <v>Work must meet PTCS certification or equivalent requirements. Heat pump need not meet PTCS minimum HSPF or SEER efficiency requirements.</v>
          </cell>
          <cell r="K90" t="str">
            <v>Manufactured Home not certified as Super Good Cents</v>
          </cell>
          <cell r="L90" t="str">
            <v>No</v>
          </cell>
          <cell r="M90" t="str">
            <v>Heating Zone 2 - Cooling Zone 1</v>
          </cell>
          <cell r="N90" t="str">
            <v>Deemed</v>
          </cell>
          <cell r="Q90" t="str">
            <v>The  Bonneville Power Administration is providing training and certification support for the Performance Tested Comfort System (PCTS). Ecos Consulting is offering PTCS training and certification services to utilities and contractors. The State of Oregon t</v>
          </cell>
          <cell r="S90">
            <v>0</v>
          </cell>
          <cell r="T90" t="str">
            <v>RHV00419</v>
          </cell>
          <cell r="U90" t="str">
            <v>LIW00270</v>
          </cell>
          <cell r="V90" t="str">
            <v>Manufactured Home NonSGC Heat Pump - PTCS System Commissioning Heat Zone 2 - Cool Zone 1</v>
          </cell>
          <cell r="W90" t="str">
            <v>Low Income Manufactured Home NonSGC Heat Pump - PTCS System Commissioning Heat Zone 2 - Cool Zone 1</v>
          </cell>
        </row>
        <row r="91">
          <cell r="A91" t="str">
            <v>Manufactured Home NonSGC Heat Pump - PTCS System Commissioning Heat Zone 2 - Cool Zone 2</v>
          </cell>
          <cell r="B91" t="str">
            <v>Residential</v>
          </cell>
          <cell r="C91" t="str">
            <v>HVAC</v>
          </cell>
          <cell r="D91" t="str">
            <v>System Commissioning</v>
          </cell>
          <cell r="E91" t="str">
            <v>PTCS System Commissioning</v>
          </cell>
          <cell r="F91" t="str">
            <v>Manufactured Home</v>
          </cell>
          <cell r="G91" t="str">
            <v>Existing Construction</v>
          </cell>
          <cell r="H91" t="str">
            <v>Existing or New Heat Pump</v>
          </cell>
          <cell r="I91" t="str">
            <v>Non-Super Good Cents                                                                                </v>
          </cell>
          <cell r="J91" t="str">
            <v>Work must meet PTCS certification or equivalent requirements. Heat pump need not meet PTCS minimum HSPF or SEER efficiency requirements.</v>
          </cell>
          <cell r="K91" t="str">
            <v>Manufactured Home not certified as Super Good Cents</v>
          </cell>
          <cell r="L91" t="str">
            <v>No</v>
          </cell>
          <cell r="M91" t="str">
            <v>Heating Zone 2 - Cooling Zone 2</v>
          </cell>
          <cell r="N91" t="str">
            <v>Deemed</v>
          </cell>
          <cell r="Q91" t="str">
            <v>The  Bonneville Power Administration is providing training and certification support for the Performance Tested Comfort System (PCTS). Ecos Consulting is offering PTCS training and certification services to utilities and contractors. The State of Oregon t</v>
          </cell>
          <cell r="S91">
            <v>0</v>
          </cell>
          <cell r="T91" t="str">
            <v>RHV00408</v>
          </cell>
          <cell r="U91" t="str">
            <v>LIW00264</v>
          </cell>
          <cell r="V91" t="str">
            <v>Manufactured Home NonSGC Heat Pump - PTCS System Commissioning Heat Zone 2 - Cool Zone 2</v>
          </cell>
          <cell r="W91" t="str">
            <v>Low Income Manufactured Home NonSGC Heat Pump - PTCS System Commissioning Heat Zone 2 - Cool Zone 2</v>
          </cell>
        </row>
        <row r="92">
          <cell r="A92" t="str">
            <v>Manufactured Home NonSGC Heat Pump - PTCS System Commissioning Heat Zone 2 - Cool Zone 3</v>
          </cell>
          <cell r="B92" t="str">
            <v>Residential</v>
          </cell>
          <cell r="C92" t="str">
            <v>HVAC</v>
          </cell>
          <cell r="D92" t="str">
            <v>System Commissioning</v>
          </cell>
          <cell r="E92" t="str">
            <v>PTCS System Commissioning</v>
          </cell>
          <cell r="F92" t="str">
            <v>Manufactured Home</v>
          </cell>
          <cell r="G92" t="str">
            <v>Existing Construction</v>
          </cell>
          <cell r="H92" t="str">
            <v>Existing or New Heat Pump</v>
          </cell>
          <cell r="I92" t="str">
            <v>Non-Super Good Cents                                                                                </v>
          </cell>
          <cell r="J92" t="str">
            <v>Work must meet PTCS certification or equivalent requirements. Heat pump need not meet PTCS minimum HSPF or SEER efficiency requirements.</v>
          </cell>
          <cell r="K92" t="str">
            <v>Manufactured Home not certified as Super Good Cents</v>
          </cell>
          <cell r="L92" t="str">
            <v>No</v>
          </cell>
          <cell r="M92" t="str">
            <v>Heating Zone 2 - Cooling Zone 3</v>
          </cell>
          <cell r="N92" t="str">
            <v>Deemed</v>
          </cell>
          <cell r="Q92" t="str">
            <v>The  Bonneville Power Administration is providing training and certification support for the Performance Tested Comfort System (PCTS). Ecos Consulting is offering PTCS training and certification services to utilities and contractors. The State of Oregon t</v>
          </cell>
          <cell r="S92">
            <v>0</v>
          </cell>
          <cell r="T92" t="str">
            <v>RHV00398</v>
          </cell>
          <cell r="U92" t="str">
            <v>LIW00259</v>
          </cell>
          <cell r="V92" t="str">
            <v>Manufactured Home NonSGC Heat Pump - PTCS System Commissioning Heat Zone 2 - Cool Zone 3</v>
          </cell>
          <cell r="W92" t="str">
            <v>Low Income Manufactured Home NonSGC Heat Pump - PTCS System Commissioning Heat Zone 2 - Cool Zone 3</v>
          </cell>
        </row>
        <row r="93">
          <cell r="A93" t="str">
            <v>Manufactured Home NonSGC Heat Pump - PTCS System Commissioning Heat Zone 3 - Cool Zone 1</v>
          </cell>
          <cell r="B93" t="str">
            <v>Residential</v>
          </cell>
          <cell r="C93" t="str">
            <v>HVAC</v>
          </cell>
          <cell r="D93" t="str">
            <v>System Commissioning</v>
          </cell>
          <cell r="E93" t="str">
            <v>PTCS System Commissioning</v>
          </cell>
          <cell r="F93" t="str">
            <v>Manufactured Home</v>
          </cell>
          <cell r="G93" t="str">
            <v>Existing Construction</v>
          </cell>
          <cell r="H93" t="str">
            <v>Existing or New Heat Pump</v>
          </cell>
          <cell r="I93" t="str">
            <v>Non-Super Good Cents                                                                                </v>
          </cell>
          <cell r="J93" t="str">
            <v>Work must meet PTCS certification or equivalent requirements. Heat pump need not meet PTCS minimum HSPF or SEER efficiency requirements.</v>
          </cell>
          <cell r="K93" t="str">
            <v>Manufactured Home not certified as Super Good Cents</v>
          </cell>
          <cell r="L93" t="str">
            <v>No</v>
          </cell>
          <cell r="M93" t="str">
            <v>Heating Zone 3 - Cooling Zone 1</v>
          </cell>
          <cell r="N93" t="str">
            <v>Deemed</v>
          </cell>
          <cell r="Q93" t="str">
            <v>The  Bonneville Power Administration is providing training and certification support for the Performance Tested Comfort System (PCTS). Ecos Consulting is offering PTCS training and certification services to utilities and contractors. The State of Oregon t</v>
          </cell>
          <cell r="S93">
            <v>0</v>
          </cell>
          <cell r="T93" t="str">
            <v>RHV00368</v>
          </cell>
          <cell r="U93" t="str">
            <v>LIW00258</v>
          </cell>
          <cell r="V93" t="str">
            <v>Manufactured Home NonSGC Heat Pump - PTCS System Commissioning Heat Zone 3 - Cool Zone 1</v>
          </cell>
          <cell r="W93" t="str">
            <v>Low Income Manufactured Home NonSGC Heat Pump - PTCS System Commissioning Heat Zone 3 - Cool Zone 1</v>
          </cell>
        </row>
        <row r="94">
          <cell r="A94" t="str">
            <v>Manufactured Home NonSGC Heat Pump - PTCS System Commissioning Heat Zone 3 - Cool Zone 2</v>
          </cell>
          <cell r="B94" t="str">
            <v>Residential</v>
          </cell>
          <cell r="C94" t="str">
            <v>HVAC</v>
          </cell>
          <cell r="D94" t="str">
            <v>System Commissioning</v>
          </cell>
          <cell r="E94" t="str">
            <v>PTCS System Commissioning</v>
          </cell>
          <cell r="F94" t="str">
            <v>Manufactured Home</v>
          </cell>
          <cell r="G94" t="str">
            <v>Existing Construction</v>
          </cell>
          <cell r="H94" t="str">
            <v>Existing or New Heat Pump</v>
          </cell>
          <cell r="I94" t="str">
            <v>Non-Super Good Cents                                                                                </v>
          </cell>
          <cell r="J94" t="str">
            <v>Work must meet PTCS certification or equivalent requirements. Heat pump need not meet PTCS minimum HSPF or SEER efficiency requirements.</v>
          </cell>
          <cell r="K94" t="str">
            <v>Manufactured Home not certified as Super Good Cents</v>
          </cell>
          <cell r="L94" t="str">
            <v>No</v>
          </cell>
          <cell r="M94" t="str">
            <v>Heating Zone 3 - Cooling Zone 2</v>
          </cell>
          <cell r="N94" t="str">
            <v>Deemed</v>
          </cell>
          <cell r="Q94" t="str">
            <v>The  Bonneville Power Administration is providing training and certification support for the Performance Tested Comfort System (PCTS). Ecos Consulting is offering PTCS training and certification services to utilities and contractors. The State of Oregon t</v>
          </cell>
          <cell r="S94">
            <v>0</v>
          </cell>
          <cell r="T94" t="str">
            <v>RHV00366</v>
          </cell>
          <cell r="U94" t="str">
            <v>LIW00255</v>
          </cell>
          <cell r="V94" t="str">
            <v>Manufactured Home NonSGC Heat Pump - PTCS System Commissioning Heat Zone 3 - Cool Zone 2</v>
          </cell>
          <cell r="W94" t="str">
            <v>Low Income Manufactured Home NonSGC Heat Pump - PTCS System Commissioning Heat Zone 3 - Cool Zone 2</v>
          </cell>
        </row>
        <row r="95">
          <cell r="A95" t="str">
            <v>Manufactured Home NonSGC Heat Pump - PTCS System Commissioning Heat Zone 3 - Cool Zone 3</v>
          </cell>
          <cell r="B95" t="str">
            <v>Residential</v>
          </cell>
          <cell r="C95" t="str">
            <v>HVAC</v>
          </cell>
          <cell r="D95" t="str">
            <v>System Commissioning</v>
          </cell>
          <cell r="E95" t="str">
            <v>PTCS System Commissioning</v>
          </cell>
          <cell r="F95" t="str">
            <v>Manufactured Home</v>
          </cell>
          <cell r="G95" t="str">
            <v>Existing Construction</v>
          </cell>
          <cell r="H95" t="str">
            <v>Existing or New Heat Pump</v>
          </cell>
          <cell r="I95" t="str">
            <v>Non-Super Good Cents                                                                                </v>
          </cell>
          <cell r="J95" t="str">
            <v>Work must meet PTCS certification or equivalent requirements. Heat pump need not meet PTCS minimum HSPF or SEER efficiency requirements.</v>
          </cell>
          <cell r="K95" t="str">
            <v>Manufactured Home not certified as Super Good Cents</v>
          </cell>
          <cell r="L95" t="str">
            <v>No</v>
          </cell>
          <cell r="M95" t="str">
            <v>Heating Zone 3 - Cooling Zone 3</v>
          </cell>
          <cell r="N95" t="str">
            <v>Deemed</v>
          </cell>
          <cell r="Q95" t="str">
            <v>The  Bonneville Power Administration is providing training and certification support for the Performance Tested Comfort System (PCTS). Ecos Consulting is offering PTCS training and certification services to utilities and contractors. The State of Oregon t</v>
          </cell>
          <cell r="S95">
            <v>0</v>
          </cell>
          <cell r="T95" t="str">
            <v>RHV00364</v>
          </cell>
          <cell r="U95" t="str">
            <v>LIW00249</v>
          </cell>
          <cell r="V95" t="str">
            <v>Manufactured Home NonSGC Heat Pump - PTCS System Commissioning Heat Zone 3 - Cool Zone 3</v>
          </cell>
          <cell r="W95" t="str">
            <v>Low Income Manufactured Home NonSGC Heat Pump - PTCS System Commissioning Heat Zone 3 - Cool Zone 3</v>
          </cell>
        </row>
        <row r="96">
          <cell r="A96" t="str">
            <v>Manufactured Home SGC Forced Air Furnace w/CAC - PTCS Duct Sealing and System Commissioning Heat Zone 1 - Cool Zone 1</v>
          </cell>
          <cell r="B96" t="str">
            <v>Residential</v>
          </cell>
          <cell r="C96" t="str">
            <v>HVAC</v>
          </cell>
          <cell r="D96" t="str">
            <v>Duct Sealing and System Commissioning</v>
          </cell>
          <cell r="E96" t="str">
            <v>PTCS Duct Sealing and System Commissioning</v>
          </cell>
          <cell r="F96" t="str">
            <v>Manufactured Home</v>
          </cell>
          <cell r="G96" t="str">
            <v>New or Existing Construction</v>
          </cell>
          <cell r="H96" t="str">
            <v>Electric Forced Air Furnace with Existing or New Central Air Conditioning</v>
          </cell>
          <cell r="I96" t="str">
            <v>Super Good Cents                                                                                    </v>
          </cell>
          <cell r="J96" t="str">
            <v>Work must meet PTCS certification or equivalent requirements. Air conditioner need not meet PTCS minimum SEER efficiency requirements. Pre-existing duct leakage to the outside must be greater than 250 CFM @ 50 Pascals or 15 percent of the floor area which</v>
          </cell>
          <cell r="K96" t="str">
            <v>Manufactured Home certified as Super Good Cents</v>
          </cell>
          <cell r="L96" t="str">
            <v>No</v>
          </cell>
          <cell r="M96" t="str">
            <v>Heating Zone 1 - Cooling Zone 1</v>
          </cell>
          <cell r="N96" t="str">
            <v>Deemed</v>
          </cell>
          <cell r="Q96" t="str">
            <v>The  Bonneville Power Administration is providing training and certification support for the Performance Tested Comfort System (PCTS). Ecos Consulting is offering PTCS training and certification services to utilities and contractors. The State of Oregon t</v>
          </cell>
          <cell r="S96">
            <v>0</v>
          </cell>
          <cell r="T96" t="str">
            <v>RHV00596</v>
          </cell>
          <cell r="U96" t="str">
            <v>LIW00274</v>
          </cell>
          <cell r="V96" t="str">
            <v>Manufactured Home SGC Forced Air Furnace w/CAC - PTCS Duct Sealing and System Commissioning Heat Zone 1 - Cool Zone 1</v>
          </cell>
          <cell r="W96" t="str">
            <v>Low Income Manufactured Home SGC Forced Air Furnace w/CAC - PTCS Duct Sealing and System Commissioning Heat Zone 1 - Cool Zone 1</v>
          </cell>
        </row>
        <row r="97">
          <cell r="A97" t="str">
            <v>Manufactured Home SGC Forced Air Furnace w/CAC - PTCS Duct Sealing and System Commissioning Heat Zone 1 - Cool Zone 2</v>
          </cell>
          <cell r="B97" t="str">
            <v>Residential</v>
          </cell>
          <cell r="C97" t="str">
            <v>HVAC</v>
          </cell>
          <cell r="D97" t="str">
            <v>Duct Sealing and System Commissioning</v>
          </cell>
          <cell r="E97" t="str">
            <v>PTCS Duct Sealing and System Commissioning</v>
          </cell>
          <cell r="F97" t="str">
            <v>Manufactured Home</v>
          </cell>
          <cell r="G97" t="str">
            <v>New or Existing Construction</v>
          </cell>
          <cell r="H97" t="str">
            <v>Electric Forced Air Furnace with Existing or New Central Air Conditioning</v>
          </cell>
          <cell r="I97" t="str">
            <v>Super Good Cents                                                                                    </v>
          </cell>
          <cell r="J97" t="str">
            <v>Work must meet PTCS certification or equivalent requirements. Air conditioner need not meet PTCS minimum SEER efficiency requirements. Pre-existing duct leakage to the outside must be greater than 250 CFM @ 50 Pascals or 15 percent of the floor area which</v>
          </cell>
          <cell r="K97" t="str">
            <v>Manufactured Home certified as Super Good Cents</v>
          </cell>
          <cell r="L97" t="str">
            <v>No</v>
          </cell>
          <cell r="M97" t="str">
            <v>Heating Zone 1 - Cooling Zone 2</v>
          </cell>
          <cell r="N97" t="str">
            <v>Deemed</v>
          </cell>
          <cell r="Q97" t="str">
            <v>The  Bonneville Power Administration is providing training and certification support for the Performance Tested Comfort System (PCTS). Ecos Consulting is offering PTCS training and certification services to utilities and contractors. The State of Oregon t</v>
          </cell>
          <cell r="S97">
            <v>0</v>
          </cell>
          <cell r="T97" t="str">
            <v>RHV00593</v>
          </cell>
          <cell r="U97" t="str">
            <v>LIW00271</v>
          </cell>
          <cell r="V97" t="str">
            <v>Manufactured Home SGC Forced Air Furnace w/CAC - PTCS Duct Sealing and System Commissioning Heat Zone 1 - Cool Zone 2</v>
          </cell>
          <cell r="W97" t="str">
            <v>Low Income Manufactured Home SGC Forced Air Furnace w/CAC - PTCS Duct Sealing and System Commissioning Heat Zone 1 - Cool Zone 2</v>
          </cell>
        </row>
        <row r="98">
          <cell r="A98" t="str">
            <v>Manufactured Home SGC Forced Air Furnace w/CAC - PTCS Duct Sealing and System Commissioning Heat Zone 1 - Cool Zone 3</v>
          </cell>
          <cell r="B98" t="str">
            <v>Residential</v>
          </cell>
          <cell r="C98" t="str">
            <v>HVAC</v>
          </cell>
          <cell r="D98" t="str">
            <v>Duct Sealing and System Commissioning</v>
          </cell>
          <cell r="E98" t="str">
            <v>PTCS Duct Sealing and System Commissioning</v>
          </cell>
          <cell r="F98" t="str">
            <v>Manufactured Home</v>
          </cell>
          <cell r="G98" t="str">
            <v>New or Existing Construction</v>
          </cell>
          <cell r="H98" t="str">
            <v>Electric Forced Air Furnace with Existing or New Central Air Conditioning</v>
          </cell>
          <cell r="I98" t="str">
            <v>Super Good Cents                                                                                    </v>
          </cell>
          <cell r="J98" t="str">
            <v>Work must meet PTCS certification or equivalent requirements. Air conditioner need not meet PTCS minimum SEER efficiency requirements. Pre-existing duct leakage to the outside must be greater than 250 CFM @ 50 Pascals or 15 percent of the floor area which</v>
          </cell>
          <cell r="K98" t="str">
            <v>Manufactured Home certified as Super Good Cents</v>
          </cell>
          <cell r="L98" t="str">
            <v>No</v>
          </cell>
          <cell r="M98" t="str">
            <v>Heating Zone 1 - Cooling Zone 3</v>
          </cell>
          <cell r="N98" t="str">
            <v>Deemed</v>
          </cell>
          <cell r="Q98" t="str">
            <v>The  Bonneville Power Administration is providing training and certification support for the Performance Tested Comfort System (PCTS). Ecos Consulting is offering PTCS training and certification services to utilities and contractors. The State of Oregon t</v>
          </cell>
          <cell r="S98">
            <v>0</v>
          </cell>
          <cell r="T98" t="str">
            <v>RHV00584</v>
          </cell>
          <cell r="U98" t="str">
            <v>LIW00257</v>
          </cell>
          <cell r="V98" t="str">
            <v>Manufactured Home SGC Forced Air Furnace w/CAC - PTCS Duct Sealing and System Commissioning Heat Zone 1 - Cool Zone 3</v>
          </cell>
          <cell r="W98" t="str">
            <v>Low Income Manufactured Home SGC Forced Air Furnace w/CAC - PTCS Duct Sealing and System Commissioning Heat Zone 1 - Cool Zone 3</v>
          </cell>
        </row>
        <row r="99">
          <cell r="A99" t="str">
            <v>Manufactured Home SGC Forced Air Furnace w/CAC - PTCS Duct Sealing and System Commissioning Heat Zone 2 - Cool Zone 1</v>
          </cell>
          <cell r="B99" t="str">
            <v>Residential</v>
          </cell>
          <cell r="C99" t="str">
            <v>HVAC</v>
          </cell>
          <cell r="D99" t="str">
            <v>Duct Sealing and System Commissioning</v>
          </cell>
          <cell r="E99" t="str">
            <v>PTCS Duct Sealing and System Commissioning</v>
          </cell>
          <cell r="F99" t="str">
            <v>Manufactured Home</v>
          </cell>
          <cell r="G99" t="str">
            <v>New or Existing Construction</v>
          </cell>
          <cell r="H99" t="str">
            <v>Electric Forced Air Furnace with Existing or New Central Air Conditioning</v>
          </cell>
          <cell r="I99" t="str">
            <v>Super Good Cents                                                                                    </v>
          </cell>
          <cell r="J99" t="str">
            <v>Work must meet PTCS certification or equivalent requirements. Air conditioner need not meet PTCS minimum SEER efficiency requirements. Pre-existing duct leakage to the outside must be greater than 250 CFM @ 50 Pascals or 15 percent of the floor area which</v>
          </cell>
          <cell r="K99" t="str">
            <v>Manufactured Home certified as Super Good Cents</v>
          </cell>
          <cell r="L99" t="str">
            <v>No</v>
          </cell>
          <cell r="M99" t="str">
            <v>Heating Zone 2 - Cooling Zone 1</v>
          </cell>
          <cell r="N99" t="str">
            <v>Deemed</v>
          </cell>
          <cell r="Q99" t="str">
            <v>The  Bonneville Power Administration is providing training and certification support for the Performance Tested Comfort System (PCTS). Ecos Consulting is offering PTCS training and certification services to utilities and contractors. The State of Oregon t</v>
          </cell>
          <cell r="S99">
            <v>0</v>
          </cell>
          <cell r="T99" t="str">
            <v>RHV00590</v>
          </cell>
          <cell r="U99" t="str">
            <v>LIW00254</v>
          </cell>
          <cell r="V99" t="str">
            <v>Manufactured Home SGC Forced Air Furnace w/CAC - PTCS Duct Sealing and System Commissioning Heat Zone 2 - Cool Zone 1</v>
          </cell>
          <cell r="W99" t="str">
            <v>Low Income Manufactured Home SGC Forced Air Furnace w/CAC - PTCS Duct Sealing and System Commissioning Heat Zone 2 - Cool Zone 1</v>
          </cell>
        </row>
        <row r="100">
          <cell r="A100" t="str">
            <v>Manufactured Home SGC Forced Air Furnace w/CAC - PTCS Duct Sealing and System Commissioning Heat Zone 2 - Cool Zone 2</v>
          </cell>
          <cell r="B100" t="str">
            <v>Residential</v>
          </cell>
          <cell r="C100" t="str">
            <v>HVAC</v>
          </cell>
          <cell r="D100" t="str">
            <v>Duct Sealing and System Commissioning</v>
          </cell>
          <cell r="E100" t="str">
            <v>PTCS Duct Sealing and System Commissioning</v>
          </cell>
          <cell r="F100" t="str">
            <v>Manufactured Home</v>
          </cell>
          <cell r="G100" t="str">
            <v>New or Existing Construction</v>
          </cell>
          <cell r="H100" t="str">
            <v>Electric Forced Air Furnace with Existing or New Central Air Conditioning</v>
          </cell>
          <cell r="I100" t="str">
            <v>Super Good Cents                                                                                    </v>
          </cell>
          <cell r="J100" t="str">
            <v>Work must meet PTCS certification or equivalent requirements. Air conditioner need not meet PTCS minimum SEER efficiency requirements. Pre-existing duct leakage to the outside must be greater than 250 CFM @ 50 Pascals or 15 percent of the floor area which</v>
          </cell>
          <cell r="K100" t="str">
            <v>Manufactured Home certified as Super Good Cents</v>
          </cell>
          <cell r="L100" t="str">
            <v>No</v>
          </cell>
          <cell r="M100" t="str">
            <v>Heating Zone 2 - Cooling Zone 2</v>
          </cell>
          <cell r="N100" t="str">
            <v>Deemed</v>
          </cell>
          <cell r="Q100" t="str">
            <v>The  Bonneville Power Administration is providing training and certification support for the Performance Tested Comfort System (PCTS). Ecos Consulting is offering PTCS training and certification services to utilities and contractors. The State of Oregon t</v>
          </cell>
          <cell r="S100">
            <v>0</v>
          </cell>
          <cell r="T100" t="str">
            <v>RHV00579</v>
          </cell>
          <cell r="U100" t="str">
            <v>LIW00250</v>
          </cell>
          <cell r="V100" t="str">
            <v>Manufactured Home SGC Forced Air Furnace w/CAC - PTCS Duct Sealing and System Commissioning Heat Zone 2 - Cool Zone 2</v>
          </cell>
          <cell r="W100" t="str">
            <v>Low Income Manufactured Home SGC Forced Air Furnace w/CAC - PTCS Duct Sealing and System Commissioning Heat Zone 2 - Cool Zone 2</v>
          </cell>
        </row>
        <row r="101">
          <cell r="A101" t="str">
            <v>Manufactured Home SGC Forced Air Furnace w/CAC - PTCS Duct Sealing and System Commissioning Heat Zone 2 - Cool Zone 3</v>
          </cell>
          <cell r="B101" t="str">
            <v>Residential</v>
          </cell>
          <cell r="C101" t="str">
            <v>HVAC</v>
          </cell>
          <cell r="D101" t="str">
            <v>Duct Sealing and System Commissioning</v>
          </cell>
          <cell r="E101" t="str">
            <v>PTCS Duct Sealing and System Commissioning</v>
          </cell>
          <cell r="F101" t="str">
            <v>Manufactured Home</v>
          </cell>
          <cell r="G101" t="str">
            <v>New or Existing Construction</v>
          </cell>
          <cell r="H101" t="str">
            <v>Electric Forced Air Furnace with Existing or New Central Air Conditioning</v>
          </cell>
          <cell r="I101" t="str">
            <v>Super Good Cents                                                                                    </v>
          </cell>
          <cell r="J101" t="str">
            <v>Work must meet PTCS certification or equivalent requirements. Air conditioner need not meet PTCS minimum SEER efficiency requirements. Pre-existing duct leakage to the outside must be greater than 250 CFM @ 50 Pascals or 15 percent of the floor area which</v>
          </cell>
          <cell r="K101" t="str">
            <v>Manufactured Home certified as Super Good Cents</v>
          </cell>
          <cell r="L101" t="str">
            <v>No</v>
          </cell>
          <cell r="M101" t="str">
            <v>Heating Zone 2 - Cooling Zone 3</v>
          </cell>
          <cell r="N101" t="str">
            <v>Deemed</v>
          </cell>
          <cell r="Q101" t="str">
            <v>The  Bonneville Power Administration is providing training and certification support for the Performance Tested Comfort System (PCTS). Ecos Consulting is offering PTCS training and certification services to utilities and contractors. The State of Oregon t</v>
          </cell>
          <cell r="S101">
            <v>0</v>
          </cell>
          <cell r="T101" t="str">
            <v>RHV00565</v>
          </cell>
          <cell r="U101" t="str">
            <v>LIW00247</v>
          </cell>
          <cell r="V101" t="str">
            <v>Manufactured Home SGC Forced Air Furnace w/CAC - PTCS Duct Sealing and System Commissioning Heat Zone 2 - Cool Zone 3</v>
          </cell>
          <cell r="W101" t="str">
            <v>Low Income Manufactured Home SGC Forced Air Furnace w/CAC - PTCS Duct Sealing and System Commissioning Heat Zone 2 - Cool Zone 3</v>
          </cell>
        </row>
        <row r="102">
          <cell r="A102" t="str">
            <v>Manufactured Home SGC Forced Air Furnace w/CAC - PTCS Duct Sealing and System Commissioning Heat Zone 3 - Cool Zone 1</v>
          </cell>
          <cell r="B102" t="str">
            <v>Residential</v>
          </cell>
          <cell r="C102" t="str">
            <v>HVAC</v>
          </cell>
          <cell r="D102" t="str">
            <v>Duct Sealing and System Commissioning</v>
          </cell>
          <cell r="E102" t="str">
            <v>PTCS Duct Sealing and System Commissioning</v>
          </cell>
          <cell r="F102" t="str">
            <v>Manufactured Home</v>
          </cell>
          <cell r="G102" t="str">
            <v>New or Existing Construction</v>
          </cell>
          <cell r="H102" t="str">
            <v>Electric Forced Air Furnace with Existing or New Central Air Conditioning</v>
          </cell>
          <cell r="I102" t="str">
            <v>Super Good Cents                                                                                    </v>
          </cell>
          <cell r="J102" t="str">
            <v>Work must meet PTCS certification or equivalent requirements. Air conditioner need not meet PTCS minimum SEER efficiency requirements. Pre-existing duct leakage to the outside must be greater than 250 CFM @ 50 Pascals or 15 percent of the floor area which</v>
          </cell>
          <cell r="K102" t="str">
            <v>Manufactured Home certified as Super Good Cents</v>
          </cell>
          <cell r="L102" t="str">
            <v>No</v>
          </cell>
          <cell r="M102" t="str">
            <v>Heating Zone 3 - Cooling Zone 1</v>
          </cell>
          <cell r="N102" t="str">
            <v>Deemed</v>
          </cell>
          <cell r="Q102" t="str">
            <v>The  Bonneville Power Administration is providing training and certification support for the Performance Tested Comfort System (PCTS). Ecos Consulting is offering PTCS training and certification services to utilities and contractors. The State of Oregon t</v>
          </cell>
          <cell r="S102">
            <v>0</v>
          </cell>
          <cell r="T102" t="str">
            <v>RHV00572</v>
          </cell>
          <cell r="U102" t="str">
            <v>LIW00246</v>
          </cell>
          <cell r="V102" t="str">
            <v>Manufactured Home SGC Forced Air Furnace w/CAC - PTCS Duct Sealing and System Commissioning Heat Zone 3 - Cool Zone 1</v>
          </cell>
          <cell r="W102" t="str">
            <v>Low Income Manufactured Home SGC Forced Air Furnace w/CAC - PTCS Duct Sealing and System Commissioning Heat Zone 3 - Cool Zone 1</v>
          </cell>
        </row>
        <row r="103">
          <cell r="A103" t="str">
            <v>Manufactured Home SGC Forced Air Furnace w/CAC - PTCS Duct Sealing and System Commissioning Heat Zone 3 - Cool Zone 2</v>
          </cell>
          <cell r="B103" t="str">
            <v>Residential</v>
          </cell>
          <cell r="C103" t="str">
            <v>HVAC</v>
          </cell>
          <cell r="D103" t="str">
            <v>Duct Sealing and System Commissioning</v>
          </cell>
          <cell r="E103" t="str">
            <v>PTCS Duct Sealing and System Commissioning</v>
          </cell>
          <cell r="F103" t="str">
            <v>Manufactured Home</v>
          </cell>
          <cell r="G103" t="str">
            <v>New or Existing Construction</v>
          </cell>
          <cell r="H103" t="str">
            <v>Electric Forced Air Furnace with Existing or New Central Air Conditioning</v>
          </cell>
          <cell r="I103" t="str">
            <v>Super Good Cents                                                                                    </v>
          </cell>
          <cell r="J103" t="str">
            <v>Work must meet PTCS certification or equivalent requirements. Air conditioner need not meet PTCS minimum SEER efficiency requirements. Pre-existing duct leakage to the outside must be greater than 250 CFM @ 50 Pascals or 15 percent of the floor area which</v>
          </cell>
          <cell r="K103" t="str">
            <v>Manufactured Home certified as Super Good Cents</v>
          </cell>
          <cell r="L103" t="str">
            <v>No</v>
          </cell>
          <cell r="M103" t="str">
            <v>Heating Zone 3 - Cooling Zone 2</v>
          </cell>
          <cell r="N103" t="str">
            <v>Deemed</v>
          </cell>
          <cell r="Q103" t="str">
            <v>The  Bonneville Power Administration is providing training and certification support for the Performance Tested Comfort System (PCTS). Ecos Consulting is offering PTCS training and certification services to utilities and contractors. The State of Oregon t</v>
          </cell>
          <cell r="S103">
            <v>0</v>
          </cell>
          <cell r="T103" t="str">
            <v>RHV00567</v>
          </cell>
          <cell r="U103" t="str">
            <v>LIW00243</v>
          </cell>
          <cell r="V103" t="str">
            <v>Manufactured Home SGC Forced Air Furnace w/CAC - PTCS Duct Sealing and System Commissioning Heat Zone 3 - Cool Zone 2</v>
          </cell>
          <cell r="W103" t="str">
            <v>Low Income Manufactured Home SGC Forced Air Furnace w/CAC - PTCS Duct Sealing and System Commissioning Heat Zone 3 - Cool Zone 2</v>
          </cell>
        </row>
        <row r="104">
          <cell r="A104" t="str">
            <v>Manufactured Home SGC Forced Air Furnace w/CAC - PTCS Duct Sealing and System Commissioning Heat Zone 3 - Cool Zone 3</v>
          </cell>
          <cell r="B104" t="str">
            <v>Residential</v>
          </cell>
          <cell r="C104" t="str">
            <v>HVAC</v>
          </cell>
          <cell r="D104" t="str">
            <v>Duct Sealing and System Commissioning</v>
          </cell>
          <cell r="E104" t="str">
            <v>PTCS Duct Sealing and System Commissioning</v>
          </cell>
          <cell r="F104" t="str">
            <v>Manufactured Home</v>
          </cell>
          <cell r="G104" t="str">
            <v>New or Existing Construction</v>
          </cell>
          <cell r="H104" t="str">
            <v>Electric Forced Air Furnace with Existing or New Central Air Conditioning</v>
          </cell>
          <cell r="I104" t="str">
            <v>Super Good Cents                                                                                    </v>
          </cell>
          <cell r="J104" t="str">
            <v>Work must meet PTCS certification or equivalent requirements. Air conditioner need not meet PTCS minimum SEER efficiency requirements. Pre-existing duct leakage to the outside must be greater than 250 CFM @ 50 Pascals or 15 percent of the floor area which</v>
          </cell>
          <cell r="K104" t="str">
            <v>Manufactured Home certified as Super Good Cents</v>
          </cell>
          <cell r="L104" t="str">
            <v>No</v>
          </cell>
          <cell r="M104" t="str">
            <v>Heating Zone 3 - Cooling Zone 3</v>
          </cell>
          <cell r="N104" t="str">
            <v>Deemed</v>
          </cell>
          <cell r="Q104" t="str">
            <v>The  Bonneville Power Administration is providing training and certification support for the Performance Tested Comfort System (PCTS). Ecos Consulting is offering PTCS training and certification services to utilities and contractors. The State of Oregon t</v>
          </cell>
          <cell r="S104">
            <v>0</v>
          </cell>
          <cell r="T104" t="str">
            <v>RHV00544</v>
          </cell>
          <cell r="U104" t="str">
            <v>LIW00236</v>
          </cell>
          <cell r="V104" t="str">
            <v>Manufactured Home SGC Forced Air Furnace w/CAC - PTCS Duct Sealing and System Commissioning Heat Zone 3 - Cool Zone 3</v>
          </cell>
          <cell r="W104" t="str">
            <v>Low Income Manufactured Home SGC Forced Air Furnace w/CAC - PTCS Duct Sealing and System Commissioning Heat Zone 3 - Cool Zone 3</v>
          </cell>
        </row>
        <row r="105">
          <cell r="A105" t="str">
            <v>Manufactured Home SGC Forced Air Furnace w/CAC - PTCS Duct Sealing Heat Zone 1 - Cool Zone 1</v>
          </cell>
          <cell r="B105" t="str">
            <v>Residential</v>
          </cell>
          <cell r="C105" t="str">
            <v>HVAC</v>
          </cell>
          <cell r="D105" t="str">
            <v>Duct Sealing</v>
          </cell>
          <cell r="E105" t="str">
            <v>PTCS Duct Sealing</v>
          </cell>
          <cell r="F105" t="str">
            <v>Manufactured Home</v>
          </cell>
          <cell r="G105" t="str">
            <v>New or Existing Construction</v>
          </cell>
          <cell r="H105" t="str">
            <v>Electric Forced Air Furnace with Existing or New Central Air Conditioning</v>
          </cell>
          <cell r="I105" t="str">
            <v>Super Good Cents                                                                                    </v>
          </cell>
          <cell r="J105" t="str">
            <v>Work must meet PTCS certification or equivalent requirements. Pre-existing duct leakage to the outside must be greater than 250 CFM @ 50 Pascals or 15 percent of the floor area which ever is lower.</v>
          </cell>
          <cell r="K105" t="str">
            <v>Manufactured Home certified as Super Good Cents</v>
          </cell>
          <cell r="L105" t="str">
            <v>No</v>
          </cell>
          <cell r="M105" t="str">
            <v>Heating Zone 1 - Cooling Zone 1</v>
          </cell>
          <cell r="N105" t="str">
            <v>Deemed</v>
          </cell>
          <cell r="Q105" t="str">
            <v>The  Bonneville Power Administration is providing training and certification support for the Performance Tested Comfort System (PCTS). Ecos Consulting is offering PTCS training and certification services to utilities and contractors. The State of Oregon t</v>
          </cell>
          <cell r="S105">
            <v>0</v>
          </cell>
          <cell r="T105" t="str">
            <v>RHV00499</v>
          </cell>
          <cell r="U105" t="str">
            <v>LIW00233</v>
          </cell>
          <cell r="V105" t="str">
            <v>Manufactured Home SGC Forced Air Furnace w/CAC - PTCS Duct Sealing Heat Zone 1 - Cool Zone 1</v>
          </cell>
          <cell r="W105" t="str">
            <v>Low Income Manufactured Home SGC Forced Air Furnace w/CAC - PTCS Duct Sealing Heat Zone 1 - Cool Zone 1</v>
          </cell>
        </row>
        <row r="106">
          <cell r="A106" t="str">
            <v>Manufactured Home SGC Forced Air Furnace w/CAC - PTCS Duct Sealing Heat Zone 1 - Cool Zone 2</v>
          </cell>
          <cell r="B106" t="str">
            <v>Residential</v>
          </cell>
          <cell r="C106" t="str">
            <v>HVAC</v>
          </cell>
          <cell r="D106" t="str">
            <v>Duct Sealing</v>
          </cell>
          <cell r="E106" t="str">
            <v>PTCS Duct Sealing</v>
          </cell>
          <cell r="F106" t="str">
            <v>Manufactured Home</v>
          </cell>
          <cell r="G106" t="str">
            <v>New or Existing Construction</v>
          </cell>
          <cell r="H106" t="str">
            <v>Electric Forced Air Furnace with Existing or New Central Air Conditioning</v>
          </cell>
          <cell r="I106" t="str">
            <v>Super Good Cents                                                                                    </v>
          </cell>
          <cell r="J106" t="str">
            <v>Work must meet PTCS certification or equivalent requirements. Pre-existing duct leakage to the outside must be greater than 250 CFM @ 50 Pascals or 15 percent of the floor area which ever is lower.</v>
          </cell>
          <cell r="K106" t="str">
            <v>Manufactured Home certified as Super Good Cents</v>
          </cell>
          <cell r="L106" t="str">
            <v>No</v>
          </cell>
          <cell r="M106" t="str">
            <v>Heating Zone 1 - Cooling Zone 2</v>
          </cell>
          <cell r="N106" t="str">
            <v>Deemed</v>
          </cell>
          <cell r="Q106" t="str">
            <v>The  Bonneville Power Administration is providing training and certification support for the Performance Tested Comfort System (PCTS). Ecos Consulting is offering PTCS training and certification services to utilities and contractors. The State of Oregon t</v>
          </cell>
          <cell r="S106">
            <v>0</v>
          </cell>
          <cell r="T106" t="str">
            <v>RHV00488</v>
          </cell>
          <cell r="U106" t="str">
            <v>LIW00230</v>
          </cell>
          <cell r="V106" t="str">
            <v>Manufactured Home SGC Forced Air Furnace w/CAC - PTCS Duct Sealing Heat Zone 1 - Cool Zone 2</v>
          </cell>
          <cell r="W106" t="str">
            <v>Low Income Manufactured Home SGC Forced Air Furnace w/CAC - PTCS Duct Sealing Heat Zone 1 - Cool Zone 2</v>
          </cell>
        </row>
        <row r="107">
          <cell r="A107" t="str">
            <v>Manufactured Home SGC Forced Air Furnace w/CAC - PTCS Duct Sealing Heat Zone 1 - Cool Zone 3</v>
          </cell>
          <cell r="B107" t="str">
            <v>Residential</v>
          </cell>
          <cell r="C107" t="str">
            <v>HVAC</v>
          </cell>
          <cell r="D107" t="str">
            <v>Duct Sealing</v>
          </cell>
          <cell r="E107" t="str">
            <v>PTCS Duct Sealing</v>
          </cell>
          <cell r="F107" t="str">
            <v>Manufactured Home</v>
          </cell>
          <cell r="G107" t="str">
            <v>New or Existing Construction</v>
          </cell>
          <cell r="H107" t="str">
            <v>Electric Forced Air Furnace with Existing or New Central Air Conditioning</v>
          </cell>
          <cell r="I107" t="str">
            <v>Super Good Cents                                                                                    </v>
          </cell>
          <cell r="J107" t="str">
            <v>Work must meet PTCS certification or equivalent requirements. Pre-existing duct leakage to the outside must be greater than 250 CFM @ 50 Pascals or 15 percent of the floor area which ever is lower.</v>
          </cell>
          <cell r="K107" t="str">
            <v>Manufactured Home certified as Super Good Cents</v>
          </cell>
          <cell r="L107" t="str">
            <v>No</v>
          </cell>
          <cell r="M107" t="str">
            <v>Heating Zone 1 - Cooling Zone 3</v>
          </cell>
          <cell r="N107" t="str">
            <v>Deemed</v>
          </cell>
          <cell r="Q107" t="str">
            <v>The  Bonneville Power Administration is providing training and certification support for the Performance Tested Comfort System (PCTS). Ecos Consulting is offering PTCS training and certification services to utilities and contractors. The State of Oregon t</v>
          </cell>
          <cell r="S107">
            <v>0</v>
          </cell>
          <cell r="T107" t="str">
            <v>RHV00464</v>
          </cell>
          <cell r="U107" t="str">
            <v>LIW00219</v>
          </cell>
          <cell r="V107" t="str">
            <v>Manufactured Home SGC Forced Air Furnace w/CAC - PTCS Duct Sealing Heat Zone 1 - Cool Zone 3</v>
          </cell>
          <cell r="W107" t="str">
            <v>Low Income Manufactured Home SGC Forced Air Furnace w/CAC - PTCS Duct Sealing Heat Zone 1 - Cool Zone 3</v>
          </cell>
        </row>
        <row r="108">
          <cell r="A108" t="str">
            <v>Manufactured Home SGC Forced Air Furnace w/CAC - PTCS Duct Sealing Heat Zone 2 - Cool Zone 1</v>
          </cell>
          <cell r="B108" t="str">
            <v>Residential</v>
          </cell>
          <cell r="C108" t="str">
            <v>HVAC</v>
          </cell>
          <cell r="D108" t="str">
            <v>Duct Sealing</v>
          </cell>
          <cell r="E108" t="str">
            <v>PTCS Duct Sealing</v>
          </cell>
          <cell r="F108" t="str">
            <v>Manufactured Home</v>
          </cell>
          <cell r="G108" t="str">
            <v>New or Existing Construction</v>
          </cell>
          <cell r="H108" t="str">
            <v>Electric Forced Air Furnace with Existing or New Central Air Conditioning</v>
          </cell>
          <cell r="I108" t="str">
            <v>Super Good Cents                                                                                    </v>
          </cell>
          <cell r="J108" t="str">
            <v>Work must meet PTCS certification or equivalent requirements. Pre-existing duct leakage to the outside must be greater than 250 CFM @ 50 Pascals or 15 percent of the floor area which ever is lower.</v>
          </cell>
          <cell r="K108" t="str">
            <v>Manufactured Home certified as Super Good Cents</v>
          </cell>
          <cell r="L108" t="str">
            <v>No</v>
          </cell>
          <cell r="M108" t="str">
            <v>Heating Zone 2 - Cooling Zone 1</v>
          </cell>
          <cell r="N108" t="str">
            <v>Deemed</v>
          </cell>
          <cell r="Q108" t="str">
            <v>The  Bonneville Power Administration is providing training and certification support for the Performance Tested Comfort System (PCTS). Ecos Consulting is offering PTCS training and certification services to utilities and contractors. The State of Oregon t</v>
          </cell>
          <cell r="S108">
            <v>400</v>
          </cell>
          <cell r="T108" t="str">
            <v>RHV00448</v>
          </cell>
          <cell r="U108" t="str">
            <v>LIW00209</v>
          </cell>
          <cell r="V108" t="str">
            <v>Manufactured Home SGC Forced Air Furnace w/CAC - PTCS Duct Sealing Heat Zone 2 - Cool Zone 1</v>
          </cell>
          <cell r="W108" t="str">
            <v>Low Income Manufactured Home SGC Forced Air Furnace w/CAC - PTCS Duct Sealing Heat Zone 2 - Cool Zone 1</v>
          </cell>
        </row>
        <row r="109">
          <cell r="A109" t="str">
            <v>Manufactured Home SGC Forced Air Furnace w/CAC - PTCS Duct Sealing Heat Zone 2 - Cool Zone 2</v>
          </cell>
          <cell r="B109" t="str">
            <v>Residential</v>
          </cell>
          <cell r="C109" t="str">
            <v>HVAC</v>
          </cell>
          <cell r="D109" t="str">
            <v>Duct Sealing</v>
          </cell>
          <cell r="E109" t="str">
            <v>PTCS Duct Sealing</v>
          </cell>
          <cell r="F109" t="str">
            <v>Manufactured Home</v>
          </cell>
          <cell r="G109" t="str">
            <v>New or Existing Construction</v>
          </cell>
          <cell r="H109" t="str">
            <v>Electric Forced Air Furnace with Existing or New Central Air Conditioning</v>
          </cell>
          <cell r="I109" t="str">
            <v>Super Good Cents                                                                                    </v>
          </cell>
          <cell r="J109" t="str">
            <v>Work must meet PTCS certification or equivalent requirements. Pre-existing duct leakage to the outside must be greater than 250 CFM @ 50 Pascals or 15 percent of the floor area which ever is lower.</v>
          </cell>
          <cell r="K109" t="str">
            <v>Manufactured Home certified as Super Good Cents</v>
          </cell>
          <cell r="L109" t="str">
            <v>No</v>
          </cell>
          <cell r="M109" t="str">
            <v>Heating Zone 2 - Cooling Zone 2</v>
          </cell>
          <cell r="N109" t="str">
            <v>Deemed</v>
          </cell>
          <cell r="Q109" t="str">
            <v>The  Bonneville Power Administration is providing training and certification support for the Performance Tested Comfort System (PCTS). Ecos Consulting is offering PTCS training and certification services to utilities and contractors. The State of Oregon t</v>
          </cell>
          <cell r="S109">
            <v>400</v>
          </cell>
          <cell r="T109" t="str">
            <v>RHV00440</v>
          </cell>
          <cell r="U109" t="str">
            <v>LIW00207</v>
          </cell>
          <cell r="V109" t="str">
            <v>Manufactured Home SGC Forced Air Furnace w/CAC - PTCS Duct Sealing Heat Zone 2 - Cool Zone 2</v>
          </cell>
          <cell r="W109" t="str">
            <v>Low Income Manufactured Home SGC Forced Air Furnace w/CAC - PTCS Duct Sealing Heat Zone 2 - Cool Zone 2</v>
          </cell>
        </row>
        <row r="110">
          <cell r="A110" t="str">
            <v>Manufactured Home SGC Forced Air Furnace w/CAC - PTCS Duct Sealing Heat Zone 2 - Cool Zone 3</v>
          </cell>
          <cell r="B110" t="str">
            <v>Residential</v>
          </cell>
          <cell r="C110" t="str">
            <v>HVAC</v>
          </cell>
          <cell r="D110" t="str">
            <v>Duct Sealing</v>
          </cell>
          <cell r="E110" t="str">
            <v>PTCS Duct Sealing</v>
          </cell>
          <cell r="F110" t="str">
            <v>Manufactured Home</v>
          </cell>
          <cell r="G110" t="str">
            <v>New or Existing Construction</v>
          </cell>
          <cell r="H110" t="str">
            <v>Electric Forced Air Furnace with Existing or New Central Air Conditioning</v>
          </cell>
          <cell r="I110" t="str">
            <v>Super Good Cents                                                                                    </v>
          </cell>
          <cell r="J110" t="str">
            <v>Work must meet PTCS certification or equivalent requirements. Pre-existing duct leakage to the outside must be greater than 250 CFM @ 50 Pascals or 15 percent of the floor area which ever is lower.</v>
          </cell>
          <cell r="K110" t="str">
            <v>Manufactured Home certified as Super Good Cents</v>
          </cell>
          <cell r="L110" t="str">
            <v>No</v>
          </cell>
          <cell r="M110" t="str">
            <v>Heating Zone 2 - Cooling Zone 3</v>
          </cell>
          <cell r="N110" t="str">
            <v>Deemed</v>
          </cell>
          <cell r="Q110" t="str">
            <v>The  Bonneville Power Administration is providing training and certification support for the Performance Tested Comfort System (PCTS). Ecos Consulting is offering PTCS training and certification services to utilities and contractors. The State of Oregon t</v>
          </cell>
          <cell r="S110">
            <v>400</v>
          </cell>
          <cell r="T110" t="str">
            <v>RHV00416</v>
          </cell>
          <cell r="U110" t="str">
            <v>LIW00198</v>
          </cell>
          <cell r="V110" t="str">
            <v>Manufactured Home SGC Forced Air Furnace w/CAC - PTCS Duct Sealing Heat Zone 2 - Cool Zone 3</v>
          </cell>
          <cell r="W110" t="str">
            <v>Low Income Manufactured Home SGC Forced Air Furnace w/CAC - PTCS Duct Sealing Heat Zone 2 - Cool Zone 3</v>
          </cell>
        </row>
        <row r="111">
          <cell r="A111" t="str">
            <v>Manufactured Home SGC Forced Air Furnace w/CAC - PTCS Duct Sealing Heat Zone 3 - Cool Zone 1</v>
          </cell>
          <cell r="B111" t="str">
            <v>Residential</v>
          </cell>
          <cell r="C111" t="str">
            <v>HVAC</v>
          </cell>
          <cell r="D111" t="str">
            <v>Duct Sealing</v>
          </cell>
          <cell r="E111" t="str">
            <v>PTCS Duct Sealing</v>
          </cell>
          <cell r="F111" t="str">
            <v>Manufactured Home</v>
          </cell>
          <cell r="G111" t="str">
            <v>New or Existing Construction</v>
          </cell>
          <cell r="H111" t="str">
            <v>Electric Forced Air Furnace with Existing or New Central Air Conditioning</v>
          </cell>
          <cell r="I111" t="str">
            <v>Super Good Cents                                                                                    </v>
          </cell>
          <cell r="J111" t="str">
            <v>Work must meet PTCS certification or equivalent requirements. Pre-existing duct leakage to the outside must be greater than 250 CFM @ 50 Pascals or 15 percent of the floor area which ever is lower.</v>
          </cell>
          <cell r="K111" t="str">
            <v>Manufactured Home certified as Super Good Cents</v>
          </cell>
          <cell r="L111" t="str">
            <v>No</v>
          </cell>
          <cell r="M111" t="str">
            <v>Heating Zone 3 - Cooling Zone 1</v>
          </cell>
          <cell r="N111" t="str">
            <v>Deemed</v>
          </cell>
          <cell r="Q111" t="str">
            <v>The  Bonneville Power Administration is providing training and certification support for the Performance Tested Comfort System (PCTS). Ecos Consulting is offering PTCS training and certification services to utilities and contractors. The State of Oregon t</v>
          </cell>
          <cell r="S111">
            <v>400</v>
          </cell>
          <cell r="T111" t="str">
            <v>RHV00410</v>
          </cell>
          <cell r="U111" t="str">
            <v>LIW00192</v>
          </cell>
          <cell r="V111" t="str">
            <v>Manufactured Home SGC Forced Air Furnace w/CAC - PTCS Duct Sealing Heat Zone 3 - Cool Zone 1</v>
          </cell>
          <cell r="W111" t="str">
            <v>Low Income Manufactured Home SGC Forced Air Furnace w/CAC - PTCS Duct Sealing Heat Zone 3 - Cool Zone 1</v>
          </cell>
        </row>
        <row r="112">
          <cell r="A112" t="str">
            <v>Manufactured Home SGC Forced Air Furnace w/CAC - PTCS Duct Sealing Heat Zone 3 - Cool Zone 2</v>
          </cell>
          <cell r="B112" t="str">
            <v>Residential</v>
          </cell>
          <cell r="C112" t="str">
            <v>HVAC</v>
          </cell>
          <cell r="D112" t="str">
            <v>Duct Sealing</v>
          </cell>
          <cell r="E112" t="str">
            <v>PTCS Duct Sealing</v>
          </cell>
          <cell r="F112" t="str">
            <v>Manufactured Home</v>
          </cell>
          <cell r="G112" t="str">
            <v>New or Existing Construction</v>
          </cell>
          <cell r="H112" t="str">
            <v>Electric Forced Air Furnace with Existing or New Central Air Conditioning</v>
          </cell>
          <cell r="I112" t="str">
            <v>Super Good Cents                                                                                    </v>
          </cell>
          <cell r="J112" t="str">
            <v>Work must meet PTCS certification or equivalent requirements. Pre-existing duct leakage to the outside must be greater than 250 CFM @ 50 Pascals or 15 percent of the floor area which ever is lower.</v>
          </cell>
          <cell r="K112" t="str">
            <v>Manufactured Home certified as Super Good Cents</v>
          </cell>
          <cell r="L112" t="str">
            <v>No</v>
          </cell>
          <cell r="M112" t="str">
            <v>Heating Zone 3 - Cooling Zone 2</v>
          </cell>
          <cell r="N112" t="str">
            <v>Deemed</v>
          </cell>
          <cell r="Q112" t="str">
            <v>The  Bonneville Power Administration is providing training and certification support for the Performance Tested Comfort System (PCTS). Ecos Consulting is offering PTCS training and certification services to utilities and contractors. The State of Oregon t</v>
          </cell>
          <cell r="S112">
            <v>400</v>
          </cell>
          <cell r="T112" t="str">
            <v>RHV00405</v>
          </cell>
          <cell r="U112" t="str">
            <v>LIW00191</v>
          </cell>
          <cell r="V112" t="str">
            <v>Manufactured Home SGC Forced Air Furnace w/CAC - PTCS Duct Sealing Heat Zone 3 - Cool Zone 2</v>
          </cell>
          <cell r="W112" t="str">
            <v>Low Income Manufactured Home SGC Forced Air Furnace w/CAC - PTCS Duct Sealing Heat Zone 3 - Cool Zone 2</v>
          </cell>
        </row>
        <row r="113">
          <cell r="A113" t="str">
            <v>Manufactured Home SGC Forced Air Furnace w/CAC - PTCS Duct Sealing Heat Zone 3 - Cool Zone 3</v>
          </cell>
          <cell r="B113" t="str">
            <v>Residential</v>
          </cell>
          <cell r="C113" t="str">
            <v>HVAC</v>
          </cell>
          <cell r="D113" t="str">
            <v>Duct Sealing</v>
          </cell>
          <cell r="E113" t="str">
            <v>PTCS Duct Sealing</v>
          </cell>
          <cell r="F113" t="str">
            <v>Manufactured Home</v>
          </cell>
          <cell r="G113" t="str">
            <v>New or Existing Construction</v>
          </cell>
          <cell r="H113" t="str">
            <v>Electric Forced Air Furnace with Existing or New Central Air Conditioning</v>
          </cell>
          <cell r="I113" t="str">
            <v>Super Good Cents                                                                                    </v>
          </cell>
          <cell r="J113" t="str">
            <v>Work must meet PTCS certification or equivalent requirements. Pre-existing duct leakage to the outside must be greater than 250 CFM @ 50 Pascals or 15 percent of the floor area which ever is lower.</v>
          </cell>
          <cell r="K113" t="str">
            <v>Manufactured Home certified as Super Good Cents</v>
          </cell>
          <cell r="L113" t="str">
            <v>No</v>
          </cell>
          <cell r="M113" t="str">
            <v>Heating Zone 3 - Cooling Zone 3</v>
          </cell>
          <cell r="N113" t="str">
            <v>Deemed</v>
          </cell>
          <cell r="Q113" t="str">
            <v>The  Bonneville Power Administration is providing training and certification support for the Performance Tested Comfort System (PCTS). Ecos Consulting is offering PTCS training and certification services to utilities and contractors. The State of Oregon t</v>
          </cell>
          <cell r="S113">
            <v>400</v>
          </cell>
          <cell r="T113" t="str">
            <v>RHV00397</v>
          </cell>
          <cell r="U113" t="str">
            <v>LIW00180</v>
          </cell>
          <cell r="V113" t="str">
            <v>Manufactured Home SGC Forced Air Furnace w/CAC - PTCS Duct Sealing Heat Zone 3 - Cool Zone 3</v>
          </cell>
          <cell r="W113" t="str">
            <v>Low Income Manufactured Home SGC Forced Air Furnace w/CAC - PTCS Duct Sealing Heat Zone 3 - Cool Zone 3</v>
          </cell>
        </row>
        <row r="114">
          <cell r="A114" t="str">
            <v>Manufactured Home SGC Forced Air Furnace w/CAC - PTCS System Commissioning Heat Zone 1 - Cool Zone 1</v>
          </cell>
          <cell r="B114" t="str">
            <v>Residential</v>
          </cell>
          <cell r="C114" t="str">
            <v>HVAC</v>
          </cell>
          <cell r="D114" t="str">
            <v>System Commissioning</v>
          </cell>
          <cell r="E114" t="str">
            <v>PTCS System Commissioning</v>
          </cell>
          <cell r="F114" t="str">
            <v>Manufactured Home</v>
          </cell>
          <cell r="G114" t="str">
            <v>New or Existing Construction</v>
          </cell>
          <cell r="H114" t="str">
            <v>Electric Forced Air Furnace with Existing or New Central Air Conditioning</v>
          </cell>
          <cell r="I114" t="str">
            <v>Super Good Cents                                                                                    </v>
          </cell>
          <cell r="J114" t="str">
            <v>Work must meet PTCS certification or equivalent requirements. Air conditioner need not meet PTCS minimum SEER efficiency requirements.</v>
          </cell>
          <cell r="K114" t="str">
            <v>Manufactured Home certified as Super Good Cents</v>
          </cell>
          <cell r="L114" t="str">
            <v>No</v>
          </cell>
          <cell r="M114" t="str">
            <v>Heating Zone 1 - Cooling Zone 1</v>
          </cell>
          <cell r="N114" t="str">
            <v>Deemed</v>
          </cell>
          <cell r="Q114" t="str">
            <v>The  Bonneville Power Administration is providing training and certification support for the Performance Tested Comfort System (PCTS). Ecos Consulting is offering PTCS training and certification services to utilities and contractors. The State of Oregon t</v>
          </cell>
          <cell r="S114">
            <v>0</v>
          </cell>
          <cell r="T114" t="str">
            <v>RHV00633</v>
          </cell>
          <cell r="U114" t="str">
            <v>LIW00328</v>
          </cell>
          <cell r="V114" t="str">
            <v>Manufactured Home SGC Forced Air Furnace w/CAC - PTCS System Commissioning Heat Zone 1 - Cool Zone 1</v>
          </cell>
          <cell r="W114" t="str">
            <v>Low Income Manufactured Home SGC Forced Air Furnace w/CAC - PTCS System Commissioning Heat Zone 1 - Cool Zone 1</v>
          </cell>
        </row>
        <row r="115">
          <cell r="A115" t="str">
            <v>Manufactured Home SGC Forced Air Furnace w/CAC - PTCS System Commissioning Heat Zone 1 - Cool Zone 2</v>
          </cell>
          <cell r="B115" t="str">
            <v>Residential</v>
          </cell>
          <cell r="C115" t="str">
            <v>HVAC</v>
          </cell>
          <cell r="D115" t="str">
            <v>System Commissioning</v>
          </cell>
          <cell r="E115" t="str">
            <v>PTCS System Commissioning</v>
          </cell>
          <cell r="F115" t="str">
            <v>Manufactured Home</v>
          </cell>
          <cell r="G115" t="str">
            <v>New or Existing Construction</v>
          </cell>
          <cell r="H115" t="str">
            <v>Electric Forced Air Furnace with Existing or New Central Air Conditioning</v>
          </cell>
          <cell r="I115" t="str">
            <v>Super Good Cents                                                                                    </v>
          </cell>
          <cell r="J115" t="str">
            <v>Work must meet PTCS certification or equivalent requirements. Air conditioner need not meet PTCS minimum SEER efficiency requirements.</v>
          </cell>
          <cell r="K115" t="str">
            <v>Manufactured Home certified as Super Good Cents</v>
          </cell>
          <cell r="L115" t="str">
            <v>No</v>
          </cell>
          <cell r="M115" t="str">
            <v>Heating Zone 1 - Cooling Zone 2</v>
          </cell>
          <cell r="N115" t="str">
            <v>Deemed</v>
          </cell>
          <cell r="Q115" t="str">
            <v>The  Bonneville Power Administration is providing training and certification support for the Performance Tested Comfort System (PCTS). Ecos Consulting is offering PTCS training and certification services to utilities and contractors. The State of Oregon t</v>
          </cell>
          <cell r="S115">
            <v>0</v>
          </cell>
          <cell r="T115" t="str">
            <v>RHV00624</v>
          </cell>
          <cell r="U115" t="str">
            <v>LIW00329</v>
          </cell>
          <cell r="V115" t="str">
            <v>Manufactured Home SGC Forced Air Furnace w/CAC - PTCS System Commissioning Heat Zone 1 - Cool Zone 2</v>
          </cell>
          <cell r="W115" t="str">
            <v>Low Income Manufactured Home SGC Forced Air Furnace w/CAC - PTCS System Commissioning Heat Zone 1 - Cool Zone 2</v>
          </cell>
        </row>
        <row r="116">
          <cell r="A116" t="str">
            <v>Manufactured Home SGC Forced Air Furnace w/CAC - PTCS System Commissioning Heat Zone 1 - Cool Zone 3</v>
          </cell>
          <cell r="B116" t="str">
            <v>Residential</v>
          </cell>
          <cell r="C116" t="str">
            <v>HVAC</v>
          </cell>
          <cell r="D116" t="str">
            <v>System Commissioning</v>
          </cell>
          <cell r="E116" t="str">
            <v>PTCS System Commissioning</v>
          </cell>
          <cell r="F116" t="str">
            <v>Manufactured Home</v>
          </cell>
          <cell r="G116" t="str">
            <v>New or Existing Construction</v>
          </cell>
          <cell r="H116" t="str">
            <v>Electric Forced Air Furnace with Existing or New Central Air Conditioning</v>
          </cell>
          <cell r="I116" t="str">
            <v>Super Good Cents                                                                                    </v>
          </cell>
          <cell r="J116" t="str">
            <v>Work must meet PTCS certification or equivalent requirements. Air conditioner need not meet PTCS minimum SEER efficiency requirements.</v>
          </cell>
          <cell r="K116" t="str">
            <v>Manufactured Home certified as Super Good Cents</v>
          </cell>
          <cell r="L116" t="str">
            <v>No</v>
          </cell>
          <cell r="M116" t="str">
            <v>Heating Zone 1 - Cooling Zone 3</v>
          </cell>
          <cell r="N116" t="str">
            <v>Deemed</v>
          </cell>
          <cell r="Q116" t="str">
            <v>The  Bonneville Power Administration is providing training and certification support for the Performance Tested Comfort System (PCTS). Ecos Consulting is offering PTCS training and certification services to utilities and contractors. The State of Oregon t</v>
          </cell>
          <cell r="S116">
            <v>0</v>
          </cell>
          <cell r="T116" t="str">
            <v>RHV00614</v>
          </cell>
          <cell r="U116" t="str">
            <v>LIW00330</v>
          </cell>
          <cell r="V116" t="str">
            <v>Manufactured Home SGC Forced Air Furnace w/CAC - PTCS System Commissioning Heat Zone 1 - Cool Zone 3</v>
          </cell>
          <cell r="W116" t="str">
            <v>Low Income Manufactured Home SGC Forced Air Furnace w/CAC - PTCS System Commissioning Heat Zone 1 - Cool Zone 3</v>
          </cell>
        </row>
        <row r="117">
          <cell r="A117" t="str">
            <v>Manufactured Home SGC Forced Air Furnace w/CAC - PTCS System Commissioning Heat Zone 2 - Cool Zone 1</v>
          </cell>
          <cell r="B117" t="str">
            <v>Residential</v>
          </cell>
          <cell r="C117" t="str">
            <v>HVAC</v>
          </cell>
          <cell r="D117" t="str">
            <v>System Commissioning</v>
          </cell>
          <cell r="E117" t="str">
            <v>PTCS System Commissioning</v>
          </cell>
          <cell r="F117" t="str">
            <v>Manufactured Home</v>
          </cell>
          <cell r="G117" t="str">
            <v>New or Existing Construction</v>
          </cell>
          <cell r="H117" t="str">
            <v>Electric Forced Air Furnace with Existing or New Central Air Conditioning</v>
          </cell>
          <cell r="I117" t="str">
            <v>Super Good Cents                                                                                    </v>
          </cell>
          <cell r="J117" t="str">
            <v>Work must meet PTCS certification or equivalent requirements. Air conditioner need not meet PTCS minimum SEER efficiency requirements.</v>
          </cell>
          <cell r="K117" t="str">
            <v>Manufactured Home certified as Super Good Cents</v>
          </cell>
          <cell r="L117" t="str">
            <v>No</v>
          </cell>
          <cell r="M117" t="str">
            <v>Heating Zone 2 - Cooling Zone 1</v>
          </cell>
          <cell r="N117" t="str">
            <v>Deemed</v>
          </cell>
          <cell r="Q117" t="str">
            <v>The  Bonneville Power Administration is providing training and certification support for the Performance Tested Comfort System (PCTS). Ecos Consulting is offering PTCS training and certification services to utilities and contractors. The State of Oregon t</v>
          </cell>
          <cell r="S117">
            <v>0</v>
          </cell>
          <cell r="T117" t="str">
            <v>RHV00634</v>
          </cell>
          <cell r="U117" t="str">
            <v>LIW00316</v>
          </cell>
          <cell r="V117" t="str">
            <v>Manufactured Home SGC Forced Air Furnace w/CAC - PTCS System Commissioning Heat Zone 2 - Cool Zone 1</v>
          </cell>
          <cell r="W117" t="str">
            <v>Low Income Manufactured Home SGC Forced Air Furnace w/CAC - PTCS System Commissioning Heat Zone 2 - Cool Zone 1</v>
          </cell>
        </row>
        <row r="118">
          <cell r="A118" t="str">
            <v>Manufactured Home SGC Forced Air Furnace w/CAC - PTCS System Commissioning Heat Zone 2 - Cool Zone 2</v>
          </cell>
          <cell r="B118" t="str">
            <v>Residential</v>
          </cell>
          <cell r="C118" t="str">
            <v>HVAC</v>
          </cell>
          <cell r="D118" t="str">
            <v>System Commissioning</v>
          </cell>
          <cell r="E118" t="str">
            <v>PTCS System Commissioning</v>
          </cell>
          <cell r="F118" t="str">
            <v>Manufactured Home</v>
          </cell>
          <cell r="G118" t="str">
            <v>New or Existing Construction</v>
          </cell>
          <cell r="H118" t="str">
            <v>Electric Forced Air Furnace with Existing or New Central Air Conditioning</v>
          </cell>
          <cell r="I118" t="str">
            <v>Super Good Cents                                                                                    </v>
          </cell>
          <cell r="J118" t="str">
            <v>Work must meet PTCS certification or equivalent requirements. Air conditioner need not meet PTCS minimum SEER efficiency requirements.</v>
          </cell>
          <cell r="K118" t="str">
            <v>Manufactured Home certified as Super Good Cents</v>
          </cell>
          <cell r="L118" t="str">
            <v>No</v>
          </cell>
          <cell r="M118" t="str">
            <v>Heating Zone 2 - Cooling Zone 2</v>
          </cell>
          <cell r="N118" t="str">
            <v>Deemed</v>
          </cell>
          <cell r="Q118" t="str">
            <v>The  Bonneville Power Administration is providing training and certification support for the Performance Tested Comfort System (PCTS). Ecos Consulting is offering PTCS training and certification services to utilities and contractors. The State of Oregon t</v>
          </cell>
          <cell r="S118">
            <v>0</v>
          </cell>
          <cell r="T118" t="str">
            <v>RHV00623</v>
          </cell>
          <cell r="U118" t="str">
            <v>LIW00317</v>
          </cell>
          <cell r="V118" t="str">
            <v>Manufactured Home SGC Forced Air Furnace w/CAC - PTCS System Commissioning Heat Zone 2 - Cool Zone 2</v>
          </cell>
          <cell r="W118" t="str">
            <v>Low Income Manufactured Home SGC Forced Air Furnace w/CAC - PTCS System Commissioning Heat Zone 2 - Cool Zone 2</v>
          </cell>
        </row>
        <row r="119">
          <cell r="A119" t="str">
            <v>Manufactured Home SGC Forced Air Furnace w/CAC - PTCS System Commissioning Heat Zone 2 - Cool Zone 3</v>
          </cell>
          <cell r="B119" t="str">
            <v>Residential</v>
          </cell>
          <cell r="C119" t="str">
            <v>HVAC</v>
          </cell>
          <cell r="D119" t="str">
            <v>System Commissioning</v>
          </cell>
          <cell r="E119" t="str">
            <v>PTCS System Commissioning</v>
          </cell>
          <cell r="F119" t="str">
            <v>Manufactured Home</v>
          </cell>
          <cell r="G119" t="str">
            <v>New or Existing Construction</v>
          </cell>
          <cell r="H119" t="str">
            <v>Electric Forced Air Furnace with Existing or New Central Air Conditioning</v>
          </cell>
          <cell r="I119" t="str">
            <v>Super Good Cents                                                                                    </v>
          </cell>
          <cell r="J119" t="str">
            <v>Work must meet PTCS certification or equivalent requirements. Air conditioner need not meet PTCS minimum SEER efficiency requirements.</v>
          </cell>
          <cell r="K119" t="str">
            <v>Manufactured Home certified as Super Good Cents</v>
          </cell>
          <cell r="L119" t="str">
            <v>No</v>
          </cell>
          <cell r="M119" t="str">
            <v>Heating Zone 2 - Cooling Zone 3</v>
          </cell>
          <cell r="N119" t="str">
            <v>Deemed</v>
          </cell>
          <cell r="Q119" t="str">
            <v>The  Bonneville Power Administration is providing training and certification support for the Performance Tested Comfort System (PCTS). Ecos Consulting is offering PTCS training and certification services to utilities and contractors. The State of Oregon t</v>
          </cell>
          <cell r="S119">
            <v>0</v>
          </cell>
          <cell r="T119" t="str">
            <v>RHV00615</v>
          </cell>
          <cell r="U119" t="str">
            <v>LIW00318</v>
          </cell>
          <cell r="V119" t="str">
            <v>Manufactured Home SGC Forced Air Furnace w/CAC - PTCS System Commissioning Heat Zone 2 - Cool Zone 3</v>
          </cell>
          <cell r="W119" t="str">
            <v>Low Income Manufactured Home SGC Forced Air Furnace w/CAC - PTCS System Commissioning Heat Zone 2 - Cool Zone 3</v>
          </cell>
        </row>
        <row r="120">
          <cell r="A120" t="str">
            <v>Manufactured Home SGC Forced Air Furnace w/CAC - PTCS System Commissioning Heat Zone 3 - Cool Zone 1</v>
          </cell>
          <cell r="B120" t="str">
            <v>Residential</v>
          </cell>
          <cell r="C120" t="str">
            <v>HVAC</v>
          </cell>
          <cell r="D120" t="str">
            <v>System Commissioning</v>
          </cell>
          <cell r="E120" t="str">
            <v>PTCS System Commissioning</v>
          </cell>
          <cell r="F120" t="str">
            <v>Manufactured Home</v>
          </cell>
          <cell r="G120" t="str">
            <v>New or Existing Construction</v>
          </cell>
          <cell r="H120" t="str">
            <v>Electric Forced Air Furnace with Existing or New Central Air Conditioning</v>
          </cell>
          <cell r="I120" t="str">
            <v>Super Good Cents                                                                                    </v>
          </cell>
          <cell r="J120" t="str">
            <v>Work must meet PTCS certification or equivalent requirements. Air conditioner need not meet PTCS minimum SEER efficiency requirements.</v>
          </cell>
          <cell r="K120" t="str">
            <v>Manufactured Home certified as Super Good Cents</v>
          </cell>
          <cell r="L120" t="str">
            <v>No</v>
          </cell>
          <cell r="M120" t="str">
            <v>Heating Zone 3 - Cooling Zone 1</v>
          </cell>
          <cell r="N120" t="str">
            <v>Deemed</v>
          </cell>
          <cell r="Q120" t="str">
            <v>The  Bonneville Power Administration is providing training and certification support for the Performance Tested Comfort System (PCTS). Ecos Consulting is offering PTCS training and certification services to utilities and contractors. The State of Oregon t</v>
          </cell>
          <cell r="S120">
            <v>0</v>
          </cell>
          <cell r="T120" t="str">
            <v>RHV00635</v>
          </cell>
          <cell r="U120" t="str">
            <v>LIW00298</v>
          </cell>
          <cell r="V120" t="str">
            <v>Manufactured Home SGC Forced Air Furnace w/CAC - PTCS System Commissioning Heat Zone 3 - Cool Zone 1</v>
          </cell>
          <cell r="W120" t="str">
            <v>Low Income Manufactured Home SGC Forced Air Furnace w/CAC - PTCS System Commissioning Heat Zone 3 - Cool Zone 1</v>
          </cell>
        </row>
        <row r="121">
          <cell r="A121" t="str">
            <v>Manufactured Home SGC Forced Air Furnace w/CAC - PTCS System Commissioning Heat Zone 3 - Cool Zone 2</v>
          </cell>
          <cell r="B121" t="str">
            <v>Residential</v>
          </cell>
          <cell r="C121" t="str">
            <v>HVAC</v>
          </cell>
          <cell r="D121" t="str">
            <v>System Commissioning</v>
          </cell>
          <cell r="E121" t="str">
            <v>PTCS System Commissioning</v>
          </cell>
          <cell r="F121" t="str">
            <v>Manufactured Home</v>
          </cell>
          <cell r="G121" t="str">
            <v>New or Existing Construction</v>
          </cell>
          <cell r="H121" t="str">
            <v>Electric Forced Air Furnace with Existing or New Central Air Conditioning</v>
          </cell>
          <cell r="I121" t="str">
            <v>Super Good Cents                                                                                    </v>
          </cell>
          <cell r="J121" t="str">
            <v>Work must meet PTCS certification or equivalent requirements. Air conditioner need not meet PTCS minimum SEER efficiency requirements.</v>
          </cell>
          <cell r="K121" t="str">
            <v>Manufactured Home certified as Super Good Cents</v>
          </cell>
          <cell r="L121" t="str">
            <v>No</v>
          </cell>
          <cell r="M121" t="str">
            <v>Heating Zone 3 - Cooling Zone 2</v>
          </cell>
          <cell r="N121" t="str">
            <v>Deemed</v>
          </cell>
          <cell r="Q121" t="str">
            <v>The  Bonneville Power Administration is providing training and certification support for the Performance Tested Comfort System (PCTS). Ecos Consulting is offering PTCS training and certification services to utilities and contractors. The State of Oregon t</v>
          </cell>
          <cell r="S121">
            <v>0</v>
          </cell>
          <cell r="T121" t="str">
            <v>RHV00625</v>
          </cell>
          <cell r="U121" t="str">
            <v>LIW00299</v>
          </cell>
          <cell r="V121" t="str">
            <v>Manufactured Home SGC Forced Air Furnace w/CAC - PTCS System Commissioning Heat Zone 3 - Cool Zone 2</v>
          </cell>
          <cell r="W121" t="str">
            <v>Low Income Manufactured Home SGC Forced Air Furnace w/CAC - PTCS System Commissioning Heat Zone 3 - Cool Zone 2</v>
          </cell>
        </row>
        <row r="122">
          <cell r="A122" t="str">
            <v>Manufactured Home SGC Forced Air Furnace w/CAC - PTCS System Commissioning Heat Zone 3 - Cool Zone 3</v>
          </cell>
          <cell r="B122" t="str">
            <v>Residential</v>
          </cell>
          <cell r="C122" t="str">
            <v>HVAC</v>
          </cell>
          <cell r="D122" t="str">
            <v>System Commissioning</v>
          </cell>
          <cell r="E122" t="str">
            <v>PTCS System Commissioning</v>
          </cell>
          <cell r="F122" t="str">
            <v>Manufactured Home</v>
          </cell>
          <cell r="G122" t="str">
            <v>New or Existing Construction</v>
          </cell>
          <cell r="H122" t="str">
            <v>Electric Forced Air Furnace with Existing or New Central Air Conditioning</v>
          </cell>
          <cell r="I122" t="str">
            <v>Super Good Cents                                                                                    </v>
          </cell>
          <cell r="J122" t="str">
            <v>Work must meet PTCS certification or equivalent requirements. Air conditioner need not meet PTCS minimum SEER efficiency requirements.</v>
          </cell>
          <cell r="K122" t="str">
            <v>Manufactured Home certified as Super Good Cents</v>
          </cell>
          <cell r="L122" t="str">
            <v>No</v>
          </cell>
          <cell r="M122" t="str">
            <v>Heating Zone 3 - Cooling Zone 3</v>
          </cell>
          <cell r="N122" t="str">
            <v>Deemed</v>
          </cell>
          <cell r="Q122" t="str">
            <v>The  Bonneville Power Administration is providing training and certification support for the Performance Tested Comfort System (PCTS). Ecos Consulting is offering PTCS training and certification services to utilities and contractors. The State of Oregon t</v>
          </cell>
          <cell r="S122">
            <v>0</v>
          </cell>
          <cell r="T122" t="str">
            <v>RHV00613</v>
          </cell>
          <cell r="U122" t="str">
            <v>LIW00300</v>
          </cell>
          <cell r="V122" t="str">
            <v>Manufactured Home SGC Forced Air Furnace w/CAC - PTCS System Commissioning Heat Zone 3 - Cool Zone 3</v>
          </cell>
          <cell r="W122" t="str">
            <v>Low Income Manufactured Home SGC Forced Air Furnace w/CAC - PTCS System Commissioning Heat Zone 3 - Cool Zone 3</v>
          </cell>
        </row>
        <row r="123">
          <cell r="A123" t="str">
            <v>Manufactured Home SGC Forced Air Furnace w/o CAC - PTCS Duct Sealing Heat Zone 1</v>
          </cell>
          <cell r="B123" t="str">
            <v>Residential</v>
          </cell>
          <cell r="C123" t="str">
            <v>HVAC</v>
          </cell>
          <cell r="D123" t="str">
            <v>Duct Sealing</v>
          </cell>
          <cell r="E123" t="str">
            <v>PTCS Duct Sealing</v>
          </cell>
          <cell r="F123" t="str">
            <v>Manufactured Home</v>
          </cell>
          <cell r="G123" t="str">
            <v>New or Existing Construction</v>
          </cell>
          <cell r="H123" t="str">
            <v>Electric Forced Air Furnace without Central Air Conditioning</v>
          </cell>
          <cell r="I123" t="str">
            <v>Super Good Cents                                                                                    </v>
          </cell>
          <cell r="J123" t="str">
            <v>Work must meet PTCS certification or equivalent requirements. Pre-existing duct leakage to the outside must be greater than 250 CFM @ 50 Pascals or 15 percent of the floor area which ever is lower.</v>
          </cell>
          <cell r="K123" t="str">
            <v>Manufactured Home certified as Super Good Cents</v>
          </cell>
          <cell r="L123" t="str">
            <v>No</v>
          </cell>
          <cell r="M123" t="str">
            <v>Heating Zone 1</v>
          </cell>
          <cell r="N123" t="str">
            <v>Deemed</v>
          </cell>
          <cell r="Q123" t="str">
            <v>The  Bonneville Power Administration is providing training and certification support for the Performance Tested Comfort System (PCTS). Ecos Consulting is offering PTCS training and certification services to utilities and contractors. The State of Oregon t</v>
          </cell>
          <cell r="S123">
            <v>0</v>
          </cell>
          <cell r="T123" t="str">
            <v>RHV00536</v>
          </cell>
          <cell r="U123" t="str">
            <v>LIW00237</v>
          </cell>
          <cell r="V123" t="str">
            <v>Manufactured Home SGC Forced Air Furnace w/o CAC - PTCS Duct Sealing Heat Zone 1</v>
          </cell>
          <cell r="W123" t="str">
            <v>Low Income Manufactured Home SGC Forced Air Furnace w/o CAC - PTCS Duct Sealing Heat Zone 1</v>
          </cell>
        </row>
        <row r="124">
          <cell r="A124" t="str">
            <v>Manufactured Home SGC Forced Air Furnace w/o CAC - PTCS Duct Sealing Heat Zone 2</v>
          </cell>
          <cell r="B124" t="str">
            <v>Residential</v>
          </cell>
          <cell r="C124" t="str">
            <v>HVAC</v>
          </cell>
          <cell r="D124" t="str">
            <v>Duct Sealing</v>
          </cell>
          <cell r="E124" t="str">
            <v>PTCS Duct Sealing</v>
          </cell>
          <cell r="F124" t="str">
            <v>Manufactured Home</v>
          </cell>
          <cell r="G124" t="str">
            <v>New or Existing Construction</v>
          </cell>
          <cell r="H124" t="str">
            <v>Electric Forced Air Furnace without Central Air Conditioning</v>
          </cell>
          <cell r="I124" t="str">
            <v>Super Good Cents                                                                                    </v>
          </cell>
          <cell r="J124" t="str">
            <v>Work must meet PTCS certification or equivalent requirements. Pre-existing duct leakage to the outside must be greater than 250 CFM @ 50 Pascals or 15 percent of the floor area which ever is lower.</v>
          </cell>
          <cell r="K124" t="str">
            <v>Manufactured Home certified as Super Good Cents</v>
          </cell>
          <cell r="L124" t="str">
            <v>No</v>
          </cell>
          <cell r="M124" t="str">
            <v>Heating Zone 2</v>
          </cell>
          <cell r="N124" t="str">
            <v>Deemed</v>
          </cell>
          <cell r="Q124" t="str">
            <v>The  Bonneville Power Administration is providing training and certification support for the Performance Tested Comfort System (PCTS). Ecos Consulting is offering PTCS training and certification services to utilities and contractors. The State of Oregon t</v>
          </cell>
          <cell r="S124">
            <v>400</v>
          </cell>
          <cell r="T124" t="str">
            <v>RHV00472</v>
          </cell>
          <cell r="U124" t="str">
            <v>LIW00213</v>
          </cell>
          <cell r="V124" t="str">
            <v>Manufactured Home SGC Forced Air Furnace w/o CAC - PTCS Duct Sealing Heat Zone 2</v>
          </cell>
          <cell r="W124" t="str">
            <v>Low Income Manufactured Home SGC Forced Air Furnace w/o CAC - PTCS Duct Sealing Heat Zone 2</v>
          </cell>
        </row>
        <row r="125">
          <cell r="A125" t="str">
            <v>Manufactured Home SGC Forced Air Furnace w/o CAC - PTCS Duct Sealing Heat Zone 3</v>
          </cell>
          <cell r="B125" t="str">
            <v>Residential</v>
          </cell>
          <cell r="C125" t="str">
            <v>HVAC</v>
          </cell>
          <cell r="D125" t="str">
            <v>Duct Sealing</v>
          </cell>
          <cell r="E125" t="str">
            <v>PTCS Duct Sealing</v>
          </cell>
          <cell r="F125" t="str">
            <v>Manufactured Home</v>
          </cell>
          <cell r="G125" t="str">
            <v>New or Existing Construction</v>
          </cell>
          <cell r="H125" t="str">
            <v>Electric Forced Air Furnace without Central Air Conditioning</v>
          </cell>
          <cell r="I125" t="str">
            <v>Super Good Cents                                                                                    </v>
          </cell>
          <cell r="J125" t="str">
            <v>Work must meet PTCS certification or equivalent requirements. Pre-existing duct leakage to the outside must be greater than 250 CFM @ 50 Pascals or 15 percent of the floor area which ever is lower.</v>
          </cell>
          <cell r="K125" t="str">
            <v>Manufactured Home certified as Super Good Cents</v>
          </cell>
          <cell r="L125" t="str">
            <v>No</v>
          </cell>
          <cell r="M125" t="str">
            <v>Heating Zone 3</v>
          </cell>
          <cell r="N125" t="str">
            <v>Deemed</v>
          </cell>
          <cell r="Q125" t="str">
            <v>The  Bonneville Power Administration is providing training and certification support for the Performance Tested Comfort System (PCTS). Ecos Consulting is offering PTCS training and certification services to utilities and contractors. The State of Oregon t</v>
          </cell>
          <cell r="S125">
            <v>400</v>
          </cell>
          <cell r="T125" t="str">
            <v>RHV00437</v>
          </cell>
          <cell r="U125" t="str">
            <v>LIW00201</v>
          </cell>
          <cell r="V125" t="str">
            <v>Manufactured Home SGC Forced Air Furnace w/o CAC - PTCS Duct Sealing Heat Zone 3</v>
          </cell>
          <cell r="W125" t="str">
            <v>Low Income Manufactured Home SGC Forced Air Furnace w/o CAC - PTCS Duct Sealing Heat Zone 3</v>
          </cell>
        </row>
        <row r="126">
          <cell r="A126" t="str">
            <v>Manufactured Home SGC Heat Pump - PTCS Duct Sealing and System Commissioning Heat Zone 1 - Cool Zone 1</v>
          </cell>
          <cell r="B126" t="str">
            <v>Residential</v>
          </cell>
          <cell r="C126" t="str">
            <v>HVAC</v>
          </cell>
          <cell r="D126" t="str">
            <v>Duct Sealing and System Commissioning</v>
          </cell>
          <cell r="E126" t="str">
            <v>PTCS Duct Sealing and System Commissioning</v>
          </cell>
          <cell r="F126" t="str">
            <v>Manufactured Home</v>
          </cell>
          <cell r="G126" t="str">
            <v>Existing Construction</v>
          </cell>
          <cell r="H126" t="str">
            <v>Existing or New Heat Pump</v>
          </cell>
          <cell r="I126" t="str">
            <v>Super Good Cents                                                                                    </v>
          </cell>
          <cell r="J126" t="str">
            <v>Work must meet PTCS certification or equivalent requirements. Heat Pump need not meet PTCS minimum HSPF or SEER efficiency requirements. Pre-existing duct leakage to the outside must be greater than 250 CFM @ 50 Pascals or 15 percent of the floor area whi</v>
          </cell>
          <cell r="K126" t="str">
            <v>Manufactured Home certified as Super Good Cents</v>
          </cell>
          <cell r="L126" t="str">
            <v>No</v>
          </cell>
          <cell r="M126" t="str">
            <v>Heating Zone 1 - Cooling Zone 1</v>
          </cell>
          <cell r="N126" t="str">
            <v>Deemed</v>
          </cell>
          <cell r="Q126" t="str">
            <v>The  Bonneville Power Administration is providing training and certification support for the Performance Tested Comfort System (PCTS). Ecos Consulting is offering PTCS training and certification services to utilities and contractors. The State of Oregon t</v>
          </cell>
          <cell r="S126">
            <v>0</v>
          </cell>
          <cell r="T126" t="str">
            <v>RHV00545</v>
          </cell>
          <cell r="U126" t="str">
            <v>LIW00245</v>
          </cell>
          <cell r="V126" t="str">
            <v>Manufactured Home SGC Heat Pump - PTCS Duct Sealing and System Commissioning Heat Zone 1 - Cool Zone 1</v>
          </cell>
          <cell r="W126" t="str">
            <v>Low Income Manufactured Home SGC Heat Pump - PTCS Duct Sealing and System Commissioning Heat Zone 1 - Cool Zone 1</v>
          </cell>
        </row>
        <row r="127">
          <cell r="A127" t="str">
            <v>Manufactured Home SGC Heat Pump - PTCS Duct Sealing and System Commissioning Heat Zone 1 - Cool Zone 2</v>
          </cell>
          <cell r="B127" t="str">
            <v>Residential</v>
          </cell>
          <cell r="C127" t="str">
            <v>HVAC</v>
          </cell>
          <cell r="D127" t="str">
            <v>Duct Sealing and System Commissioning</v>
          </cell>
          <cell r="E127" t="str">
            <v>PTCS Duct Sealing and System Commissioning</v>
          </cell>
          <cell r="F127" t="str">
            <v>Manufactured Home</v>
          </cell>
          <cell r="G127" t="str">
            <v>Existing Construction</v>
          </cell>
          <cell r="H127" t="str">
            <v>Existing or New Heat Pump</v>
          </cell>
          <cell r="I127" t="str">
            <v>Super Good Cents                                                                                    </v>
          </cell>
          <cell r="J127" t="str">
            <v>Work must meet PTCS certification or equivalent requirements. Heat Pump need not meet PTCS minimum HSPF or SEER efficiency requirements. Pre-existing duct leakage to the outside must be greater than 250 CFM @ 50 Pascals or 15 percent of the floor area whi</v>
          </cell>
          <cell r="K127" t="str">
            <v>Manufactured Home certified as Super Good Cents</v>
          </cell>
          <cell r="L127" t="str">
            <v>No</v>
          </cell>
          <cell r="M127" t="str">
            <v>Heating Zone 1 - Cooling Zone 2</v>
          </cell>
          <cell r="N127" t="str">
            <v>Deemed</v>
          </cell>
          <cell r="Q127" t="str">
            <v>The  Bonneville Power Administration is providing training and certification support for the Performance Tested Comfort System (PCTS). Ecos Consulting is offering PTCS training and certification services to utilities and contractors. The State of Oregon t</v>
          </cell>
          <cell r="S127">
            <v>0</v>
          </cell>
          <cell r="T127" t="str">
            <v>RHV00530</v>
          </cell>
          <cell r="U127" t="str">
            <v>LIW00240</v>
          </cell>
          <cell r="V127" t="str">
            <v>Manufactured Home SGC Heat Pump - PTCS Duct Sealing and System Commissioning Heat Zone 1 - Cool Zone 2</v>
          </cell>
          <cell r="W127" t="str">
            <v>Low Income Manufactured Home SGC Heat Pump - PTCS Duct Sealing and System Commissioning Heat Zone 1 - Cool Zone 2</v>
          </cell>
        </row>
        <row r="128">
          <cell r="A128" t="str">
            <v>Manufactured Home SGC Heat Pump - PTCS Duct Sealing and System Commissioning Heat Zone 1 - Cool Zone 3</v>
          </cell>
          <cell r="B128" t="str">
            <v>Residential</v>
          </cell>
          <cell r="C128" t="str">
            <v>HVAC</v>
          </cell>
          <cell r="D128" t="str">
            <v>Duct Sealing and System Commissioning</v>
          </cell>
          <cell r="E128" t="str">
            <v>PTCS Duct Sealing and System Commissioning</v>
          </cell>
          <cell r="F128" t="str">
            <v>Manufactured Home</v>
          </cell>
          <cell r="G128" t="str">
            <v>Existing Construction</v>
          </cell>
          <cell r="H128" t="str">
            <v>Existing or New Heat Pump</v>
          </cell>
          <cell r="I128" t="str">
            <v>Super Good Cents                                                                                    </v>
          </cell>
          <cell r="J128" t="str">
            <v>Work must meet PTCS certification or equivalent requirements. Heat Pump need not meet PTCS minimum HSPF or SEER efficiency requirements. Pre-existing duct leakage to the outside must be greater than 250 CFM @ 50 Pascals or 15 percent of the floor area whi</v>
          </cell>
          <cell r="K128" t="str">
            <v>Manufactured Home certified as Super Good Cents</v>
          </cell>
          <cell r="L128" t="str">
            <v>No</v>
          </cell>
          <cell r="M128" t="str">
            <v>Heating Zone 1 - Cooling Zone 3</v>
          </cell>
          <cell r="N128" t="str">
            <v>Deemed</v>
          </cell>
          <cell r="Q128" t="str">
            <v>The  Bonneville Power Administration is providing training and certification support for the Performance Tested Comfort System (PCTS). Ecos Consulting is offering PTCS training and certification services to utilities and contractors. The State of Oregon t</v>
          </cell>
          <cell r="S128">
            <v>0</v>
          </cell>
          <cell r="T128" t="str">
            <v>RHV00500</v>
          </cell>
          <cell r="U128" t="str">
            <v>LIW00227</v>
          </cell>
          <cell r="V128" t="str">
            <v>Manufactured Home SGC Heat Pump - PTCS Duct Sealing and System Commissioning Heat Zone 1 - Cool Zone 3</v>
          </cell>
          <cell r="W128" t="str">
            <v>Low Income Manufactured Home SGC Heat Pump - PTCS Duct Sealing and System Commissioning Heat Zone 1 - Cool Zone 3</v>
          </cell>
        </row>
        <row r="129">
          <cell r="A129" t="str">
            <v>Manufactured Home SGC Heat Pump - PTCS Duct Sealing and System Commissioning Heat Zone 2 - Cool Zone 1</v>
          </cell>
          <cell r="B129" t="str">
            <v>Residential</v>
          </cell>
          <cell r="C129" t="str">
            <v>HVAC</v>
          </cell>
          <cell r="D129" t="str">
            <v>Duct Sealing and System Commissioning</v>
          </cell>
          <cell r="E129" t="str">
            <v>PTCS Duct Sealing and System Commissioning</v>
          </cell>
          <cell r="F129" t="str">
            <v>Manufactured Home</v>
          </cell>
          <cell r="G129" t="str">
            <v>Existing Construction</v>
          </cell>
          <cell r="H129" t="str">
            <v>Existing or New Heat Pump</v>
          </cell>
          <cell r="I129" t="str">
            <v>Super Good Cents                                                                                    </v>
          </cell>
          <cell r="J129" t="str">
            <v>Work must meet PTCS certification or equivalent requirements. Heat Pump need not meet PTCS minimum HSPF or SEER efficiency requirements. Pre-existing duct leakage to the outside must be greater than 250 CFM @ 50 Pascals or 15 percent of the floor area whi</v>
          </cell>
          <cell r="K129" t="str">
            <v>Manufactured Home certified as Super Good Cents</v>
          </cell>
          <cell r="L129" t="str">
            <v>No</v>
          </cell>
          <cell r="M129" t="str">
            <v>Heating Zone 2 - Cooling Zone 1</v>
          </cell>
          <cell r="N129" t="str">
            <v>Deemed</v>
          </cell>
          <cell r="Q129" t="str">
            <v>The  Bonneville Power Administration is providing training and certification support for the Performance Tested Comfort System (PCTS). Ecos Consulting is offering PTCS training and certification services to utilities and contractors. The State of Oregon t</v>
          </cell>
          <cell r="S129">
            <v>0</v>
          </cell>
          <cell r="T129" t="str">
            <v>RHV00510</v>
          </cell>
          <cell r="U129" t="str">
            <v>LIW00203</v>
          </cell>
          <cell r="V129" t="str">
            <v>Manufactured Home SGC Heat Pump - PTCS Duct Sealing and System Commissioning Heat Zone 2 - Cool Zone 1</v>
          </cell>
          <cell r="W129" t="str">
            <v>Low Income Manufactured Home SGC Heat Pump - PTCS Duct Sealing and System Commissioning Heat Zone 2 - Cool Zone 1</v>
          </cell>
        </row>
        <row r="130">
          <cell r="A130" t="str">
            <v>Manufactured Home SGC Heat Pump - PTCS Duct Sealing and System Commissioning Heat Zone 2 - Cool Zone 2</v>
          </cell>
          <cell r="B130" t="str">
            <v>Residential</v>
          </cell>
          <cell r="C130" t="str">
            <v>HVAC</v>
          </cell>
          <cell r="D130" t="str">
            <v>Duct Sealing and System Commissioning</v>
          </cell>
          <cell r="E130" t="str">
            <v>PTCS Duct Sealing and System Commissioning</v>
          </cell>
          <cell r="F130" t="str">
            <v>Manufactured Home</v>
          </cell>
          <cell r="G130" t="str">
            <v>Existing Construction</v>
          </cell>
          <cell r="H130" t="str">
            <v>Existing or New Heat Pump</v>
          </cell>
          <cell r="I130" t="str">
            <v>Super Good Cents                                                                                    </v>
          </cell>
          <cell r="J130" t="str">
            <v>Work must meet PTCS certification or equivalent requirements. Heat Pump need not meet PTCS minimum HSPF or SEER efficiency requirements. Pre-existing duct leakage to the outside must be greater than 250 CFM @ 50 Pascals or 15 percent of the floor area whi</v>
          </cell>
          <cell r="K130" t="str">
            <v>Manufactured Home certified as Super Good Cents</v>
          </cell>
          <cell r="L130" t="str">
            <v>No</v>
          </cell>
          <cell r="M130" t="str">
            <v>Heating Zone 2 - Cooling Zone 2</v>
          </cell>
          <cell r="N130" t="str">
            <v>Deemed</v>
          </cell>
          <cell r="Q130" t="str">
            <v>The  Bonneville Power Administration is providing training and certification support for the Performance Tested Comfort System (PCTS). Ecos Consulting is offering PTCS training and certification services to utilities and contractors. The State of Oregon t</v>
          </cell>
          <cell r="S130">
            <v>0</v>
          </cell>
          <cell r="T130" t="str">
            <v>RHV00493</v>
          </cell>
          <cell r="U130" t="str">
            <v>LIW00197</v>
          </cell>
          <cell r="V130" t="str">
            <v>Manufactured Home SGC Heat Pump - PTCS Duct Sealing and System Commissioning Heat Zone 2 - Cool Zone 2</v>
          </cell>
          <cell r="W130" t="str">
            <v>Low Income Manufactured Home SGC Heat Pump - PTCS Duct Sealing and System Commissioning Heat Zone 2 - Cool Zone 2</v>
          </cell>
        </row>
        <row r="131">
          <cell r="A131" t="str">
            <v>Manufactured Home SGC Heat Pump - PTCS Duct Sealing and System Commissioning Heat Zone 2 - Cool Zone 3</v>
          </cell>
          <cell r="B131" t="str">
            <v>Residential</v>
          </cell>
          <cell r="C131" t="str">
            <v>HVAC</v>
          </cell>
          <cell r="D131" t="str">
            <v>Duct Sealing and System Commissioning</v>
          </cell>
          <cell r="E131" t="str">
            <v>PTCS Duct Sealing and System Commissioning</v>
          </cell>
          <cell r="F131" t="str">
            <v>Manufactured Home</v>
          </cell>
          <cell r="G131" t="str">
            <v>Existing Construction</v>
          </cell>
          <cell r="H131" t="str">
            <v>Existing or New Heat Pump</v>
          </cell>
          <cell r="I131" t="str">
            <v>Super Good Cents                                                                                    </v>
          </cell>
          <cell r="J131" t="str">
            <v>Work must meet PTCS certification or equivalent requirements. Heat Pump need not meet PTCS minimum HSPF or SEER efficiency requirements. Pre-existing duct leakage to the outside must be greater than 250 CFM @ 50 Pascals or 15 percent of the floor area whi</v>
          </cell>
          <cell r="K131" t="str">
            <v>Manufactured Home certified as Super Good Cents</v>
          </cell>
          <cell r="L131" t="str">
            <v>No</v>
          </cell>
          <cell r="M131" t="str">
            <v>Heating Zone 2 - Cooling Zone 3</v>
          </cell>
          <cell r="N131" t="str">
            <v>Deemed</v>
          </cell>
          <cell r="Q131" t="str">
            <v>The  Bonneville Power Administration is providing training and certification support for the Performance Tested Comfort System (PCTS). Ecos Consulting is offering PTCS training and certification services to utilities and contractors. The State of Oregon t</v>
          </cell>
          <cell r="S131">
            <v>0</v>
          </cell>
          <cell r="T131" t="str">
            <v>RHV00467</v>
          </cell>
          <cell r="U131" t="str">
            <v>LIW00182</v>
          </cell>
          <cell r="V131" t="str">
            <v>Manufactured Home SGC Heat Pump - PTCS Duct Sealing and System Commissioning Heat Zone 2 - Cool Zone 3</v>
          </cell>
          <cell r="W131" t="str">
            <v>Low Income Manufactured Home SGC Heat Pump - PTCS Duct Sealing and System Commissioning Heat Zone 2 - Cool Zone 3</v>
          </cell>
        </row>
        <row r="132">
          <cell r="A132" t="str">
            <v>Manufactured Home SGC Heat Pump - PTCS Duct Sealing and System Commissioning Heat Zone 3 - Cool Zone 1</v>
          </cell>
          <cell r="B132" t="str">
            <v>Residential</v>
          </cell>
          <cell r="C132" t="str">
            <v>HVAC</v>
          </cell>
          <cell r="D132" t="str">
            <v>Duct Sealing and System Commissioning</v>
          </cell>
          <cell r="E132" t="str">
            <v>PTCS Duct Sealing and System Commissioning</v>
          </cell>
          <cell r="F132" t="str">
            <v>Manufactured Home</v>
          </cell>
          <cell r="G132" t="str">
            <v>Existing Construction</v>
          </cell>
          <cell r="H132" t="str">
            <v>Existing or New Heat Pump</v>
          </cell>
          <cell r="I132" t="str">
            <v>Super Good Cents                                                                                    </v>
          </cell>
          <cell r="J132" t="str">
            <v>Work must meet PTCS certification or equivalent requirements. Heat Pump need not meet PTCS minimum HSPF or SEER efficiency requirements. Pre-existing duct leakage to the outside must be greater than 250 CFM @ 50 Pascals or 15 percent of the floor area whi</v>
          </cell>
          <cell r="K132" t="str">
            <v>Manufactured Home certified as Super Good Cents</v>
          </cell>
          <cell r="L132" t="str">
            <v>No</v>
          </cell>
          <cell r="M132" t="str">
            <v>Heating Zone 3 - Cooling Zone 1</v>
          </cell>
          <cell r="N132" t="str">
            <v>Deemed</v>
          </cell>
          <cell r="Q132" t="str">
            <v>The  Bonneville Power Administration is providing training and certification support for the Performance Tested Comfort System (PCTS). Ecos Consulting is offering PTCS training and certification services to utilities and contractors. The State of Oregon t</v>
          </cell>
          <cell r="S132">
            <v>0</v>
          </cell>
          <cell r="T132" t="str">
            <v>RHV00432</v>
          </cell>
          <cell r="U132" t="str">
            <v>LIW00160</v>
          </cell>
          <cell r="V132" t="str">
            <v>Manufactured Home SGC Heat Pump - PTCS Duct Sealing and System Commissioning Heat Zone 3 - Cool Zone 1</v>
          </cell>
          <cell r="W132" t="str">
            <v>Low Income Manufactured Home SGC Heat Pump - PTCS Duct Sealing and System Commissioning Heat Zone 3 - Cool Zone 1</v>
          </cell>
        </row>
        <row r="133">
          <cell r="A133" t="str">
            <v>Manufactured Home SGC Heat Pump - PTCS Duct Sealing and System Commissioning Heat Zone 3 - Cool Zone 2</v>
          </cell>
          <cell r="B133" t="str">
            <v>Residential</v>
          </cell>
          <cell r="C133" t="str">
            <v>HVAC</v>
          </cell>
          <cell r="D133" t="str">
            <v>Duct Sealing and System Commissioning</v>
          </cell>
          <cell r="E133" t="str">
            <v>PTCS Duct Sealing and System Commissioning</v>
          </cell>
          <cell r="F133" t="str">
            <v>Manufactured Home</v>
          </cell>
          <cell r="G133" t="str">
            <v>Existing Construction</v>
          </cell>
          <cell r="H133" t="str">
            <v>Existing or New Heat Pump</v>
          </cell>
          <cell r="I133" t="str">
            <v>Super Good Cents                                                                                    </v>
          </cell>
          <cell r="J133" t="str">
            <v>Work must meet PTCS certification or equivalent requirements. Heat Pump need not meet PTCS minimum HSPF or SEER efficiency requirements. Pre-existing duct leakage to the outside must be greater than 250 CFM @ 50 Pascals or 15 percent of the floor area whi</v>
          </cell>
          <cell r="K133" t="str">
            <v>Manufactured Home certified as Super Good Cents</v>
          </cell>
          <cell r="L133" t="str">
            <v>No</v>
          </cell>
          <cell r="M133" t="str">
            <v>Heating Zone 3 - Cooling Zone 2</v>
          </cell>
          <cell r="N133" t="str">
            <v>Deemed</v>
          </cell>
          <cell r="Q133" t="str">
            <v>The  Bonneville Power Administration is providing training and certification support for the Performance Tested Comfort System (PCTS). Ecos Consulting is offering PTCS training and certification services to utilities and contractors. The State of Oregon t</v>
          </cell>
          <cell r="S133">
            <v>0</v>
          </cell>
          <cell r="T133" t="str">
            <v>RHV00422</v>
          </cell>
          <cell r="U133" t="str">
            <v>LIW00155</v>
          </cell>
          <cell r="V133" t="str">
            <v>Manufactured Home SGC Heat Pump - PTCS Duct Sealing and System Commissioning Heat Zone 3 - Cool Zone 2</v>
          </cell>
          <cell r="W133" t="str">
            <v>Low Income Manufactured Home SGC Heat Pump - PTCS Duct Sealing and System Commissioning Heat Zone 3 - Cool Zone 2</v>
          </cell>
        </row>
        <row r="134">
          <cell r="A134" t="str">
            <v>Manufactured Home SGC Heat Pump - PTCS Duct Sealing and System Commissioning Heat Zone 3 - Cool Zone 3</v>
          </cell>
          <cell r="B134" t="str">
            <v>Residential</v>
          </cell>
          <cell r="C134" t="str">
            <v>HVAC</v>
          </cell>
          <cell r="D134" t="str">
            <v>Duct Sealing and System Commissioning</v>
          </cell>
          <cell r="E134" t="str">
            <v>PTCS Duct Sealing and System Commissioning</v>
          </cell>
          <cell r="F134" t="str">
            <v>Manufactured Home</v>
          </cell>
          <cell r="G134" t="str">
            <v>Existing Construction</v>
          </cell>
          <cell r="H134" t="str">
            <v>Existing or New Heat Pump</v>
          </cell>
          <cell r="I134" t="str">
            <v>Super Good Cents                                                                                    </v>
          </cell>
          <cell r="J134" t="str">
            <v>Work must meet PTCS certification or equivalent requirements. Heat Pump need not meet PTCS minimum HSPF or SEER efficiency requirements. Pre-existing duct leakage to the outside must be greater than 250 CFM @ 50 Pascals or 15 percent of the floor area whi</v>
          </cell>
          <cell r="K134" t="str">
            <v>Manufactured Home certified as Super Good Cents</v>
          </cell>
          <cell r="L134" t="str">
            <v>No</v>
          </cell>
          <cell r="M134" t="str">
            <v>Heating Zone 3 - Cooling Zone 3</v>
          </cell>
          <cell r="N134" t="str">
            <v>Deemed</v>
          </cell>
          <cell r="Q134" t="str">
            <v>The  Bonneville Power Administration is providing training and certification support for the Performance Tested Comfort System (PCTS). Ecos Consulting is offering PTCS training and certification services to utilities and contractors. The State of Oregon t</v>
          </cell>
          <cell r="S134">
            <v>0</v>
          </cell>
          <cell r="T134" t="str">
            <v>RHV00403</v>
          </cell>
          <cell r="U134" t="str">
            <v>LIW00147</v>
          </cell>
          <cell r="V134" t="str">
            <v>Manufactured Home SGC Heat Pump - PTCS Duct Sealing and System Commissioning Heat Zone 3 - Cool Zone 3</v>
          </cell>
          <cell r="W134" t="str">
            <v>Low Income Manufactured Home SGC Heat Pump - PTCS Duct Sealing and System Commissioning Heat Zone 3 - Cool Zone 3</v>
          </cell>
        </row>
        <row r="135">
          <cell r="A135" t="str">
            <v>Manufactured Home SGC Heat Pump - PTCS Duct Sealing Heat Zone 1 - Cool Zone 1</v>
          </cell>
          <cell r="B135" t="str">
            <v>Residential</v>
          </cell>
          <cell r="C135" t="str">
            <v>HVAC</v>
          </cell>
          <cell r="D135" t="str">
            <v>Duct Sealing</v>
          </cell>
          <cell r="E135" t="str">
            <v>PTCS Duct Sealing</v>
          </cell>
          <cell r="F135" t="str">
            <v>Manufactured Home</v>
          </cell>
          <cell r="G135" t="str">
            <v>Existing Construction</v>
          </cell>
          <cell r="H135" t="str">
            <v>Existing or New Heat Pump</v>
          </cell>
          <cell r="I135" t="str">
            <v>Super Good Cents                                                                                    </v>
          </cell>
          <cell r="J135" t="str">
            <v>Work must meet PTCS certification or equivalent requirements. Pre-existing duct leakage to the outside must be greater than 250 CFM @ 50 Pascals or 15 percent of the floor area which ever is lower.</v>
          </cell>
          <cell r="K135" t="str">
            <v>Manufactured Home certified as Super Good Cents</v>
          </cell>
          <cell r="L135" t="str">
            <v>No</v>
          </cell>
          <cell r="M135" t="str">
            <v>Heating Zone 1 - Cooling Zone 1</v>
          </cell>
          <cell r="N135" t="str">
            <v>Deemed</v>
          </cell>
          <cell r="Q135" t="str">
            <v>The  Bonneville Power Administration is providing training and certification support for the Performance Tested Comfort System (PCTS). Ecos Consulting is offering PTCS training and certification services to utilities and contractors. The State of Oregon t</v>
          </cell>
          <cell r="S135">
            <v>0</v>
          </cell>
          <cell r="T135" t="str">
            <v>RHV00570</v>
          </cell>
          <cell r="U135" t="str">
            <v>LIW00235</v>
          </cell>
          <cell r="V135" t="str">
            <v>Manufactured Home SGC Heat Pump - PTCS Duct Sealing Heat Zone 1 - Cool Zone 1</v>
          </cell>
          <cell r="W135" t="str">
            <v>Low Income Manufactured Home SGC Heat Pump - PTCS Duct Sealing Heat Zone 1 - Cool Zone 1</v>
          </cell>
        </row>
        <row r="136">
          <cell r="A136" t="str">
            <v>Manufactured Home SGC Heat Pump - PTCS Duct Sealing Heat Zone 1 - Cool Zone 2</v>
          </cell>
          <cell r="B136" t="str">
            <v>Residential</v>
          </cell>
          <cell r="C136" t="str">
            <v>HVAC</v>
          </cell>
          <cell r="D136" t="str">
            <v>Duct Sealing</v>
          </cell>
          <cell r="E136" t="str">
            <v>PTCS Duct Sealing</v>
          </cell>
          <cell r="F136" t="str">
            <v>Manufactured Home</v>
          </cell>
          <cell r="G136" t="str">
            <v>Existing Construction</v>
          </cell>
          <cell r="H136" t="str">
            <v>Existing or New Heat Pump</v>
          </cell>
          <cell r="I136" t="str">
            <v>Super Good Cents                                                                                    </v>
          </cell>
          <cell r="J136" t="str">
            <v>Work must meet PTCS certification or equivalent requirements. Pre-existing duct leakage to the outside must be greater than 250 CFM @ 50 Pascals or 15 percent of the floor area which ever is lower.</v>
          </cell>
          <cell r="K136" t="str">
            <v>Manufactured Home certified as Super Good Cents</v>
          </cell>
          <cell r="L136" t="str">
            <v>No</v>
          </cell>
          <cell r="M136" t="str">
            <v>Heating Zone 1 - Cooling Zone 2</v>
          </cell>
          <cell r="N136" t="str">
            <v>Deemed</v>
          </cell>
          <cell r="Q136" t="str">
            <v>The  Bonneville Power Administration is providing training and certification support for the Performance Tested Comfort System (PCTS). Ecos Consulting is offering PTCS training and certification services to utilities and contractors. The State of Oregon t</v>
          </cell>
          <cell r="S136">
            <v>0</v>
          </cell>
          <cell r="T136" t="str">
            <v>RHV00555</v>
          </cell>
          <cell r="U136" t="str">
            <v>LIW00232</v>
          </cell>
          <cell r="V136" t="str">
            <v>Manufactured Home SGC Heat Pump - PTCS Duct Sealing Heat Zone 1 - Cool Zone 2</v>
          </cell>
          <cell r="W136" t="str">
            <v>Low Income Manufactured Home SGC Heat Pump - PTCS Duct Sealing Heat Zone 1 - Cool Zone 2</v>
          </cell>
        </row>
        <row r="137">
          <cell r="A137" t="str">
            <v>Manufactured Home SGC Heat Pump - PTCS Duct Sealing Heat Zone 1 - Cool Zone 3</v>
          </cell>
          <cell r="B137" t="str">
            <v>Residential</v>
          </cell>
          <cell r="C137" t="str">
            <v>HVAC</v>
          </cell>
          <cell r="D137" t="str">
            <v>Duct Sealing</v>
          </cell>
          <cell r="E137" t="str">
            <v>PTCS Duct Sealing</v>
          </cell>
          <cell r="F137" t="str">
            <v>Manufactured Home</v>
          </cell>
          <cell r="G137" t="str">
            <v>Existing Construction</v>
          </cell>
          <cell r="H137" t="str">
            <v>Existing or New Heat Pump</v>
          </cell>
          <cell r="I137" t="str">
            <v>Super Good Cents                                                                                    </v>
          </cell>
          <cell r="J137" t="str">
            <v>Work must meet PTCS certification or equivalent requirements. Pre-existing duct leakage to the outside must be greater than 250 CFM @ 50 Pascals or 15 percent of the floor area which ever is lower.</v>
          </cell>
          <cell r="K137" t="str">
            <v>Manufactured Home certified as Super Good Cents</v>
          </cell>
          <cell r="L137" t="str">
            <v>No</v>
          </cell>
          <cell r="M137" t="str">
            <v>Heating Zone 1 - Cooling Zone 3</v>
          </cell>
          <cell r="N137" t="str">
            <v>Deemed</v>
          </cell>
          <cell r="Q137" t="str">
            <v>The  Bonneville Power Administration is providing training and certification support for the Performance Tested Comfort System (PCTS). Ecos Consulting is offering PTCS training and certification services to utilities and contractors. The State of Oregon t</v>
          </cell>
          <cell r="S137">
            <v>0</v>
          </cell>
          <cell r="T137" t="str">
            <v>RHV00525</v>
          </cell>
          <cell r="U137" t="str">
            <v>LIW00223</v>
          </cell>
          <cell r="V137" t="str">
            <v>Manufactured Home SGC Heat Pump - PTCS Duct Sealing Heat Zone 1 - Cool Zone 3</v>
          </cell>
          <cell r="W137" t="str">
            <v>Low Income Manufactured Home SGC Heat Pump - PTCS Duct Sealing Heat Zone 1 - Cool Zone 3</v>
          </cell>
        </row>
        <row r="138">
          <cell r="A138" t="str">
            <v>Manufactured Home SGC Heat Pump - PTCS Duct Sealing Heat Zone 2 - Cool Zone 1</v>
          </cell>
          <cell r="B138" t="str">
            <v>Residential</v>
          </cell>
          <cell r="C138" t="str">
            <v>HVAC</v>
          </cell>
          <cell r="D138" t="str">
            <v>Duct Sealing</v>
          </cell>
          <cell r="E138" t="str">
            <v>PTCS Duct Sealing</v>
          </cell>
          <cell r="F138" t="str">
            <v>Manufactured Home</v>
          </cell>
          <cell r="G138" t="str">
            <v>Existing Construction</v>
          </cell>
          <cell r="H138" t="str">
            <v>Existing or New Heat Pump</v>
          </cell>
          <cell r="I138" t="str">
            <v>Super Good Cents                                                                                    </v>
          </cell>
          <cell r="J138" t="str">
            <v>Work must meet PTCS certification or equivalent requirements. Pre-existing duct leakage to the outside must be greater than 250 CFM @ 50 Pascals or 15 percent of the floor area which ever is lower.</v>
          </cell>
          <cell r="K138" t="str">
            <v>Manufactured Home certified as Super Good Cents</v>
          </cell>
          <cell r="L138" t="str">
            <v>No</v>
          </cell>
          <cell r="M138" t="str">
            <v>Heating Zone 2 - Cooling Zone 1</v>
          </cell>
          <cell r="N138" t="str">
            <v>Deemed</v>
          </cell>
          <cell r="Q138" t="str">
            <v>The  Bonneville Power Administration is providing training and certification support for the Performance Tested Comfort System (PCTS). Ecos Consulting is offering PTCS training and certification services to utilities and contractors. The State of Oregon t</v>
          </cell>
          <cell r="S138">
            <v>400</v>
          </cell>
          <cell r="T138" t="str">
            <v>RHV00531</v>
          </cell>
          <cell r="U138" t="str">
            <v>LIW00176</v>
          </cell>
          <cell r="V138" t="str">
            <v>Manufactured Home SGC Heat Pump - PTCS Duct Sealing Heat Zone 2 - Cool Zone 1</v>
          </cell>
          <cell r="W138" t="str">
            <v>Low Income Manufactured Home SGC Heat Pump - PTCS Duct Sealing Heat Zone 2 - Cool Zone 1</v>
          </cell>
        </row>
        <row r="139">
          <cell r="A139" t="str">
            <v>Manufactured Home SGC Heat Pump - PTCS Duct Sealing Heat Zone 2 - Cool Zone 2</v>
          </cell>
          <cell r="B139" t="str">
            <v>Residential</v>
          </cell>
          <cell r="C139" t="str">
            <v>HVAC</v>
          </cell>
          <cell r="D139" t="str">
            <v>Duct Sealing</v>
          </cell>
          <cell r="E139" t="str">
            <v>PTCS Duct Sealing</v>
          </cell>
          <cell r="F139" t="str">
            <v>Manufactured Home</v>
          </cell>
          <cell r="G139" t="str">
            <v>Existing Construction</v>
          </cell>
          <cell r="H139" t="str">
            <v>Existing or New Heat Pump</v>
          </cell>
          <cell r="I139" t="str">
            <v>Super Good Cents                                                                                    </v>
          </cell>
          <cell r="J139" t="str">
            <v>Work must meet PTCS certification or equivalent requirements. Pre-existing duct leakage to the outside must be greater than 250 CFM @ 50 Pascals or 15 percent of the floor area which ever is lower.</v>
          </cell>
          <cell r="K139" t="str">
            <v>Manufactured Home certified as Super Good Cents</v>
          </cell>
          <cell r="L139" t="str">
            <v>No</v>
          </cell>
          <cell r="M139" t="str">
            <v>Heating Zone 2 - Cooling Zone 2</v>
          </cell>
          <cell r="N139" t="str">
            <v>Deemed</v>
          </cell>
          <cell r="Q139" t="str">
            <v>The  Bonneville Power Administration is providing training and certification support for the Performance Tested Comfort System (PCTS). Ecos Consulting is offering PTCS training and certification services to utilities and contractors. The State of Oregon t</v>
          </cell>
          <cell r="S139">
            <v>400</v>
          </cell>
          <cell r="T139" t="str">
            <v>RHV00524</v>
          </cell>
          <cell r="U139" t="str">
            <v>LIW00171</v>
          </cell>
          <cell r="V139" t="str">
            <v>Manufactured Home SGC Heat Pump - PTCS Duct Sealing Heat Zone 2 - Cool Zone 2</v>
          </cell>
          <cell r="W139" t="str">
            <v>Low Income Manufactured Home SGC Heat Pump - PTCS Duct Sealing Heat Zone 2 - Cool Zone 2</v>
          </cell>
        </row>
        <row r="140">
          <cell r="A140" t="str">
            <v>Manufactured Home SGC Heat Pump - PTCS Duct Sealing Heat Zone 2 - Cool Zone 3</v>
          </cell>
          <cell r="B140" t="str">
            <v>Residential</v>
          </cell>
          <cell r="C140" t="str">
            <v>HVAC</v>
          </cell>
          <cell r="D140" t="str">
            <v>Duct Sealing</v>
          </cell>
          <cell r="E140" t="str">
            <v>PTCS Duct Sealing</v>
          </cell>
          <cell r="F140" t="str">
            <v>Manufactured Home</v>
          </cell>
          <cell r="G140" t="str">
            <v>Existing Construction</v>
          </cell>
          <cell r="H140" t="str">
            <v>Existing or New Heat Pump</v>
          </cell>
          <cell r="I140" t="str">
            <v>Super Good Cents                                                                                    </v>
          </cell>
          <cell r="J140" t="str">
            <v>Work must meet PTCS certification or equivalent requirements. Pre-existing duct leakage to the outside must be greater than 250 CFM @ 50 Pascals or 15 percent of the floor area which ever is lower.</v>
          </cell>
          <cell r="K140" t="str">
            <v>Manufactured Home certified as Super Good Cents</v>
          </cell>
          <cell r="L140" t="str">
            <v>No</v>
          </cell>
          <cell r="M140" t="str">
            <v>Heating Zone 2 - Cooling Zone 3</v>
          </cell>
          <cell r="N140" t="str">
            <v>Deemed</v>
          </cell>
          <cell r="Q140" t="str">
            <v>The  Bonneville Power Administration is providing training and certification support for the Performance Tested Comfort System (PCTS). Ecos Consulting is offering PTCS training and certification services to utilities and contractors. The State of Oregon t</v>
          </cell>
          <cell r="S140">
            <v>400</v>
          </cell>
          <cell r="T140" t="str">
            <v>RHV00491</v>
          </cell>
          <cell r="U140" t="str">
            <v>LIW00166</v>
          </cell>
          <cell r="V140" t="str">
            <v>Manufactured Home SGC Heat Pump - PTCS Duct Sealing Heat Zone 2 - Cool Zone 3</v>
          </cell>
          <cell r="W140" t="str">
            <v>Low Income Manufactured Home SGC Heat Pump - PTCS Duct Sealing Heat Zone 2 - Cool Zone 3</v>
          </cell>
        </row>
        <row r="141">
          <cell r="A141" t="str">
            <v>Manufactured Home SGC Heat Pump - PTCS Duct Sealing Heat Zone 3 - Cool Zone 1</v>
          </cell>
          <cell r="B141" t="str">
            <v>Residential</v>
          </cell>
          <cell r="C141" t="str">
            <v>HVAC</v>
          </cell>
          <cell r="D141" t="str">
            <v>Duct Sealing</v>
          </cell>
          <cell r="E141" t="str">
            <v>PTCS Duct Sealing</v>
          </cell>
          <cell r="F141" t="str">
            <v>Manufactured Home</v>
          </cell>
          <cell r="G141" t="str">
            <v>Existing Construction</v>
          </cell>
          <cell r="H141" t="str">
            <v>Existing or New Heat Pump</v>
          </cell>
          <cell r="I141" t="str">
            <v>Super Good Cents                                                                                    </v>
          </cell>
          <cell r="J141" t="str">
            <v>Work must meet PTCS certification or equivalent requirements. Pre-existing duct leakage to the outside must be greater than 250 CFM @ 50 Pascals or 15 percent of the floor area which ever is lower.</v>
          </cell>
          <cell r="K141" t="str">
            <v>Manufactured Home certified as Super Good Cents</v>
          </cell>
          <cell r="L141" t="str">
            <v>No</v>
          </cell>
          <cell r="M141" t="str">
            <v>Heating Zone 3 - Cooling Zone 1</v>
          </cell>
          <cell r="N141" t="str">
            <v>Deemed</v>
          </cell>
          <cell r="Q141" t="str">
            <v>The  Bonneville Power Administration is providing training and certification support for the Performance Tested Comfort System (PCTS). Ecos Consulting is offering PTCS training and certification services to utilities and contractors. The State of Oregon t</v>
          </cell>
          <cell r="S141">
            <v>400</v>
          </cell>
          <cell r="T141" t="str">
            <v>RHV00498</v>
          </cell>
          <cell r="U141" t="str">
            <v>LIW00133</v>
          </cell>
          <cell r="V141" t="str">
            <v>Manufactured Home SGC Heat Pump - PTCS Duct Sealing Heat Zone 3 - Cool Zone 1</v>
          </cell>
          <cell r="W141" t="str">
            <v>Low Income Manufactured Home SGC Heat Pump - PTCS Duct Sealing Heat Zone 3 - Cool Zone 1</v>
          </cell>
        </row>
        <row r="142">
          <cell r="A142" t="str">
            <v>Manufactured Home SGC Heat Pump - PTCS Duct Sealing Heat Zone 3 - Cool Zone 2</v>
          </cell>
          <cell r="B142" t="str">
            <v>Residential</v>
          </cell>
          <cell r="C142" t="str">
            <v>HVAC</v>
          </cell>
          <cell r="D142" t="str">
            <v>Duct Sealing</v>
          </cell>
          <cell r="E142" t="str">
            <v>PTCS Duct Sealing</v>
          </cell>
          <cell r="F142" t="str">
            <v>Manufactured Home</v>
          </cell>
          <cell r="G142" t="str">
            <v>Existing Construction</v>
          </cell>
          <cell r="H142" t="str">
            <v>Existing or New Heat Pump</v>
          </cell>
          <cell r="I142" t="str">
            <v>Super Good Cents                                                                                    </v>
          </cell>
          <cell r="J142" t="str">
            <v>Work must meet PTCS certification or equivalent requirements. Pre-existing duct leakage to the outside must be greater than 250 CFM @ 50 Pascals or 15 percent of the floor area which ever is lower.</v>
          </cell>
          <cell r="K142" t="str">
            <v>Manufactured Home certified as Super Good Cents</v>
          </cell>
          <cell r="L142" t="str">
            <v>No</v>
          </cell>
          <cell r="M142" t="str">
            <v>Heating Zone 3 - Cooling Zone 2</v>
          </cell>
          <cell r="N142" t="str">
            <v>Deemed</v>
          </cell>
          <cell r="Q142" t="str">
            <v>The  Bonneville Power Administration is providing training and certification support for the Performance Tested Comfort System (PCTS). Ecos Consulting is offering PTCS training and certification services to utilities and contractors. The State of Oregon t</v>
          </cell>
          <cell r="S142">
            <v>400</v>
          </cell>
          <cell r="T142" t="str">
            <v>RHV00487</v>
          </cell>
          <cell r="U142" t="str">
            <v>LIW00130</v>
          </cell>
          <cell r="V142" t="str">
            <v>Manufactured Home SGC Heat Pump - PTCS Duct Sealing Heat Zone 3 - Cool Zone 2</v>
          </cell>
          <cell r="W142" t="str">
            <v>Low Income Manufactured Home SGC Heat Pump - PTCS Duct Sealing Heat Zone 3 - Cool Zone 2</v>
          </cell>
        </row>
        <row r="143">
          <cell r="A143" t="str">
            <v>Manufactured Home SGC Heat Pump - PTCS Duct Sealing Heat Zone 3 - Cool Zone 3</v>
          </cell>
          <cell r="B143" t="str">
            <v>Residential</v>
          </cell>
          <cell r="C143" t="str">
            <v>HVAC</v>
          </cell>
          <cell r="D143" t="str">
            <v>Duct Sealing</v>
          </cell>
          <cell r="E143" t="str">
            <v>PTCS Duct Sealing</v>
          </cell>
          <cell r="F143" t="str">
            <v>Manufactured Home</v>
          </cell>
          <cell r="G143" t="str">
            <v>Existing Construction</v>
          </cell>
          <cell r="H143" t="str">
            <v>Existing or New Heat Pump</v>
          </cell>
          <cell r="I143" t="str">
            <v>Super Good Cents                                                                                    </v>
          </cell>
          <cell r="J143" t="str">
            <v>Work must meet PTCS certification or equivalent requirements. Pre-existing duct leakage to the outside must be greater than 250 CFM @ 50 Pascals or 15 percent of the floor area which ever is lower.</v>
          </cell>
          <cell r="K143" t="str">
            <v>Manufactured Home certified as Super Good Cents</v>
          </cell>
          <cell r="L143" t="str">
            <v>No</v>
          </cell>
          <cell r="M143" t="str">
            <v>Heating Zone 3 - Cooling Zone 3</v>
          </cell>
          <cell r="N143" t="str">
            <v>Deemed</v>
          </cell>
          <cell r="Q143" t="str">
            <v>The  Bonneville Power Administration is providing training and certification support for the Performance Tested Comfort System (PCTS). Ecos Consulting is offering PTCS training and certification services to utilities and contractors. The State of Oregon t</v>
          </cell>
          <cell r="S143">
            <v>400</v>
          </cell>
          <cell r="T143" t="str">
            <v>RHV00462</v>
          </cell>
          <cell r="U143" t="str">
            <v>LIW00126</v>
          </cell>
          <cell r="V143" t="str">
            <v>Manufactured Home SGC Heat Pump - PTCS Duct Sealing Heat Zone 3 - Cool Zone 3</v>
          </cell>
          <cell r="W143" t="str">
            <v>Low Income Manufactured Home SGC Heat Pump - PTCS Duct Sealing Heat Zone 3 - Cool Zone 3</v>
          </cell>
        </row>
        <row r="144">
          <cell r="A144" t="str">
            <v>Manufactured Home SGC Heat Pump - PTCS Duct Sealing, System Commissioning and Controls Heat Zone 1 - Cool Zone 1</v>
          </cell>
          <cell r="B144" t="str">
            <v>Residential</v>
          </cell>
          <cell r="C144" t="str">
            <v>HVAC</v>
          </cell>
          <cell r="D144" t="str">
            <v>Duct Sealing, System Commissioning and Controls</v>
          </cell>
          <cell r="E144" t="str">
            <v>PTCS Duct Sealing, System Commissioning and Controls</v>
          </cell>
          <cell r="F144" t="str">
            <v>Manufactured Home</v>
          </cell>
          <cell r="G144" t="str">
            <v>Existing Construction</v>
          </cell>
          <cell r="H144" t="str">
            <v>Existing or New Heat Pump</v>
          </cell>
          <cell r="I144" t="str">
            <v>Super Good Cents                                                                                    </v>
          </cell>
          <cell r="J144" t="str">
            <v>Work must meet PTCS certification or equivalent requirements. Heat Pump need not meet PTCS minimum HSPF or SEER efficiency requirements. Pre-existing duct leakage to the outside must be greater than 250 CFM @ 50 Pascals or 15 percent of the floor area whi</v>
          </cell>
          <cell r="K144" t="str">
            <v>Manufactured Home certified as Super Good Cents</v>
          </cell>
          <cell r="L144" t="str">
            <v>No</v>
          </cell>
          <cell r="M144" t="str">
            <v>Heating Zone 1 - Cooling Zone 1</v>
          </cell>
          <cell r="N144" t="str">
            <v>Deemed</v>
          </cell>
          <cell r="Q144" t="str">
            <v>The  Bonneville Power Administration is providing training and certification support for the Performance Tested Comfort System (PCTS). Ecos Consulting is offering PTCS training and certification services to utilities and contractors. The State of Oregon t</v>
          </cell>
          <cell r="S144">
            <v>0</v>
          </cell>
          <cell r="T144" t="str">
            <v>RHV02593</v>
          </cell>
          <cell r="U144" t="str">
            <v>LIW00242</v>
          </cell>
          <cell r="V144" t="str">
            <v>Manufactured Home SGC Heat Pump - PTCS Duct Sealing, System Commissioning and Controls Heat Zone 1 - Cool Zone 1</v>
          </cell>
          <cell r="W144" t="str">
            <v>Low Income Manufactured Home SGC Heat Pump - PTCS Duct Sealing, System Commissioning and Controls Heat Zone 1 - Cool Zone 1</v>
          </cell>
        </row>
        <row r="145">
          <cell r="A145" t="str">
            <v>Manufactured Home SGC Heat Pump - PTCS Duct Sealing, System Commissioning and Controls Heat Zone 1 - Cool Zone 2</v>
          </cell>
          <cell r="B145" t="str">
            <v>Residential</v>
          </cell>
          <cell r="C145" t="str">
            <v>HVAC</v>
          </cell>
          <cell r="D145" t="str">
            <v>Duct Sealing, System Commissioning and Controls</v>
          </cell>
          <cell r="E145" t="str">
            <v>PTCS Duct Sealing, System Commissioning and Controls</v>
          </cell>
          <cell r="F145" t="str">
            <v>Manufactured Home</v>
          </cell>
          <cell r="G145" t="str">
            <v>Existing Construction</v>
          </cell>
          <cell r="H145" t="str">
            <v>Existing or New Heat Pump</v>
          </cell>
          <cell r="I145" t="str">
            <v>Super Good Cents                                                                                    </v>
          </cell>
          <cell r="J145" t="str">
            <v>Work must meet PTCS certification or equivalent requirements. Heat Pump need not meet PTCS minimum HSPF or SEER efficiency requirements. Pre-existing duct leakage to the outside must be greater than 250 CFM @ 50 Pascals or 15 percent of the floor area whi</v>
          </cell>
          <cell r="K145" t="str">
            <v>Manufactured Home certified as Super Good Cents</v>
          </cell>
          <cell r="L145" t="str">
            <v>No</v>
          </cell>
          <cell r="M145" t="str">
            <v>Heating Zone 1 - Cooling Zone 2</v>
          </cell>
          <cell r="N145" t="str">
            <v>Deemed</v>
          </cell>
          <cell r="Q145" t="str">
            <v>The  Bonneville Power Administration is providing training and certification support for the Performance Tested Comfort System (PCTS). Ecos Consulting is offering PTCS training and certification services to utilities and contractors. The State of Oregon t</v>
          </cell>
          <cell r="S145">
            <v>0</v>
          </cell>
          <cell r="T145" t="str">
            <v>RHV02622</v>
          </cell>
          <cell r="U145" t="str">
            <v>LIW00239</v>
          </cell>
          <cell r="V145" t="str">
            <v>Manufactured Home SGC Heat Pump - PTCS Duct Sealing, System Commissioning and Controls Heat Zone 1 - Cool Zone 2</v>
          </cell>
          <cell r="W145" t="str">
            <v>Low Income Manufactured Home SGC Heat Pump - PTCS Duct Sealing, System Commissioning and Controls Heat Zone 1 - Cool Zone 2</v>
          </cell>
        </row>
        <row r="146">
          <cell r="A146" t="str">
            <v>Manufactured Home SGC Heat Pump - PTCS Duct Sealing, System Commissioning and Controls Heat Zone 1 - Cool Zone 3</v>
          </cell>
          <cell r="B146" t="str">
            <v>Residential</v>
          </cell>
          <cell r="C146" t="str">
            <v>HVAC</v>
          </cell>
          <cell r="D146" t="str">
            <v>Duct Sealing, System Commissioning and Controls</v>
          </cell>
          <cell r="E146" t="str">
            <v>PTCS Duct Sealing, System Commissioning and Controls</v>
          </cell>
          <cell r="F146" t="str">
            <v>Manufactured Home</v>
          </cell>
          <cell r="G146" t="str">
            <v>Existing Construction</v>
          </cell>
          <cell r="H146" t="str">
            <v>Existing or New Heat Pump</v>
          </cell>
          <cell r="I146" t="str">
            <v>Super Good Cents                                                                                    </v>
          </cell>
          <cell r="J146" t="str">
            <v>Work must meet PTCS certification or equivalent requirements. Heat Pump need not meet PTCS minimum HSPF or SEER efficiency requirements. Pre-existing duct leakage to the outside must be greater than 250 CFM @ 50 Pascals or 15 percent of the floor area whi</v>
          </cell>
          <cell r="K146" t="str">
            <v>Manufactured Home certified as Super Good Cents</v>
          </cell>
          <cell r="L146" t="str">
            <v>No</v>
          </cell>
          <cell r="M146" t="str">
            <v>Heating Zone 1 - Cooling Zone 3</v>
          </cell>
          <cell r="N146" t="str">
            <v>Deemed</v>
          </cell>
          <cell r="Q146" t="str">
            <v>The  Bonneville Power Administration is providing training and certification support for the Performance Tested Comfort System (PCTS). Ecos Consulting is offering PTCS training and certification services to utilities and contractors. The State of Oregon t</v>
          </cell>
          <cell r="S146">
            <v>0</v>
          </cell>
          <cell r="T146" t="str">
            <v>RHV02591</v>
          </cell>
          <cell r="U146" t="str">
            <v>LIW00229</v>
          </cell>
          <cell r="V146" t="str">
            <v>Manufactured Home SGC Heat Pump - PTCS Duct Sealing, System Commissioning and Controls Heat Zone 1 - Cool Zone 3</v>
          </cell>
          <cell r="W146" t="str">
            <v>Low Income Manufactured Home SGC Heat Pump - PTCS Duct Sealing, System Commissioning and Controls Heat Zone 1 - Cool Zone 3</v>
          </cell>
        </row>
        <row r="147">
          <cell r="A147" t="str">
            <v>Manufactured Home SGC Heat Pump - PTCS Duct Sealing, System Commissioning and Controls Heat Zone 2 - Cool Zone 1</v>
          </cell>
          <cell r="B147" t="str">
            <v>Residential</v>
          </cell>
          <cell r="C147" t="str">
            <v>HVAC</v>
          </cell>
          <cell r="D147" t="str">
            <v>Duct Sealing, System Commissioning and Controls</v>
          </cell>
          <cell r="E147" t="str">
            <v>PTCS Duct Sealing, System Commissioning and Controls</v>
          </cell>
          <cell r="F147" t="str">
            <v>Manufactured Home</v>
          </cell>
          <cell r="G147" t="str">
            <v>Existing Construction</v>
          </cell>
          <cell r="H147" t="str">
            <v>Existing or New Heat Pump</v>
          </cell>
          <cell r="I147" t="str">
            <v>Super Good Cents                                                                                    </v>
          </cell>
          <cell r="J147" t="str">
            <v>Work must meet PTCS certification or equivalent requirements. Heat Pump need not meet PTCS minimum HSPF or SEER efficiency requirements. Pre-existing duct leakage to the outside must be greater than 250 CFM @ 50 Pascals or 15 percent of the floor area whi</v>
          </cell>
          <cell r="K147" t="str">
            <v>Manufactured Home certified as Super Good Cents</v>
          </cell>
          <cell r="L147" t="str">
            <v>No</v>
          </cell>
          <cell r="M147" t="str">
            <v>Heating Zone 2 - Cooling Zone 1</v>
          </cell>
          <cell r="N147" t="str">
            <v>Deemed</v>
          </cell>
          <cell r="Q147" t="str">
            <v>The  Bonneville Power Administration is providing training and certification support for the Performance Tested Comfort System (PCTS). Ecos Consulting is offering PTCS training and certification services to utilities and contractors. The State of Oregon t</v>
          </cell>
          <cell r="S147">
            <v>0</v>
          </cell>
          <cell r="T147" t="str">
            <v>RHV02590</v>
          </cell>
          <cell r="U147" t="str">
            <v>LIW00200</v>
          </cell>
          <cell r="V147" t="str">
            <v>Manufactured Home SGC Heat Pump - PTCS Duct Sealing, System Commissioning and Controls Heat Zone 2 - Cool Zone 1</v>
          </cell>
          <cell r="W147" t="str">
            <v>Low Income Manufactured Home SGC Heat Pump - PTCS Duct Sealing, System Commissioning and Controls Heat Zone 2 - Cool Zone 1</v>
          </cell>
        </row>
        <row r="148">
          <cell r="A148" t="str">
            <v>Manufactured Home SGC Heat Pump - PTCS Duct Sealing, System Commissioning and Controls Heat Zone 2 - Cool Zone 2</v>
          </cell>
          <cell r="B148" t="str">
            <v>Residential</v>
          </cell>
          <cell r="C148" t="str">
            <v>HVAC</v>
          </cell>
          <cell r="D148" t="str">
            <v>Duct Sealing, System Commissioning and Controls</v>
          </cell>
          <cell r="E148" t="str">
            <v>PTCS Duct Sealing, System Commissioning and Controls</v>
          </cell>
          <cell r="F148" t="str">
            <v>Manufactured Home</v>
          </cell>
          <cell r="G148" t="str">
            <v>Existing Construction</v>
          </cell>
          <cell r="H148" t="str">
            <v>Existing or New Heat Pump</v>
          </cell>
          <cell r="I148" t="str">
            <v>Super Good Cents                                                                                    </v>
          </cell>
          <cell r="J148" t="str">
            <v>Work must meet PTCS certification or equivalent requirements. Heat Pump need not meet PTCS minimum HSPF or SEER efficiency requirements. Pre-existing duct leakage to the outside must be greater than 250 CFM @ 50 Pascals or 15 percent of the floor area whi</v>
          </cell>
          <cell r="K148" t="str">
            <v>Manufactured Home certified as Super Good Cents</v>
          </cell>
          <cell r="L148" t="str">
            <v>No</v>
          </cell>
          <cell r="M148" t="str">
            <v>Heating Zone 2 - Cooling Zone 2</v>
          </cell>
          <cell r="N148" t="str">
            <v>Deemed</v>
          </cell>
          <cell r="Q148" t="str">
            <v>The  Bonneville Power Administration is providing training and certification support for the Performance Tested Comfort System (PCTS). Ecos Consulting is offering PTCS training and certification services to utilities and contractors. The State of Oregon t</v>
          </cell>
          <cell r="S148">
            <v>0</v>
          </cell>
          <cell r="T148" t="str">
            <v>RHV02598</v>
          </cell>
          <cell r="U148" t="str">
            <v>LIW00194</v>
          </cell>
          <cell r="V148" t="str">
            <v>Manufactured Home SGC Heat Pump - PTCS Duct Sealing, System Commissioning and Controls Heat Zone 2 - Cool Zone 2</v>
          </cell>
          <cell r="W148" t="str">
            <v>Low Income Manufactured Home SGC Heat Pump - PTCS Duct Sealing, System Commissioning and Controls Heat Zone 2 - Cool Zone 2</v>
          </cell>
        </row>
        <row r="149">
          <cell r="A149" t="str">
            <v>Manufactured Home SGC Heat Pump - PTCS Duct Sealing, System Commissioning and Controls Heat Zone 2 - Cool Zone 3</v>
          </cell>
          <cell r="B149" t="str">
            <v>Residential</v>
          </cell>
          <cell r="C149" t="str">
            <v>HVAC</v>
          </cell>
          <cell r="D149" t="str">
            <v>Duct Sealing, System Commissioning and Controls</v>
          </cell>
          <cell r="E149" t="str">
            <v>PTCS Duct Sealing, System Commissioning and Controls</v>
          </cell>
          <cell r="F149" t="str">
            <v>Manufactured Home</v>
          </cell>
          <cell r="G149" t="str">
            <v>Existing Construction</v>
          </cell>
          <cell r="H149" t="str">
            <v>Existing or New Heat Pump</v>
          </cell>
          <cell r="I149" t="str">
            <v>Super Good Cents                                                                                    </v>
          </cell>
          <cell r="J149" t="str">
            <v>Work must meet PTCS certification or equivalent requirements. Heat Pump need not meet PTCS minimum HSPF or SEER efficiency requirements. Pre-existing duct leakage to the outside must be greater than 250 CFM @ 50 Pascals or 15 percent of the floor area whi</v>
          </cell>
          <cell r="K149" t="str">
            <v>Manufactured Home certified as Super Good Cents</v>
          </cell>
          <cell r="L149" t="str">
            <v>No</v>
          </cell>
          <cell r="M149" t="str">
            <v>Heating Zone 2 - Cooling Zone 3</v>
          </cell>
          <cell r="N149" t="str">
            <v>Deemed</v>
          </cell>
          <cell r="Q149" t="str">
            <v>The  Bonneville Power Administration is providing training and certification support for the Performance Tested Comfort System (PCTS). Ecos Consulting is offering PTCS training and certification services to utilities and contractors. The State of Oregon t</v>
          </cell>
          <cell r="S149">
            <v>0</v>
          </cell>
          <cell r="T149" t="str">
            <v>RHV02587</v>
          </cell>
          <cell r="U149" t="str">
            <v>LIW00184</v>
          </cell>
          <cell r="V149" t="str">
            <v>Manufactured Home SGC Heat Pump - PTCS Duct Sealing, System Commissioning and Controls Heat Zone 2 - Cool Zone 3</v>
          </cell>
          <cell r="W149" t="str">
            <v>Low Income Manufactured Home SGC Heat Pump - PTCS Duct Sealing, System Commissioning and Controls Heat Zone 2 - Cool Zone 3</v>
          </cell>
        </row>
        <row r="150">
          <cell r="A150" t="str">
            <v>Manufactured Home SGC Heat Pump - PTCS Duct Sealing, System Commissioning and Controls Heat Zone 3 - Cool Zone 1</v>
          </cell>
          <cell r="B150" t="str">
            <v>Residential</v>
          </cell>
          <cell r="C150" t="str">
            <v>HVAC</v>
          </cell>
          <cell r="D150" t="str">
            <v>Duct Sealing, System Commissioning and Controls</v>
          </cell>
          <cell r="E150" t="str">
            <v>PTCS Duct Sealing, System Commissioning and Controls</v>
          </cell>
          <cell r="F150" t="str">
            <v>Manufactured Home</v>
          </cell>
          <cell r="G150" t="str">
            <v>Existing Construction</v>
          </cell>
          <cell r="H150" t="str">
            <v>Existing or New Heat Pump</v>
          </cell>
          <cell r="I150" t="str">
            <v>Super Good Cents                                                                                    </v>
          </cell>
          <cell r="J150" t="str">
            <v>Work must meet PTCS certification or equivalent requirements. Heat Pump need not meet PTCS minimum HSPF or SEER efficiency requirements. Pre-existing duct leakage to the outside must be greater than 250 CFM @ 50 Pascals or 15 percent of the floor area whi</v>
          </cell>
          <cell r="K150" t="str">
            <v>Manufactured Home certified as Super Good Cents</v>
          </cell>
          <cell r="L150" t="str">
            <v>No</v>
          </cell>
          <cell r="M150" t="str">
            <v>Heating Zone 3 - Cooling Zone 1</v>
          </cell>
          <cell r="N150" t="str">
            <v>Deemed</v>
          </cell>
          <cell r="Q150" t="str">
            <v>The  Bonneville Power Administration is providing training and certification support for the Performance Tested Comfort System (PCTS). Ecos Consulting is offering PTCS training and certification services to utilities and contractors. The State of Oregon t</v>
          </cell>
          <cell r="S150">
            <v>0</v>
          </cell>
          <cell r="T150" t="str">
            <v>RHV02592</v>
          </cell>
          <cell r="U150" t="str">
            <v>LIW00163</v>
          </cell>
          <cell r="V150" t="str">
            <v>Manufactured Home SGC Heat Pump - PTCS Duct Sealing, System Commissioning and Controls Heat Zone 3 - Cool Zone 1</v>
          </cell>
          <cell r="W150" t="str">
            <v>Low Income Manufactured Home SGC Heat Pump - PTCS Duct Sealing, System Commissioning and Controls Heat Zone 3 - Cool Zone 1</v>
          </cell>
        </row>
        <row r="151">
          <cell r="A151" t="str">
            <v>Manufactured Home SGC Heat Pump - PTCS Duct Sealing, System Commissioning and Controls Heat Zone 3 - Cool Zone 2</v>
          </cell>
          <cell r="B151" t="str">
            <v>Residential</v>
          </cell>
          <cell r="C151" t="str">
            <v>HVAC</v>
          </cell>
          <cell r="D151" t="str">
            <v>Duct Sealing, System Commissioning and Controls</v>
          </cell>
          <cell r="E151" t="str">
            <v>PTCS Duct Sealing, System Commissioning and Controls</v>
          </cell>
          <cell r="F151" t="str">
            <v>Manufactured Home</v>
          </cell>
          <cell r="G151" t="str">
            <v>Existing Construction</v>
          </cell>
          <cell r="H151" t="str">
            <v>Existing or New Heat Pump</v>
          </cell>
          <cell r="I151" t="str">
            <v>Super Good Cents                                                                                    </v>
          </cell>
          <cell r="J151" t="str">
            <v>Work must meet PTCS certification or equivalent requirements. Heat Pump need not meet PTCS minimum HSPF or SEER efficiency requirements. Pre-existing duct leakage to the outside must be greater than 250 CFM @ 50 Pascals or 15 percent of the floor area whi</v>
          </cell>
          <cell r="K151" t="str">
            <v>Manufactured Home certified as Super Good Cents</v>
          </cell>
          <cell r="L151" t="str">
            <v>No</v>
          </cell>
          <cell r="M151" t="str">
            <v>Heating Zone 3 - Cooling Zone 2</v>
          </cell>
          <cell r="N151" t="str">
            <v>Deemed</v>
          </cell>
          <cell r="Q151" t="str">
            <v>The  Bonneville Power Administration is providing training and certification support for the Performance Tested Comfort System (PCTS). Ecos Consulting is offering PTCS training and certification services to utilities and contractors. The State of Oregon t</v>
          </cell>
          <cell r="S151">
            <v>0</v>
          </cell>
          <cell r="T151" t="str">
            <v>RHV02586</v>
          </cell>
          <cell r="U151" t="str">
            <v>LIW00158</v>
          </cell>
          <cell r="V151" t="str">
            <v>Manufactured Home SGC Heat Pump - PTCS Duct Sealing, System Commissioning and Controls Heat Zone 3 - Cool Zone 2</v>
          </cell>
          <cell r="W151" t="str">
            <v>Low Income Manufactured Home SGC Heat Pump - PTCS Duct Sealing, System Commissioning and Controls Heat Zone 3 - Cool Zone 2</v>
          </cell>
        </row>
        <row r="152">
          <cell r="A152" t="str">
            <v>Manufactured Home SGC Heat Pump - PTCS Duct Sealing, System Commissioning and Controls Heat Zone 3 - Cool Zone 3</v>
          </cell>
          <cell r="B152" t="str">
            <v>Residential</v>
          </cell>
          <cell r="C152" t="str">
            <v>HVAC</v>
          </cell>
          <cell r="D152" t="str">
            <v>Duct Sealing, System Commissioning and Controls</v>
          </cell>
          <cell r="E152" t="str">
            <v>PTCS Duct Sealing, System Commissioning and Controls</v>
          </cell>
          <cell r="F152" t="str">
            <v>Manufactured Home</v>
          </cell>
          <cell r="G152" t="str">
            <v>Existing Construction</v>
          </cell>
          <cell r="H152" t="str">
            <v>Existing or New Heat Pump</v>
          </cell>
          <cell r="I152" t="str">
            <v>Super Good Cents                                                                                    </v>
          </cell>
          <cell r="J152" t="str">
            <v>Work must meet PTCS certification or equivalent requirements. Heat Pump need not meet PTCS minimum HSPF or SEER efficiency requirements. Pre-existing duct leakage to the outside must be greater than 250 CFM @ 50 Pascals or 15 percent of the floor area whi</v>
          </cell>
          <cell r="K152" t="str">
            <v>Manufactured Home certified as Super Good Cents</v>
          </cell>
          <cell r="L152" t="str">
            <v>No</v>
          </cell>
          <cell r="M152" t="str">
            <v>Heating Zone 3 - Cooling Zone 3</v>
          </cell>
          <cell r="N152" t="str">
            <v>Deemed</v>
          </cell>
          <cell r="Q152" t="str">
            <v>The  Bonneville Power Administration is providing training and certification support for the Performance Tested Comfort System (PCTS). Ecos Consulting is offering PTCS training and certification services to utilities and contractors. The State of Oregon t</v>
          </cell>
          <cell r="S152">
            <v>0</v>
          </cell>
          <cell r="T152" t="str">
            <v>RHV02582</v>
          </cell>
          <cell r="U152" t="str">
            <v>LIW00150</v>
          </cell>
          <cell r="V152" t="str">
            <v>Manufactured Home SGC Heat Pump - PTCS Duct Sealing, System Commissioning and Controls Heat Zone 3 - Cool Zone 3</v>
          </cell>
          <cell r="W152" t="str">
            <v>Low Income Manufactured Home SGC Heat Pump - PTCS Duct Sealing, System Commissioning and Controls Heat Zone 3 - Cool Zone 3</v>
          </cell>
        </row>
        <row r="153">
          <cell r="A153" t="str">
            <v>Manufactured Home SGC Heat Pump - PTCS System Commissioning and Controls Heat Zone 1 - Cool Zone 1</v>
          </cell>
          <cell r="B153" t="str">
            <v>Residential</v>
          </cell>
          <cell r="C153" t="str">
            <v>HVAC</v>
          </cell>
          <cell r="D153" t="str">
            <v>System Commissioning and Controls</v>
          </cell>
          <cell r="E153" t="str">
            <v>PTCS System Commissioning and Controls</v>
          </cell>
          <cell r="F153" t="str">
            <v>Manufactured Home</v>
          </cell>
          <cell r="G153" t="str">
            <v>Existing Construction</v>
          </cell>
          <cell r="H153" t="str">
            <v>Existing or New Heat Pump</v>
          </cell>
          <cell r="I153" t="str">
            <v>Not Applicable</v>
          </cell>
          <cell r="J153" t="str">
            <v>Work must meet PTCS certification or equivalent requirements. Heat pump need not meet PTCS minimum HSPF or SEER efficiency requirements.</v>
          </cell>
          <cell r="K153" t="str">
            <v>Manufactured Home certified as Super Good Cents</v>
          </cell>
          <cell r="L153" t="str">
            <v>No</v>
          </cell>
          <cell r="M153" t="str">
            <v>Heating Zone 1 - Cooling Zone 1</v>
          </cell>
          <cell r="N153" t="str">
            <v>Deemed</v>
          </cell>
          <cell r="Q153" t="str">
            <v>The  Bonneville Power Administration is providing training and certification support for the Performance Tested Comfort System (PCTS). Ecos Consulting is offering PTCS training and certification services to utilities and contractors. The State of Oregon t</v>
          </cell>
          <cell r="S153">
            <v>0</v>
          </cell>
          <cell r="T153" t="str">
            <v>New Measure</v>
          </cell>
          <cell r="U153" t="str">
            <v>New Measure</v>
          </cell>
          <cell r="V153" t="str">
            <v>Manufactured Home SGC Heat Pump - PTCS System Commissioning and Controls Heat Zone 1 - Cool Zone 1</v>
          </cell>
          <cell r="W153" t="str">
            <v>Low Income Manufactured Home SGC Heat Pump - PTCS System Commissioning and Controls Heat Zone 1 - Cool Zone 1</v>
          </cell>
        </row>
        <row r="154">
          <cell r="A154" t="str">
            <v>Manufactured Home SGC Heat Pump - PTCS System Commissioning and Controls Heat Zone 1 - Cool Zone 2</v>
          </cell>
          <cell r="B154" t="str">
            <v>Residential</v>
          </cell>
          <cell r="C154" t="str">
            <v>HVAC</v>
          </cell>
          <cell r="D154" t="str">
            <v>System Commissioning and Controls</v>
          </cell>
          <cell r="E154" t="str">
            <v>PTCS System Commissioning and Controls</v>
          </cell>
          <cell r="F154" t="str">
            <v>Manufactured Home</v>
          </cell>
          <cell r="G154" t="str">
            <v>Existing Construction</v>
          </cell>
          <cell r="H154" t="str">
            <v>Existing or New Heat Pump</v>
          </cell>
          <cell r="I154" t="str">
            <v>Not Applicable</v>
          </cell>
          <cell r="J154" t="str">
            <v>Work must meet PTCS certification or equivalent requirements. Heat pump need not meet PTCS minimum HSPF or SEER efficiency requirements.</v>
          </cell>
          <cell r="K154" t="str">
            <v>Manufactured Home certified as Super Good Cents</v>
          </cell>
          <cell r="L154" t="str">
            <v>No</v>
          </cell>
          <cell r="M154" t="str">
            <v>Heating Zone 1 - Cooling Zone 2</v>
          </cell>
          <cell r="N154" t="str">
            <v>Deemed</v>
          </cell>
          <cell r="Q154" t="str">
            <v>The  Bonneville Power Administration is providing training and certification support for the Performance Tested Comfort System (PCTS). Ecos Consulting is offering PTCS training and certification services to utilities and contractors. The State of Oregon t</v>
          </cell>
          <cell r="S154">
            <v>0</v>
          </cell>
          <cell r="T154" t="str">
            <v>New Measure</v>
          </cell>
          <cell r="U154" t="str">
            <v>New Measure</v>
          </cell>
          <cell r="V154" t="str">
            <v>Manufactured Home SGC Heat Pump - PTCS System Commissioning and Controls Heat Zone 1 - Cool Zone 2</v>
          </cell>
          <cell r="W154" t="str">
            <v>Low Income Manufactured Home SGC Heat Pump - PTCS System Commissioning and Controls Heat Zone 1 - Cool Zone 2</v>
          </cell>
        </row>
        <row r="155">
          <cell r="A155" t="str">
            <v>Manufactured Home SGC Heat Pump - PTCS System Commissioning and Controls Heat Zone 1 - Cool Zone 3</v>
          </cell>
          <cell r="B155" t="str">
            <v>Residential</v>
          </cell>
          <cell r="C155" t="str">
            <v>HVAC</v>
          </cell>
          <cell r="D155" t="str">
            <v>System Commissioning and Controls</v>
          </cell>
          <cell r="E155" t="str">
            <v>PTCS System Commissioning and Controls</v>
          </cell>
          <cell r="F155" t="str">
            <v>Manufactured Home</v>
          </cell>
          <cell r="G155" t="str">
            <v>Existing Construction</v>
          </cell>
          <cell r="H155" t="str">
            <v>Existing or New Heat Pump</v>
          </cell>
          <cell r="I155" t="str">
            <v>Not Applicable</v>
          </cell>
          <cell r="J155" t="str">
            <v>Work must meet PTCS certification or equivalent requirements. Heat pump need not meet PTCS minimum HSPF or SEER efficiency requirements.</v>
          </cell>
          <cell r="K155" t="str">
            <v>Manufactured Home certified as Super Good Cents</v>
          </cell>
          <cell r="L155" t="str">
            <v>No</v>
          </cell>
          <cell r="M155" t="str">
            <v>Heating Zone 1 - Cooling Zone 3</v>
          </cell>
          <cell r="N155" t="str">
            <v>Deemed</v>
          </cell>
          <cell r="Q155" t="str">
            <v>The  Bonneville Power Administration is providing training and certification support for the Performance Tested Comfort System (PCTS). Ecos Consulting is offering PTCS training and certification services to utilities and contractors. The State of Oregon t</v>
          </cell>
          <cell r="S155">
            <v>0</v>
          </cell>
          <cell r="T155" t="str">
            <v>New Measure</v>
          </cell>
          <cell r="U155" t="str">
            <v>New Measure</v>
          </cell>
          <cell r="V155" t="str">
            <v>Manufactured Home SGC Heat Pump - PTCS System Commissioning and Controls Heat Zone 1 - Cool Zone 3</v>
          </cell>
          <cell r="W155" t="str">
            <v>Low Income Manufactured Home SGC Heat Pump - PTCS System Commissioning and Controls Heat Zone 1 - Cool Zone 3</v>
          </cell>
        </row>
        <row r="156">
          <cell r="A156" t="str">
            <v>Manufactured Home SGC Heat Pump - PTCS System Commissioning and Controls Heat Zone 2 - Cool Zone 1</v>
          </cell>
          <cell r="B156" t="str">
            <v>Residential</v>
          </cell>
          <cell r="C156" t="str">
            <v>HVAC</v>
          </cell>
          <cell r="D156" t="str">
            <v>System Commissioning and Controls</v>
          </cell>
          <cell r="E156" t="str">
            <v>PTCS System Commissioning and Controls</v>
          </cell>
          <cell r="F156" t="str">
            <v>Manufactured Home</v>
          </cell>
          <cell r="G156" t="str">
            <v>Existing Construction</v>
          </cell>
          <cell r="H156" t="str">
            <v>Existing or New Heat Pump</v>
          </cell>
          <cell r="I156" t="str">
            <v>Not Applicable</v>
          </cell>
          <cell r="J156" t="str">
            <v>Work must meet PTCS certification or equivalent requirements. Heat pump need not meet PTCS minimum HSPF or SEER efficiency requirements.</v>
          </cell>
          <cell r="K156" t="str">
            <v>Manufactured Home certified as Super Good Cents</v>
          </cell>
          <cell r="L156" t="str">
            <v>No</v>
          </cell>
          <cell r="M156" t="str">
            <v>Heating Zone 2 - Cooling Zone 1</v>
          </cell>
          <cell r="N156" t="str">
            <v>Deemed</v>
          </cell>
          <cell r="Q156" t="str">
            <v>The  Bonneville Power Administration is providing training and certification support for the Performance Tested Comfort System (PCTS). Ecos Consulting is offering PTCS training and certification services to utilities and contractors. The State of Oregon t</v>
          </cell>
          <cell r="S156">
            <v>0</v>
          </cell>
          <cell r="T156" t="str">
            <v>New Measure</v>
          </cell>
          <cell r="U156" t="str">
            <v>New Measure</v>
          </cell>
          <cell r="V156" t="str">
            <v>Manufactured Home SGC Heat Pump - PTCS System Commissioning and Controls Heat Zone 2 - Cool Zone 1</v>
          </cell>
          <cell r="W156" t="str">
            <v>Low Income Manufactured Home SGC Heat Pump - PTCS System Commissioning and Controls Heat Zone 2 - Cool Zone 1</v>
          </cell>
        </row>
        <row r="157">
          <cell r="A157" t="str">
            <v>Manufactured Home SGC Heat Pump - PTCS System Commissioning and Controls Heat Zone 2 - Cool Zone 2</v>
          </cell>
          <cell r="B157" t="str">
            <v>Residential</v>
          </cell>
          <cell r="C157" t="str">
            <v>HVAC</v>
          </cell>
          <cell r="D157" t="str">
            <v>System Commissioning and Controls</v>
          </cell>
          <cell r="E157" t="str">
            <v>PTCS System Commissioning and Controls</v>
          </cell>
          <cell r="F157" t="str">
            <v>Manufactured Home</v>
          </cell>
          <cell r="G157" t="str">
            <v>Existing Construction</v>
          </cell>
          <cell r="H157" t="str">
            <v>Existing or New Heat Pump</v>
          </cell>
          <cell r="I157" t="str">
            <v>Not Applicable</v>
          </cell>
          <cell r="J157" t="str">
            <v>Work must meet PTCS certification or equivalent requirements. Heat pump need not meet PTCS minimum HSPF or SEER efficiency requirements.</v>
          </cell>
          <cell r="K157" t="str">
            <v>Manufactured Home certified as Super Good Cents</v>
          </cell>
          <cell r="L157" t="str">
            <v>No</v>
          </cell>
          <cell r="M157" t="str">
            <v>Heating Zone 2 - Cooling Zone 2</v>
          </cell>
          <cell r="N157" t="str">
            <v>Deemed</v>
          </cell>
          <cell r="Q157" t="str">
            <v>The  Bonneville Power Administration is providing training and certification support for the Performance Tested Comfort System (PCTS). Ecos Consulting is offering PTCS training and certification services to utilities and contractors. The State of Oregon t</v>
          </cell>
          <cell r="S157">
            <v>0</v>
          </cell>
          <cell r="T157" t="str">
            <v>New Measure</v>
          </cell>
          <cell r="U157" t="str">
            <v>New Measure</v>
          </cell>
          <cell r="V157" t="str">
            <v>Manufactured Home SGC Heat Pump - PTCS System Commissioning and Controls Heat Zone 2 - Cool Zone 2</v>
          </cell>
          <cell r="W157" t="str">
            <v>Low Income Manufactured Home SGC Heat Pump - PTCS System Commissioning and Controls Heat Zone 2 - Cool Zone 2</v>
          </cell>
        </row>
        <row r="158">
          <cell r="A158" t="str">
            <v>Manufactured Home SGC Heat Pump - PTCS System Commissioning and Controls Heat Zone 2 - Cool Zone 3</v>
          </cell>
          <cell r="B158" t="str">
            <v>Residential</v>
          </cell>
          <cell r="C158" t="str">
            <v>HVAC</v>
          </cell>
          <cell r="D158" t="str">
            <v>System Commissioning and Controls</v>
          </cell>
          <cell r="E158" t="str">
            <v>PTCS System Commissioning and Controls</v>
          </cell>
          <cell r="F158" t="str">
            <v>Manufactured Home</v>
          </cell>
          <cell r="G158" t="str">
            <v>Existing Construction</v>
          </cell>
          <cell r="H158" t="str">
            <v>Existing or New Heat Pump</v>
          </cell>
          <cell r="I158" t="str">
            <v>Not Applicable</v>
          </cell>
          <cell r="J158" t="str">
            <v>Work must meet PTCS certification or equivalent requirements. Heat pump need not meet PTCS minimum HSPF or SEER efficiency requirements.</v>
          </cell>
          <cell r="K158" t="str">
            <v>Manufactured Home certified as Super Good Cents</v>
          </cell>
          <cell r="L158" t="str">
            <v>No</v>
          </cell>
          <cell r="M158" t="str">
            <v>Heating Zone 2 - Cooling Zone 3</v>
          </cell>
          <cell r="N158" t="str">
            <v>Deemed</v>
          </cell>
          <cell r="Q158" t="str">
            <v>The  Bonneville Power Administration is providing training and certification support for the Performance Tested Comfort System (PCTS). Ecos Consulting is offering PTCS training and certification services to utilities and contractors. The State of Oregon t</v>
          </cell>
          <cell r="S158">
            <v>0</v>
          </cell>
          <cell r="T158" t="str">
            <v>New Measure</v>
          </cell>
          <cell r="U158" t="str">
            <v>New Measure</v>
          </cell>
          <cell r="V158" t="str">
            <v>Manufactured Home SGC Heat Pump - PTCS System Commissioning and Controls Heat Zone 2 - Cool Zone 3</v>
          </cell>
          <cell r="W158" t="str">
            <v>Low Income Manufactured Home SGC Heat Pump - PTCS System Commissioning and Controls Heat Zone 2 - Cool Zone 3</v>
          </cell>
        </row>
        <row r="159">
          <cell r="A159" t="str">
            <v>Manufactured Home SGC Heat Pump - PTCS System Commissioning and Controls Heat Zone 3 - Cool Zone 1</v>
          </cell>
          <cell r="B159" t="str">
            <v>Residential</v>
          </cell>
          <cell r="C159" t="str">
            <v>HVAC</v>
          </cell>
          <cell r="D159" t="str">
            <v>System Commissioning and Controls</v>
          </cell>
          <cell r="E159" t="str">
            <v>PTCS System Commissioning and Controls</v>
          </cell>
          <cell r="F159" t="str">
            <v>Manufactured Home</v>
          </cell>
          <cell r="G159" t="str">
            <v>Existing Construction</v>
          </cell>
          <cell r="H159" t="str">
            <v>Existing or New Heat Pump</v>
          </cell>
          <cell r="I159" t="str">
            <v>Not Applicable</v>
          </cell>
          <cell r="J159" t="str">
            <v>Work must meet PTCS certification or equivalent requirements. Heat pump need not meet PTCS minimum HSPF or SEER efficiency requirements.</v>
          </cell>
          <cell r="K159" t="str">
            <v>Manufactured Home certified as Super Good Cents</v>
          </cell>
          <cell r="L159" t="str">
            <v>No</v>
          </cell>
          <cell r="M159" t="str">
            <v>Heating Zone 3 - Cooling Zone 1</v>
          </cell>
          <cell r="N159" t="str">
            <v>Deemed</v>
          </cell>
          <cell r="Q159" t="str">
            <v>The  Bonneville Power Administration is providing training and certification support for the Performance Tested Comfort System (PCTS). Ecos Consulting is offering PTCS training and certification services to utilities and contractors. The State of Oregon t</v>
          </cell>
          <cell r="S159">
            <v>0</v>
          </cell>
          <cell r="T159" t="str">
            <v>New Measure</v>
          </cell>
          <cell r="U159" t="str">
            <v>New Measure</v>
          </cell>
          <cell r="V159" t="str">
            <v>Manufactured Home SGC Heat Pump - PTCS System Commissioning and Controls Heat Zone 3 - Cool Zone 1</v>
          </cell>
          <cell r="W159" t="str">
            <v>Low Income Manufactured Home SGC Heat Pump - PTCS System Commissioning and Controls Heat Zone 3 - Cool Zone 1</v>
          </cell>
        </row>
        <row r="160">
          <cell r="A160" t="str">
            <v>Manufactured Home SGC Heat Pump - PTCS System Commissioning and Controls Heat Zone 3 - Cool Zone 2</v>
          </cell>
          <cell r="B160" t="str">
            <v>Residential</v>
          </cell>
          <cell r="C160" t="str">
            <v>HVAC</v>
          </cell>
          <cell r="D160" t="str">
            <v>System Commissioning and Controls</v>
          </cell>
          <cell r="E160" t="str">
            <v>PTCS System Commissioning and Controls</v>
          </cell>
          <cell r="F160" t="str">
            <v>Manufactured Home</v>
          </cell>
          <cell r="G160" t="str">
            <v>Existing Construction</v>
          </cell>
          <cell r="H160" t="str">
            <v>Existing or New Heat Pump</v>
          </cell>
          <cell r="I160" t="str">
            <v>Not Applicable</v>
          </cell>
          <cell r="J160" t="str">
            <v>Work must meet PTCS certification or equivalent requirements. Heat pump need not meet PTCS minimum HSPF or SEER efficiency requirements.</v>
          </cell>
          <cell r="K160" t="str">
            <v>Manufactured Home certified as Super Good Cents</v>
          </cell>
          <cell r="L160" t="str">
            <v>No</v>
          </cell>
          <cell r="M160" t="str">
            <v>Heating Zone 3 - Cooling Zone 2</v>
          </cell>
          <cell r="N160" t="str">
            <v>Deemed</v>
          </cell>
          <cell r="Q160" t="str">
            <v>The  Bonneville Power Administration is providing training and certification support for the Performance Tested Comfort System (PCTS). Ecos Consulting is offering PTCS training and certification services to utilities and contractors. The State of Oregon t</v>
          </cell>
          <cell r="S160">
            <v>0</v>
          </cell>
          <cell r="T160" t="str">
            <v>New Measure</v>
          </cell>
          <cell r="U160" t="str">
            <v>New Measure</v>
          </cell>
          <cell r="V160" t="str">
            <v>Manufactured Home SGC Heat Pump - PTCS System Commissioning and Controls Heat Zone 3 - Cool Zone 2</v>
          </cell>
          <cell r="W160" t="str">
            <v>Low Income Manufactured Home SGC Heat Pump - PTCS System Commissioning and Controls Heat Zone 3 - Cool Zone 2</v>
          </cell>
        </row>
        <row r="161">
          <cell r="A161" t="str">
            <v>Manufactured Home SGC Heat Pump - PTCS System Commissioning and Controls Heat Zone 3 - Cool Zone 3</v>
          </cell>
          <cell r="B161" t="str">
            <v>Residential</v>
          </cell>
          <cell r="C161" t="str">
            <v>HVAC</v>
          </cell>
          <cell r="D161" t="str">
            <v>System Commissioning and Controls</v>
          </cell>
          <cell r="E161" t="str">
            <v>PTCS System Commissioning and Controls</v>
          </cell>
          <cell r="F161" t="str">
            <v>Manufactured Home</v>
          </cell>
          <cell r="G161" t="str">
            <v>Existing Construction</v>
          </cell>
          <cell r="H161" t="str">
            <v>Existing or New Heat Pump</v>
          </cell>
          <cell r="I161" t="str">
            <v>Not Applicable</v>
          </cell>
          <cell r="J161" t="str">
            <v>Work must meet PTCS certification or equivalent requirements. Heat pump need not meet PTCS minimum HSPF or SEER efficiency requirements.</v>
          </cell>
          <cell r="K161" t="str">
            <v>Manufactured Home certified as Super Good Cents</v>
          </cell>
          <cell r="L161" t="str">
            <v>No</v>
          </cell>
          <cell r="M161" t="str">
            <v>Heating Zone 3 - Cooling Zone 3</v>
          </cell>
          <cell r="N161" t="str">
            <v>Deemed</v>
          </cell>
          <cell r="Q161" t="str">
            <v>The  Bonneville Power Administration is providing training and certification support for the Performance Tested Comfort System (PCTS). Ecos Consulting is offering PTCS training and certification services to utilities and contractors. The State of Oregon t</v>
          </cell>
          <cell r="S161">
            <v>0</v>
          </cell>
          <cell r="T161" t="str">
            <v>New Measure</v>
          </cell>
          <cell r="U161" t="str">
            <v>New Measure</v>
          </cell>
          <cell r="V161" t="str">
            <v>Manufactured Home SGC Heat Pump - PTCS System Commissioning and Controls Heat Zone 3 - Cool Zone 3</v>
          </cell>
          <cell r="W161" t="str">
            <v>Low Income Manufactured Home SGC Heat Pump - PTCS System Commissioning and Controls Heat Zone 3 - Cool Zone 3</v>
          </cell>
        </row>
        <row r="162">
          <cell r="A162" t="str">
            <v>Manufactured Home SGC Heat Pump - PTCS System Commissioning Heat Zone 1 - Cool Zone 1</v>
          </cell>
          <cell r="B162" t="str">
            <v>Residential</v>
          </cell>
          <cell r="C162" t="str">
            <v>HVAC</v>
          </cell>
          <cell r="D162" t="str">
            <v>System Commissioning</v>
          </cell>
          <cell r="E162" t="str">
            <v>PTCS System Commissioning</v>
          </cell>
          <cell r="F162" t="str">
            <v>Manufactured Home</v>
          </cell>
          <cell r="G162" t="str">
            <v>Existing Construction</v>
          </cell>
          <cell r="H162" t="str">
            <v>Existing or New Heat Pump</v>
          </cell>
          <cell r="I162" t="str">
            <v>Super Good Cents                                                                                    </v>
          </cell>
          <cell r="J162" t="str">
            <v>Work must meet PTCS certification or equivalent requirements. Heat pump need not meet PTCS minimum HSPF or SEER efficiency requirements.</v>
          </cell>
          <cell r="K162" t="str">
            <v>Manufactured Home certified as Super Good Cents</v>
          </cell>
          <cell r="L162" t="str">
            <v>No</v>
          </cell>
          <cell r="M162" t="str">
            <v>Heating Zone 1 - Cooling Zone 1</v>
          </cell>
          <cell r="N162" t="str">
            <v>Deemed</v>
          </cell>
          <cell r="Q162" t="str">
            <v>The  Bonneville Power Administration is providing training and certification support for the Performance Tested Comfort System (PCTS). Ecos Consulting is offering PTCS training and certification services to utilities and contractors. The State of Oregon t</v>
          </cell>
          <cell r="S162">
            <v>0</v>
          </cell>
          <cell r="T162" t="str">
            <v>RHV00601</v>
          </cell>
          <cell r="U162" t="str">
            <v>LIW00284</v>
          </cell>
          <cell r="V162" t="str">
            <v>Manufactured Home SGC Heat Pump - PTCS System Commissioning Heat Zone 1 - Cool Zone 1</v>
          </cell>
          <cell r="W162" t="str">
            <v>Low Income Manufactured Home SGC Heat Pump - PTCS System Commissioning Heat Zone 1 - Cool Zone 1</v>
          </cell>
        </row>
        <row r="163">
          <cell r="A163" t="str">
            <v>Manufactured Home SGC Heat Pump - PTCS System Commissioning Heat Zone 1 - Cool Zone 2</v>
          </cell>
          <cell r="B163" t="str">
            <v>Residential</v>
          </cell>
          <cell r="C163" t="str">
            <v>HVAC</v>
          </cell>
          <cell r="D163" t="str">
            <v>System Commissioning</v>
          </cell>
          <cell r="E163" t="str">
            <v>PTCS System Commissioning</v>
          </cell>
          <cell r="F163" t="str">
            <v>Manufactured Home</v>
          </cell>
          <cell r="G163" t="str">
            <v>Existing Construction</v>
          </cell>
          <cell r="H163" t="str">
            <v>Existing or New Heat Pump</v>
          </cell>
          <cell r="I163" t="str">
            <v>Super Good Cents                                                                                    </v>
          </cell>
          <cell r="J163" t="str">
            <v>Work must meet PTCS certification or equivalent requirements. Heat pump need not meet PTCS minimum HSPF or SEER efficiency requirements.</v>
          </cell>
          <cell r="K163" t="str">
            <v>Manufactured Home certified as Super Good Cents</v>
          </cell>
          <cell r="L163" t="str">
            <v>No</v>
          </cell>
          <cell r="M163" t="str">
            <v>Heating Zone 1 - Cooling Zone 2</v>
          </cell>
          <cell r="N163" t="str">
            <v>Deemed</v>
          </cell>
          <cell r="Q163" t="str">
            <v>The  Bonneville Power Administration is providing training and certification support for the Performance Tested Comfort System (PCTS). Ecos Consulting is offering PTCS training and certification services to utilities and contractors. The State of Oregon t</v>
          </cell>
          <cell r="S163">
            <v>0</v>
          </cell>
          <cell r="T163" t="str">
            <v>RHV00598</v>
          </cell>
          <cell r="U163" t="str">
            <v>LIW00283</v>
          </cell>
          <cell r="V163" t="str">
            <v>Manufactured Home SGC Heat Pump - PTCS System Commissioning Heat Zone 1 - Cool Zone 2</v>
          </cell>
          <cell r="W163" t="str">
            <v>Low Income Manufactured Home SGC Heat Pump - PTCS System Commissioning Heat Zone 1 - Cool Zone 2</v>
          </cell>
        </row>
        <row r="164">
          <cell r="A164" t="str">
            <v>Manufactured Home SGC Heat Pump - PTCS System Commissioning Heat Zone 1 - Cool Zone 3</v>
          </cell>
          <cell r="B164" t="str">
            <v>Residential</v>
          </cell>
          <cell r="C164" t="str">
            <v>HVAC</v>
          </cell>
          <cell r="D164" t="str">
            <v>System Commissioning</v>
          </cell>
          <cell r="E164" t="str">
            <v>PTCS System Commissioning</v>
          </cell>
          <cell r="F164" t="str">
            <v>Manufactured Home</v>
          </cell>
          <cell r="G164" t="str">
            <v>Existing Construction</v>
          </cell>
          <cell r="H164" t="str">
            <v>Existing or New Heat Pump</v>
          </cell>
          <cell r="I164" t="str">
            <v>Super Good Cents                                                                                    </v>
          </cell>
          <cell r="J164" t="str">
            <v>Work must meet PTCS certification or equivalent requirements. Heat pump need not meet PTCS minimum HSPF or SEER efficiency requirements.</v>
          </cell>
          <cell r="K164" t="str">
            <v>Manufactured Home certified as Super Good Cents</v>
          </cell>
          <cell r="L164" t="str">
            <v>No</v>
          </cell>
          <cell r="M164" t="str">
            <v>Heating Zone 1 - Cooling Zone 3</v>
          </cell>
          <cell r="N164" t="str">
            <v>Deemed</v>
          </cell>
          <cell r="Q164" t="str">
            <v>The  Bonneville Power Administration is providing training and certification support for the Performance Tested Comfort System (PCTS). Ecos Consulting is offering PTCS training and certification services to utilities and contractors. The State of Oregon t</v>
          </cell>
          <cell r="S164">
            <v>0</v>
          </cell>
          <cell r="T164" t="str">
            <v>RHV00594</v>
          </cell>
          <cell r="U164" t="str">
            <v>LIW00279</v>
          </cell>
          <cell r="V164" t="str">
            <v>Manufactured Home SGC Heat Pump - PTCS System Commissioning Heat Zone 1 - Cool Zone 3</v>
          </cell>
          <cell r="W164" t="str">
            <v>Low Income Manufactured Home SGC Heat Pump - PTCS System Commissioning Heat Zone 1 - Cool Zone 3</v>
          </cell>
        </row>
        <row r="165">
          <cell r="A165" t="str">
            <v>Manufactured Home SGC Heat Pump - PTCS System Commissioning Heat Zone 2 - Cool Zone 1</v>
          </cell>
          <cell r="B165" t="str">
            <v>Residential</v>
          </cell>
          <cell r="C165" t="str">
            <v>HVAC</v>
          </cell>
          <cell r="D165" t="str">
            <v>System Commissioning</v>
          </cell>
          <cell r="E165" t="str">
            <v>PTCS System Commissioning</v>
          </cell>
          <cell r="F165" t="str">
            <v>Manufactured Home</v>
          </cell>
          <cell r="G165" t="str">
            <v>Existing Construction</v>
          </cell>
          <cell r="H165" t="str">
            <v>Existing or New Heat Pump</v>
          </cell>
          <cell r="I165" t="str">
            <v>Super Good Cents                                                                                    </v>
          </cell>
          <cell r="J165" t="str">
            <v>Work must meet PTCS certification or equivalent requirements. Heat pump need not meet PTCS minimum HSPF or SEER efficiency requirements.</v>
          </cell>
          <cell r="K165" t="str">
            <v>Manufactured Home certified as Super Good Cents</v>
          </cell>
          <cell r="L165" t="str">
            <v>No</v>
          </cell>
          <cell r="M165" t="str">
            <v>Heating Zone 2 - Cooling Zone 1</v>
          </cell>
          <cell r="N165" t="str">
            <v>Deemed</v>
          </cell>
          <cell r="Q165" t="str">
            <v>The  Bonneville Power Administration is providing training and certification support for the Performance Tested Comfort System (PCTS). Ecos Consulting is offering PTCS training and certification services to utilities and contractors. The State of Oregon t</v>
          </cell>
          <cell r="S165">
            <v>0</v>
          </cell>
          <cell r="T165" t="str">
            <v>RHV00595</v>
          </cell>
          <cell r="U165" t="str">
            <v>LIW00277</v>
          </cell>
          <cell r="V165" t="str">
            <v>Manufactured Home SGC Heat Pump - PTCS System Commissioning Heat Zone 2 - Cool Zone 1</v>
          </cell>
          <cell r="W165" t="str">
            <v>Low Income Manufactured Home SGC Heat Pump - PTCS System Commissioning Heat Zone 2 - Cool Zone 1</v>
          </cell>
        </row>
        <row r="166">
          <cell r="A166" t="str">
            <v>Manufactured Home SGC Heat Pump - PTCS System Commissioning Heat Zone 2 - Cool Zone 2</v>
          </cell>
          <cell r="B166" t="str">
            <v>Residential</v>
          </cell>
          <cell r="C166" t="str">
            <v>HVAC</v>
          </cell>
          <cell r="D166" t="str">
            <v>System Commissioning</v>
          </cell>
          <cell r="E166" t="str">
            <v>PTCS System Commissioning</v>
          </cell>
          <cell r="F166" t="str">
            <v>Manufactured Home</v>
          </cell>
          <cell r="G166" t="str">
            <v>Existing Construction</v>
          </cell>
          <cell r="H166" t="str">
            <v>Existing or New Heat Pump</v>
          </cell>
          <cell r="I166" t="str">
            <v>Super Good Cents                                                                                    </v>
          </cell>
          <cell r="J166" t="str">
            <v>Work must meet PTCS certification or equivalent requirements. Heat pump need not meet PTCS minimum HSPF or SEER efficiency requirements.</v>
          </cell>
          <cell r="K166" t="str">
            <v>Manufactured Home certified as Super Good Cents</v>
          </cell>
          <cell r="L166" t="str">
            <v>No</v>
          </cell>
          <cell r="M166" t="str">
            <v>Heating Zone 2 - Cooling Zone 2</v>
          </cell>
          <cell r="N166" t="str">
            <v>Deemed</v>
          </cell>
          <cell r="Q166" t="str">
            <v>The  Bonneville Power Administration is providing training and certification support for the Performance Tested Comfort System (PCTS). Ecos Consulting is offering PTCS training and certification services to utilities and contractors. The State of Oregon t</v>
          </cell>
          <cell r="S166">
            <v>0</v>
          </cell>
          <cell r="T166" t="str">
            <v>RHV00592</v>
          </cell>
          <cell r="U166" t="str">
            <v>LIW00275</v>
          </cell>
          <cell r="V166" t="str">
            <v>Manufactured Home SGC Heat Pump - PTCS System Commissioning Heat Zone 2 - Cool Zone 2</v>
          </cell>
          <cell r="W166" t="str">
            <v>Low Income Manufactured Home SGC Heat Pump - PTCS System Commissioning Heat Zone 2 - Cool Zone 2</v>
          </cell>
        </row>
        <row r="167">
          <cell r="A167" t="str">
            <v>Manufactured Home SGC Heat Pump - PTCS System Commissioning Heat Zone 2 - Cool Zone 3</v>
          </cell>
          <cell r="B167" t="str">
            <v>Residential</v>
          </cell>
          <cell r="C167" t="str">
            <v>HVAC</v>
          </cell>
          <cell r="D167" t="str">
            <v>System Commissioning</v>
          </cell>
          <cell r="E167" t="str">
            <v>PTCS System Commissioning</v>
          </cell>
          <cell r="F167" t="str">
            <v>Manufactured Home</v>
          </cell>
          <cell r="G167" t="str">
            <v>Existing Construction</v>
          </cell>
          <cell r="H167" t="str">
            <v>Existing or New Heat Pump</v>
          </cell>
          <cell r="I167" t="str">
            <v>Super Good Cents                                                                                    </v>
          </cell>
          <cell r="J167" t="str">
            <v>Work must meet PTCS certification or equivalent requirements. Heat pump need not meet PTCS minimum HSPF or SEER efficiency requirements.</v>
          </cell>
          <cell r="K167" t="str">
            <v>Manufactured Home certified as Super Good Cents</v>
          </cell>
          <cell r="L167" t="str">
            <v>No</v>
          </cell>
          <cell r="M167" t="str">
            <v>Heating Zone 2 - Cooling Zone 3</v>
          </cell>
          <cell r="N167" t="str">
            <v>Deemed</v>
          </cell>
          <cell r="Q167" t="str">
            <v>The  Bonneville Power Administration is providing training and certification support for the Performance Tested Comfort System (PCTS). Ecos Consulting is offering PTCS training and certification services to utilities and contractors. The State of Oregon t</v>
          </cell>
          <cell r="S167">
            <v>0</v>
          </cell>
          <cell r="T167" t="str">
            <v>RHV00587</v>
          </cell>
          <cell r="U167" t="str">
            <v>LIW00268</v>
          </cell>
          <cell r="V167" t="str">
            <v>Manufactured Home SGC Heat Pump - PTCS System Commissioning Heat Zone 2 - Cool Zone 3</v>
          </cell>
          <cell r="W167" t="str">
            <v>Low Income Manufactured Home SGC Heat Pump - PTCS System Commissioning Heat Zone 2 - Cool Zone 3</v>
          </cell>
        </row>
        <row r="168">
          <cell r="A168" t="str">
            <v>Manufactured Home SGC Heat Pump - PTCS System Commissioning Heat Zone 3 - Cool Zone 1</v>
          </cell>
          <cell r="B168" t="str">
            <v>Residential</v>
          </cell>
          <cell r="C168" t="str">
            <v>HVAC</v>
          </cell>
          <cell r="D168" t="str">
            <v>System Commissioning</v>
          </cell>
          <cell r="E168" t="str">
            <v>PTCS System Commissioning</v>
          </cell>
          <cell r="F168" t="str">
            <v>Manufactured Home</v>
          </cell>
          <cell r="G168" t="str">
            <v>Existing Construction</v>
          </cell>
          <cell r="H168" t="str">
            <v>Existing or New Heat Pump</v>
          </cell>
          <cell r="I168" t="str">
            <v>Super Good Cents                                                                                    </v>
          </cell>
          <cell r="J168" t="str">
            <v>Work must meet PTCS certification or equivalent requirements. Heat pump need not meet PTCS minimum HSPF or SEER efficiency requirements.</v>
          </cell>
          <cell r="K168" t="str">
            <v>Manufactured Home certified as Super Good Cents</v>
          </cell>
          <cell r="L168" t="str">
            <v>No</v>
          </cell>
          <cell r="M168" t="str">
            <v>Heating Zone 3 - Cooling Zone 1</v>
          </cell>
          <cell r="N168" t="str">
            <v>Deemed</v>
          </cell>
          <cell r="Q168" t="str">
            <v>The  Bonneville Power Administration is providing training and certification support for the Performance Tested Comfort System (PCTS). Ecos Consulting is offering PTCS training and certification services to utilities and contractors. The State of Oregon t</v>
          </cell>
          <cell r="S168">
            <v>0</v>
          </cell>
          <cell r="T168" t="str">
            <v>RHV00542</v>
          </cell>
          <cell r="U168" t="str">
            <v>LIW00267</v>
          </cell>
          <cell r="V168" t="str">
            <v>Manufactured Home SGC Heat Pump - PTCS System Commissioning Heat Zone 3 - Cool Zone 1</v>
          </cell>
          <cell r="W168" t="str">
            <v>Low Income Manufactured Home SGC Heat Pump - PTCS System Commissioning Heat Zone 3 - Cool Zone 1</v>
          </cell>
        </row>
        <row r="169">
          <cell r="A169" t="str">
            <v>Manufactured Home SGC Heat Pump - PTCS System Commissioning Heat Zone 3 - Cool Zone 2</v>
          </cell>
          <cell r="B169" t="str">
            <v>Residential</v>
          </cell>
          <cell r="C169" t="str">
            <v>HVAC</v>
          </cell>
          <cell r="D169" t="str">
            <v>System Commissioning</v>
          </cell>
          <cell r="E169" t="str">
            <v>PTCS System Commissioning</v>
          </cell>
          <cell r="F169" t="str">
            <v>Manufactured Home</v>
          </cell>
          <cell r="G169" t="str">
            <v>Existing Construction</v>
          </cell>
          <cell r="H169" t="str">
            <v>Existing or New Heat Pump</v>
          </cell>
          <cell r="I169" t="str">
            <v>Super Good Cents                                                                                    </v>
          </cell>
          <cell r="J169" t="str">
            <v>Work must meet PTCS certification or equivalent requirements. Heat pump need not meet PTCS minimum HSPF or SEER efficiency requirements.</v>
          </cell>
          <cell r="K169" t="str">
            <v>Manufactured Home certified as Super Good Cents</v>
          </cell>
          <cell r="L169" t="str">
            <v>No</v>
          </cell>
          <cell r="M169" t="str">
            <v>Heating Zone 3 - Cooling Zone 2</v>
          </cell>
          <cell r="N169" t="str">
            <v>Deemed</v>
          </cell>
          <cell r="Q169" t="str">
            <v>The  Bonneville Power Administration is providing training and certification support for the Performance Tested Comfort System (PCTS). Ecos Consulting is offering PTCS training and certification services to utilities and contractors. The State of Oregon t</v>
          </cell>
          <cell r="S169">
            <v>0</v>
          </cell>
          <cell r="T169" t="str">
            <v>RHV00535</v>
          </cell>
          <cell r="U169" t="str">
            <v>LIW00263</v>
          </cell>
          <cell r="V169" t="str">
            <v>Manufactured Home SGC Heat Pump - PTCS System Commissioning Heat Zone 3 - Cool Zone 2</v>
          </cell>
          <cell r="W169" t="str">
            <v>Low Income Manufactured Home SGC Heat Pump - PTCS System Commissioning Heat Zone 3 - Cool Zone 2</v>
          </cell>
        </row>
        <row r="170">
          <cell r="A170" t="str">
            <v>Manufactured Home SGC Heat Pump - PTCS System Commissioning Heat Zone 3 - Cool Zone 3</v>
          </cell>
          <cell r="B170" t="str">
            <v>Residential</v>
          </cell>
          <cell r="C170" t="str">
            <v>HVAC</v>
          </cell>
          <cell r="D170" t="str">
            <v>System Commissioning</v>
          </cell>
          <cell r="E170" t="str">
            <v>PTCS System Commissioning</v>
          </cell>
          <cell r="F170" t="str">
            <v>Manufactured Home</v>
          </cell>
          <cell r="G170" t="str">
            <v>Existing Construction</v>
          </cell>
          <cell r="H170" t="str">
            <v>Existing or New Heat Pump</v>
          </cell>
          <cell r="I170" t="str">
            <v>Super Good Cents                                                                                    </v>
          </cell>
          <cell r="J170" t="str">
            <v>Work must meet PTCS certification or equivalent requirements. Heat pump need not meet PTCS minimum HSPF or SEER efficiency requirements.</v>
          </cell>
          <cell r="K170" t="str">
            <v>Manufactured Home certified as Super Good Cents</v>
          </cell>
          <cell r="L170" t="str">
            <v>No</v>
          </cell>
          <cell r="M170" t="str">
            <v>Heating Zone 3 - Cooling Zone 3</v>
          </cell>
          <cell r="N170" t="str">
            <v>Deemed</v>
          </cell>
          <cell r="Q170" t="str">
            <v>The  Bonneville Power Administration is providing training and certification support for the Performance Tested Comfort System (PCTS). Ecos Consulting is offering PTCS training and certification services to utilities and contractors. The State of Oregon t</v>
          </cell>
          <cell r="S170">
            <v>0</v>
          </cell>
          <cell r="T170" t="str">
            <v>RHV00526</v>
          </cell>
          <cell r="U170" t="str">
            <v>LIW00260</v>
          </cell>
          <cell r="V170" t="str">
            <v>Manufactured Home SGC Heat Pump - PTCS System Commissioning Heat Zone 3 - Cool Zone 3</v>
          </cell>
          <cell r="W170" t="str">
            <v>Low Income Manufactured Home SGC Heat Pump - PTCS System Commissioning Heat Zone 3 - Cool Zone 3</v>
          </cell>
        </row>
        <row r="171">
          <cell r="A171" t="str">
            <v>Manufactured Home w/o Electric Heat, w/CAC - PTCS Duct Sealing and System Commissioning Cool Zone 1</v>
          </cell>
          <cell r="B171" t="str">
            <v>Residential</v>
          </cell>
          <cell r="C171" t="str">
            <v>HVAC</v>
          </cell>
          <cell r="D171" t="str">
            <v>Duct Sealing and System Commissioning</v>
          </cell>
          <cell r="E171" t="str">
            <v>PTCS Duct Sealing and System Commissioning</v>
          </cell>
          <cell r="F171" t="str">
            <v>Manufactured Home</v>
          </cell>
          <cell r="G171" t="str">
            <v>Existing Construction</v>
          </cell>
          <cell r="H171" t="str">
            <v>Gas Forced Air Furnace with Existing or New Central Air Conditioning</v>
          </cell>
          <cell r="I171" t="str">
            <v>Non-Super Good Cents                                                                                </v>
          </cell>
          <cell r="J171" t="str">
            <v>Work must meet PTCS certification or equivalent requirements. Air conditioner need not meet PTCS minimum SEER efficiency requirements. Pre-existing duct leakage to the outside must be greater than 250 CFM @ 50 Pascals or 15 percent of the floor area which</v>
          </cell>
          <cell r="K171" t="str">
            <v>Manufactured Home not certified as Super Good Cents</v>
          </cell>
          <cell r="L171" t="str">
            <v>No</v>
          </cell>
          <cell r="M171" t="str">
            <v>Cooling Zone 1</v>
          </cell>
          <cell r="N171" t="str">
            <v>Deemed</v>
          </cell>
          <cell r="Q171" t="str">
            <v>The  Bonneville Power Administration is providing training and certification support for the Performance Tested Comfort System (PCTS). Ecos Consulting is offering PTCS training and certification services to utilities and contractors. The State of Oregon t</v>
          </cell>
          <cell r="S171">
            <v>0</v>
          </cell>
          <cell r="T171" t="str">
            <v>RHV00605</v>
          </cell>
          <cell r="U171" t="str">
            <v>LIW00301</v>
          </cell>
          <cell r="V171" t="str">
            <v>Manufactured Home w/o Electric Heat, w/CAC - PTCS Duct Sealing and System Commissioning Cool Zone 1</v>
          </cell>
          <cell r="W171" t="str">
            <v>Low Income Manufactured Home w/o Electric Heat, w/CAC - PTCS Duct Sealing and System Commissioning Cool Zone 1</v>
          </cell>
        </row>
        <row r="172">
          <cell r="A172" t="str">
            <v>Manufactured Home w/o Electric Heat, w/CAC - PTCS Duct Sealing and System Commissioning Cool Zone 2</v>
          </cell>
          <cell r="B172" t="str">
            <v>Residential</v>
          </cell>
          <cell r="C172" t="str">
            <v>HVAC</v>
          </cell>
          <cell r="D172" t="str">
            <v>Duct Sealing and System Commissioning</v>
          </cell>
          <cell r="E172" t="str">
            <v>PTCS Duct Sealing and System Commissioning</v>
          </cell>
          <cell r="F172" t="str">
            <v>Manufactured Home</v>
          </cell>
          <cell r="G172" t="str">
            <v>Existing Construction</v>
          </cell>
          <cell r="H172" t="str">
            <v>Gas Forced Air Furnace with Existing or New Central Air Conditioning</v>
          </cell>
          <cell r="I172" t="str">
            <v>Non-Super Good Cents                                                                                </v>
          </cell>
          <cell r="J172" t="str">
            <v>Work must meet PTCS certification or equivalent requirements. Air conditioner need not meet PTCS minimum SEER efficiency requirements. Pre-existing duct leakage to the outside must be greater than 250 CFM @ 50 Pascals or 15 percent of the floor area which</v>
          </cell>
          <cell r="K172" t="str">
            <v>Manufactured Home not certified as Super Good Cents</v>
          </cell>
          <cell r="L172" t="str">
            <v>No</v>
          </cell>
          <cell r="M172" t="str">
            <v>Cooling Zone 2</v>
          </cell>
          <cell r="N172" t="str">
            <v>Deemed</v>
          </cell>
          <cell r="Q172" t="str">
            <v>The  Bonneville Power Administration is providing training and certification support for the Performance Tested Comfort System (PCTS). Ecos Consulting is offering PTCS training and certification services to utilities and contractors. The State of Oregon t</v>
          </cell>
          <cell r="S172">
            <v>0</v>
          </cell>
          <cell r="T172" t="str">
            <v>RHV00597</v>
          </cell>
          <cell r="U172" t="str">
            <v>LIW00282</v>
          </cell>
          <cell r="V172" t="str">
            <v>Manufactured Home w/o Electric Heat, w/CAC - PTCS Duct Sealing and System Commissioning Cool Zone 2</v>
          </cell>
          <cell r="W172" t="str">
            <v>Low Income Manufactured Home w/o Electric Heat, w/CAC - PTCS Duct Sealing and System Commissioning Cool Zone 2</v>
          </cell>
        </row>
        <row r="173">
          <cell r="A173" t="str">
            <v>Manufactured Home w/o Electric Heat, w/CAC - PTCS Duct Sealing and System Commissioning Cool Zone 3</v>
          </cell>
          <cell r="B173" t="str">
            <v>Residential</v>
          </cell>
          <cell r="C173" t="str">
            <v>HVAC</v>
          </cell>
          <cell r="D173" t="str">
            <v>Duct Sealing and System Commissioning</v>
          </cell>
          <cell r="E173" t="str">
            <v>PTCS Duct Sealing and System Commissioning</v>
          </cell>
          <cell r="F173" t="str">
            <v>Manufactured Home</v>
          </cell>
          <cell r="G173" t="str">
            <v>Existing Construction</v>
          </cell>
          <cell r="H173" t="str">
            <v>Gas Forced Air Furnace with Existing or New Central Air Conditioning</v>
          </cell>
          <cell r="I173" t="str">
            <v>Non-Super Good Cents                                                                                </v>
          </cell>
          <cell r="J173" t="str">
            <v>Work must meet PTCS certification or equivalent requirements. Air conditioner need not meet PTCS minimum SEER efficiency requirements. Pre-existing duct leakage to the outside must be greater than 250 CFM @ 50 Pascals or 15 percent of the floor area which</v>
          </cell>
          <cell r="K173" t="str">
            <v>Manufactured Home not certified as Super Good Cents</v>
          </cell>
          <cell r="L173" t="str">
            <v>No</v>
          </cell>
          <cell r="M173" t="str">
            <v>Cooling Zone 3</v>
          </cell>
          <cell r="N173" t="str">
            <v>Deemed</v>
          </cell>
          <cell r="Q173" t="str">
            <v>The  Bonneville Power Administration is providing training and certification support for the Performance Tested Comfort System (PCTS). Ecos Consulting is offering PTCS training and certification services to utilities and contractors. The State of Oregon t</v>
          </cell>
          <cell r="S173">
            <v>0</v>
          </cell>
          <cell r="T173" t="str">
            <v>RHV00576</v>
          </cell>
          <cell r="U173" t="str">
            <v>LIW00256</v>
          </cell>
          <cell r="V173" t="str">
            <v>Manufactured Home w/o Electric Heat, w/CAC - PTCS Duct Sealing and System Commissioning Cool Zone 3</v>
          </cell>
          <cell r="W173" t="str">
            <v>Low Income Manufactured Home w/o Electric Heat, w/CAC - PTCS Duct Sealing and System Commissioning Cool Zone 3</v>
          </cell>
        </row>
        <row r="174">
          <cell r="A174" t="str">
            <v>Manufactured Home w/o Electric Heat, w/CAC - PTCS Duct Sealing Cool Zone 1</v>
          </cell>
          <cell r="B174" t="str">
            <v>Residential</v>
          </cell>
          <cell r="C174" t="str">
            <v>HVAC</v>
          </cell>
          <cell r="D174" t="str">
            <v>Duct Sealing</v>
          </cell>
          <cell r="E174" t="str">
            <v>PTCS Duct Sealing</v>
          </cell>
          <cell r="F174" t="str">
            <v>Manufactured Home</v>
          </cell>
          <cell r="G174" t="str">
            <v>Existing Construction</v>
          </cell>
          <cell r="H174" t="str">
            <v>Gas Forced Air Furnace with Existing or New Central Air Conditioning</v>
          </cell>
          <cell r="I174" t="str">
            <v>Non-Super Good Cents                                                                                </v>
          </cell>
          <cell r="J174" t="str">
            <v>Work must meet PTCS certification or equivalent requirements. Pre-existing duct leakage to the outside must be greater than 250 CFM @ 50 Pascals or 15 percent of the floor area which ever is lower.</v>
          </cell>
          <cell r="K174" t="str">
            <v>Manufactured Home not certified as Super Good Cents</v>
          </cell>
          <cell r="L174" t="str">
            <v>No</v>
          </cell>
          <cell r="M174" t="str">
            <v>Cooling Zone 1</v>
          </cell>
          <cell r="N174" t="str">
            <v>Deemed</v>
          </cell>
          <cell r="Q174" t="str">
            <v>The  Bonneville Power Administration is providing training and certification support for the Performance Tested Comfort System (PCTS). Ecos Consulting is offering PTCS training and certification services to utilities and contractors. The State of Oregon t</v>
          </cell>
          <cell r="S174">
            <v>0</v>
          </cell>
          <cell r="T174" t="str">
            <v>RHV00607</v>
          </cell>
          <cell r="U174" t="str">
            <v>LIW00302</v>
          </cell>
          <cell r="V174" t="str">
            <v>Manufactured Home w/o Electric Heat, w/CAC - PTCS Duct Sealing Cool Zone 1</v>
          </cell>
          <cell r="W174" t="str">
            <v>Low Income Manufactured Home w/o Electric Heat, w/CAC - PTCS Duct Sealing Cool Zone 1</v>
          </cell>
        </row>
        <row r="175">
          <cell r="A175" t="str">
            <v>Manufactured Home w/o Electric Heat, w/CAC - PTCS Duct Sealing Cool Zone 2</v>
          </cell>
          <cell r="B175" t="str">
            <v>Residential</v>
          </cell>
          <cell r="C175" t="str">
            <v>HVAC</v>
          </cell>
          <cell r="D175" t="str">
            <v>Duct Sealing</v>
          </cell>
          <cell r="E175" t="str">
            <v>PTCS Duct Sealing</v>
          </cell>
          <cell r="F175" t="str">
            <v>Manufactured Home</v>
          </cell>
          <cell r="G175" t="str">
            <v>Existing Construction</v>
          </cell>
          <cell r="H175" t="str">
            <v>Gas Forced Air Furnace with Existing or New Central Air Conditioning</v>
          </cell>
          <cell r="I175" t="str">
            <v>Non-Super Good Cents                                                                                </v>
          </cell>
          <cell r="J175" t="str">
            <v>Work must meet PTCS certification or equivalent requirements. Pre-existing duct leakage to the outside must be greater than 250 CFM @ 50 Pascals or 15 percent of the floor area which ever is lower.</v>
          </cell>
          <cell r="K175" t="str">
            <v>Manufactured Home not certified as Super Good Cents</v>
          </cell>
          <cell r="L175" t="str">
            <v>No</v>
          </cell>
          <cell r="M175" t="str">
            <v>Cooling Zone 2</v>
          </cell>
          <cell r="N175" t="str">
            <v>Deemed</v>
          </cell>
          <cell r="Q175" t="str">
            <v>The  Bonneville Power Administration is providing training and certification support for the Performance Tested Comfort System (PCTS). Ecos Consulting is offering PTCS training and certification services to utilities and contractors. The State of Oregon t</v>
          </cell>
          <cell r="S175">
            <v>0</v>
          </cell>
          <cell r="T175" t="str">
            <v>RHV00600</v>
          </cell>
          <cell r="U175" t="str">
            <v>LIW00281</v>
          </cell>
          <cell r="V175" t="str">
            <v>Manufactured Home w/o Electric Heat, w/CAC - PTCS Duct Sealing Cool Zone 2</v>
          </cell>
          <cell r="W175" t="str">
            <v>Low Income Manufactured Home w/o Electric Heat, w/CAC - PTCS Duct Sealing Cool Zone 2</v>
          </cell>
        </row>
        <row r="176">
          <cell r="A176" t="str">
            <v>Manufactured Home w/o Electric Heat, w/CAC - PTCS Duct Sealing Cool Zone 3</v>
          </cell>
          <cell r="B176" t="str">
            <v>Residential</v>
          </cell>
          <cell r="C176" t="str">
            <v>HVAC</v>
          </cell>
          <cell r="D176" t="str">
            <v>Duct Sealing</v>
          </cell>
          <cell r="E176" t="str">
            <v>PTCS Duct Sealing</v>
          </cell>
          <cell r="F176" t="str">
            <v>Manufactured Home</v>
          </cell>
          <cell r="G176" t="str">
            <v>Existing Construction</v>
          </cell>
          <cell r="H176" t="str">
            <v>Gas Forced Air Furnace with Existing or New Central Air Conditioning</v>
          </cell>
          <cell r="I176" t="str">
            <v>Non-Super Good Cents                                                                                </v>
          </cell>
          <cell r="J176" t="str">
            <v>Work must meet PTCS certification or equivalent requirements. Pre-existing duct leakage to the outside must be greater than 250 CFM @ 50 Pascals or 15 percent of the floor area which ever is lower.</v>
          </cell>
          <cell r="K176" t="str">
            <v>Manufactured Home not certified as Super Good Cents</v>
          </cell>
          <cell r="L176" t="str">
            <v>No</v>
          </cell>
          <cell r="M176" t="str">
            <v>Cooling Zone 3</v>
          </cell>
          <cell r="N176" t="str">
            <v>Deemed</v>
          </cell>
          <cell r="Q176" t="str">
            <v>The  Bonneville Power Administration is providing training and certification support for the Performance Tested Comfort System (PCTS). Ecos Consulting is offering PTCS training and certification services to utilities and contractors. The State of Oregon t</v>
          </cell>
          <cell r="S176">
            <v>0</v>
          </cell>
          <cell r="T176" t="str">
            <v>RHV00581</v>
          </cell>
          <cell r="U176" t="str">
            <v>LIW00252</v>
          </cell>
          <cell r="V176" t="str">
            <v>Manufactured Home w/o Electric Heat, w/CAC - PTCS Duct Sealing Cool Zone 3</v>
          </cell>
          <cell r="W176" t="str">
            <v>Low Income Manufactured Home w/o Electric Heat, w/CAC - PTCS Duct Sealing Cool Zone 3</v>
          </cell>
        </row>
        <row r="177">
          <cell r="A177" t="str">
            <v>Manufactured Home w/o Electric Heat, w/CAC - PTCS System Commissioning Cool Zone 1</v>
          </cell>
          <cell r="B177" t="str">
            <v>Residential</v>
          </cell>
          <cell r="C177" t="str">
            <v>HVAC</v>
          </cell>
          <cell r="D177" t="str">
            <v>System Commissioning</v>
          </cell>
          <cell r="E177" t="str">
            <v>PTCS System Commissioning</v>
          </cell>
          <cell r="F177" t="str">
            <v>Manufactured Home</v>
          </cell>
          <cell r="G177" t="str">
            <v>Existing Construction</v>
          </cell>
          <cell r="H177" t="str">
            <v>Gas Forced Air Furnace with Existing or New Central Air Conditioning</v>
          </cell>
          <cell r="I177" t="str">
            <v>Non-Super Good Cents                                                                                </v>
          </cell>
          <cell r="J177" t="str">
            <v>Work must meet PTCS certification or equivalent requirements. Air conditioner need not meet PTCS minimum SEER efficiency requirements.</v>
          </cell>
          <cell r="K177" t="str">
            <v>Manufactured Home not certified as Super Good Cents</v>
          </cell>
          <cell r="L177" t="str">
            <v>No</v>
          </cell>
          <cell r="M177" t="str">
            <v>Cooling Zone 1</v>
          </cell>
          <cell r="N177" t="str">
            <v>Deemed</v>
          </cell>
          <cell r="Q177" t="str">
            <v>The  Bonneville Power Administration is providing training and certification support for the Performance Tested Comfort System (PCTS). Ecos Consulting is offering PTCS training and certification services to utilities and contractors. The State of Oregon t</v>
          </cell>
          <cell r="S177">
            <v>0</v>
          </cell>
          <cell r="T177" t="str">
            <v>RHV00636</v>
          </cell>
          <cell r="U177" t="str">
            <v>LIW00319</v>
          </cell>
          <cell r="V177" t="str">
            <v>Manufactured Home w/o Electric Heat, w/CAC - PTCS System Commissioning Cool Zone 1</v>
          </cell>
          <cell r="W177" t="str">
            <v>Low Income Manufactured Home w/o Electric Heat, w/CAC - PTCS System Commissioning Cool Zone 1</v>
          </cell>
        </row>
        <row r="178">
          <cell r="A178" t="str">
            <v>Manufactured Home w/o Electric Heat, w/CAC - PTCS System Commissioning Cool Zone 2</v>
          </cell>
          <cell r="B178" t="str">
            <v>Residential</v>
          </cell>
          <cell r="C178" t="str">
            <v>HVAC</v>
          </cell>
          <cell r="D178" t="str">
            <v>System Commissioning</v>
          </cell>
          <cell r="E178" t="str">
            <v>PTCS System Commissioning</v>
          </cell>
          <cell r="F178" t="str">
            <v>Manufactured Home</v>
          </cell>
          <cell r="G178" t="str">
            <v>Existing Construction</v>
          </cell>
          <cell r="H178" t="str">
            <v>Gas Forced Air Furnace with Existing or New Central Air Conditioning</v>
          </cell>
          <cell r="I178" t="str">
            <v>Non-Super Good Cents                                                                                </v>
          </cell>
          <cell r="J178" t="str">
            <v>Work must meet PTCS certification or equivalent requirements. Air conditioner need not meet PTCS minimum SEER efficiency requirements.</v>
          </cell>
          <cell r="K178" t="str">
            <v>Manufactured Home not certified as Super Good Cents</v>
          </cell>
          <cell r="L178" t="str">
            <v>No</v>
          </cell>
          <cell r="M178" t="str">
            <v>Cooling Zone 2</v>
          </cell>
          <cell r="N178" t="str">
            <v>Deemed</v>
          </cell>
          <cell r="Q178" t="str">
            <v>The  Bonneville Power Administration is providing training and certification support for the Performance Tested Comfort System (PCTS). Ecos Consulting is offering PTCS training and certification services to utilities and contractors. The State of Oregon t</v>
          </cell>
          <cell r="S178">
            <v>0</v>
          </cell>
          <cell r="T178" t="str">
            <v>RHV00626</v>
          </cell>
          <cell r="U178" t="str">
            <v>LIW00305</v>
          </cell>
          <cell r="V178" t="str">
            <v>Manufactured Home w/o Electric Heat, w/CAC - PTCS System Commissioning Cool Zone 2</v>
          </cell>
          <cell r="W178" t="str">
            <v>Low Income Manufactured Home w/o Electric Heat, w/CAC - PTCS System Commissioning Cool Zone 2</v>
          </cell>
        </row>
        <row r="179">
          <cell r="A179" t="str">
            <v>Manufactured Home w/o Electric Heat, w/CAC - PTCS System Commissioning Cool Zone 3</v>
          </cell>
          <cell r="B179" t="str">
            <v>Residential</v>
          </cell>
          <cell r="C179" t="str">
            <v>HVAC</v>
          </cell>
          <cell r="D179" t="str">
            <v>System Commissioning</v>
          </cell>
          <cell r="E179" t="str">
            <v>PTCS System Commissioning</v>
          </cell>
          <cell r="F179" t="str">
            <v>Manufactured Home</v>
          </cell>
          <cell r="G179" t="str">
            <v>Existing Construction</v>
          </cell>
          <cell r="H179" t="str">
            <v>Gas Forced Air Furnace with Existing or New Central Air Conditioning</v>
          </cell>
          <cell r="I179" t="str">
            <v>Non-Super Good Cents                                                                                </v>
          </cell>
          <cell r="J179" t="str">
            <v>Work must meet PTCS certification or equivalent requirements. Air conditioner need not meet PTCS minimum SEER efficiency requirements.</v>
          </cell>
          <cell r="K179" t="str">
            <v>Manufactured Home not certified as Super Good Cents</v>
          </cell>
          <cell r="L179" t="str">
            <v>No</v>
          </cell>
          <cell r="M179" t="str">
            <v>Cooling Zone 3</v>
          </cell>
          <cell r="N179" t="str">
            <v>Deemed</v>
          </cell>
          <cell r="Q179" t="str">
            <v>The  Bonneville Power Administration is providing training and certification support for the Performance Tested Comfort System (PCTS). Ecos Consulting is offering PTCS training and certification services to utilities and contractors. The State of Oregon t</v>
          </cell>
          <cell r="S179">
            <v>0</v>
          </cell>
          <cell r="T179" t="str">
            <v>RHV00608</v>
          </cell>
          <cell r="U179" t="str">
            <v>LIW00286</v>
          </cell>
          <cell r="V179" t="str">
            <v>Manufactured Home w/o Electric Heat, w/CAC - PTCS System Commissioning Cool Zone 3</v>
          </cell>
          <cell r="W179" t="str">
            <v>Low Income Manufactured Home w/o Electric Heat, w/CAC - PTCS System Commissioning Cool Zone 3</v>
          </cell>
        </row>
        <row r="180">
          <cell r="A180" t="str">
            <v>Single Family Forced Air Furnace w/CAC - PTCS Duct Sealing and System Commissioning Heat Zone 1 - Cool Zone 1</v>
          </cell>
          <cell r="B180" t="str">
            <v>Residential</v>
          </cell>
          <cell r="C180" t="str">
            <v>HVAC</v>
          </cell>
          <cell r="D180" t="str">
            <v>Duct Sealing and System Commissioning</v>
          </cell>
          <cell r="E180" t="str">
            <v>PTCS Duct Sealing and System Commissioning</v>
          </cell>
          <cell r="F180" t="str">
            <v>Single Family</v>
          </cell>
          <cell r="G180" t="str">
            <v>Existing Construction</v>
          </cell>
          <cell r="H180" t="str">
            <v>Electric Forced Air Furnace with Existing or New Central Air Conditioning</v>
          </cell>
          <cell r="I180" t="str">
            <v>Not Applicable</v>
          </cell>
          <cell r="J180" t="str">
            <v>Work must meet PTCS certification or equivalent requirements. Air conditioner need not meet PTCS minimum SEER efficiency requirements. Pre-existing duct leakage to the outside must be greater than 250 CFM @ 50 Pascals or 15 percent of the floor area which</v>
          </cell>
          <cell r="K180" t="str">
            <v>Single Family Dwelling with duct work outside the conditioned space</v>
          </cell>
          <cell r="L180" t="str">
            <v>No</v>
          </cell>
          <cell r="M180" t="str">
            <v>Heating Zone 1 - Cooling Zone 1</v>
          </cell>
          <cell r="N180" t="str">
            <v>Deemed</v>
          </cell>
          <cell r="Q180" t="str">
            <v>The  Bonneville Power Administration is providing training and certification support for the Performance Tested Comfort System (PCTS). Ecos Consulting is offering PTCS training and certification services to utilities and contractors. The State of Oregon t</v>
          </cell>
          <cell r="S180">
            <v>500</v>
          </cell>
          <cell r="T180" t="str">
            <v>RHV00547</v>
          </cell>
          <cell r="U180" t="str">
            <v>LIW00189</v>
          </cell>
          <cell r="V180" t="str">
            <v>Single Family Forced Air Furnace w/CAC - PTCS Duct Sealing and System Commissioning Heat Zone 1 - Cool Zone 1</v>
          </cell>
          <cell r="W180" t="str">
            <v>Low Income Single Family Forced Air Furnace w/CAC - PTCS Duct Sealing and System Commissioning Heat Zone 1 - Cool Zone 1</v>
          </cell>
        </row>
        <row r="181">
          <cell r="A181" t="str">
            <v>Single Family Forced Air Furnace w/CAC - PTCS Duct Sealing and System Commissioning Heat Zone 1 - Cool Zone 2</v>
          </cell>
          <cell r="B181" t="str">
            <v>Residential</v>
          </cell>
          <cell r="C181" t="str">
            <v>HVAC</v>
          </cell>
          <cell r="D181" t="str">
            <v>Duct Sealing and System Commissioning</v>
          </cell>
          <cell r="E181" t="str">
            <v>PTCS Duct Sealing and System Commissioning</v>
          </cell>
          <cell r="F181" t="str">
            <v>Single Family</v>
          </cell>
          <cell r="G181" t="str">
            <v>Existing Construction</v>
          </cell>
          <cell r="H181" t="str">
            <v>Electric Forced Air Furnace with Existing or New Central Air Conditioning</v>
          </cell>
          <cell r="I181" t="str">
            <v>Not Applicable</v>
          </cell>
          <cell r="J181" t="str">
            <v>Work must meet PTCS certification or equivalent requirements. Air conditioner need not meet PTCS minimum SEER efficiency requirements. Pre-existing duct leakage to the outside must be greater than 250 CFM @ 50 Pascals or 15 percent of the floor area which</v>
          </cell>
          <cell r="K181" t="str">
            <v>Single Family Dwelling with duct work outside the conditioned space</v>
          </cell>
          <cell r="L181" t="str">
            <v>No</v>
          </cell>
          <cell r="M181" t="str">
            <v>Heating Zone 1 - Cooling Zone 2</v>
          </cell>
          <cell r="N181" t="str">
            <v>Deemed</v>
          </cell>
          <cell r="Q181" t="str">
            <v>The  Bonneville Power Administration is providing training and certification support for the Performance Tested Comfort System (PCTS). Ecos Consulting is offering PTCS training and certification services to utilities and contractors. The State of Oregon t</v>
          </cell>
          <cell r="S181">
            <v>500</v>
          </cell>
          <cell r="T181" t="str">
            <v>RHV00574</v>
          </cell>
          <cell r="U181" t="str">
            <v>LIW00186</v>
          </cell>
          <cell r="V181" t="str">
            <v>Single Family Forced Air Furnace w/CAC - PTCS Duct Sealing and System Commissioning Heat Zone 1 - Cool Zone 2</v>
          </cell>
          <cell r="W181" t="str">
            <v>Low Income Single Family Forced Air Furnace w/CAC - PTCS Duct Sealing and System Commissioning Heat Zone 1 - Cool Zone 2</v>
          </cell>
        </row>
        <row r="182">
          <cell r="A182" t="str">
            <v>Single Family Forced Air Furnace w/CAC - PTCS Duct Sealing and System Commissioning Heat Zone 1 - Cool Zone 3</v>
          </cell>
          <cell r="B182" t="str">
            <v>Residential</v>
          </cell>
          <cell r="C182" t="str">
            <v>HVAC</v>
          </cell>
          <cell r="D182" t="str">
            <v>Duct Sealing and System Commissioning</v>
          </cell>
          <cell r="E182" t="str">
            <v>PTCS Duct Sealing and System Commissioning</v>
          </cell>
          <cell r="F182" t="str">
            <v>Single Family</v>
          </cell>
          <cell r="G182" t="str">
            <v>Existing Construction</v>
          </cell>
          <cell r="H182" t="str">
            <v>Electric Forced Air Furnace with Existing or New Central Air Conditioning</v>
          </cell>
          <cell r="I182" t="str">
            <v>Not Applicable</v>
          </cell>
          <cell r="J182" t="str">
            <v>Work must meet PTCS certification or equivalent requirements. Air conditioner need not meet PTCS minimum SEER efficiency requirements. Pre-existing duct leakage to the outside must be greater than 250 CFM @ 50 Pascals or 15 percent of the floor area which</v>
          </cell>
          <cell r="K182" t="str">
            <v>Single Family Dwelling with duct work outside the conditioned space</v>
          </cell>
          <cell r="L182" t="str">
            <v>No</v>
          </cell>
          <cell r="M182" t="str">
            <v>Heating Zone 1 - Cooling Zone 3</v>
          </cell>
          <cell r="N182" t="str">
            <v>Deemed</v>
          </cell>
          <cell r="Q182" t="str">
            <v>The  Bonneville Power Administration is providing training and certification support for the Performance Tested Comfort System (PCTS). Ecos Consulting is offering PTCS training and certification services to utilities and contractors. The State of Oregon t</v>
          </cell>
          <cell r="S182">
            <v>500</v>
          </cell>
          <cell r="T182" t="str">
            <v>RHV00522</v>
          </cell>
          <cell r="U182" t="str">
            <v>LIW00174</v>
          </cell>
          <cell r="V182" t="str">
            <v>Single Family Forced Air Furnace w/CAC - PTCS Duct Sealing and System Commissioning Heat Zone 1 - Cool Zone 3</v>
          </cell>
          <cell r="W182" t="str">
            <v>Low Income Single Family Forced Air Furnace w/CAC - PTCS Duct Sealing and System Commissioning Heat Zone 1 - Cool Zone 3</v>
          </cell>
        </row>
        <row r="183">
          <cell r="A183" t="str">
            <v>Single Family Forced Air Furnace w/CAC - PTCS Duct Sealing and System Commissioning Heat Zone 2 - Cool Zone 1</v>
          </cell>
          <cell r="B183" t="str">
            <v>Residential</v>
          </cell>
          <cell r="C183" t="str">
            <v>HVAC</v>
          </cell>
          <cell r="D183" t="str">
            <v>Duct Sealing and System Commissioning</v>
          </cell>
          <cell r="E183" t="str">
            <v>PTCS Duct Sealing and System Commissioning</v>
          </cell>
          <cell r="F183" t="str">
            <v>Single Family</v>
          </cell>
          <cell r="G183" t="str">
            <v>Existing Construction</v>
          </cell>
          <cell r="H183" t="str">
            <v>Electric Forced Air Furnace with Existing or New Central Air Conditioning</v>
          </cell>
          <cell r="I183" t="str">
            <v>Not Applicable</v>
          </cell>
          <cell r="J183" t="str">
            <v>Work must meet PTCS certification or equivalent requirements. Air conditioner need not meet PTCS minimum SEER efficiency requirements. Pre-existing duct leakage to the outside must be greater than 250 CFM @ 50 Pascals or 15 percent of the floor area which</v>
          </cell>
          <cell r="K183" t="str">
            <v>Single Family Dwelling with duct work outside the conditioned space</v>
          </cell>
          <cell r="L183" t="str">
            <v>No</v>
          </cell>
          <cell r="M183" t="str">
            <v>Heating Zone 2 - Cooling Zone 1</v>
          </cell>
          <cell r="N183" t="str">
            <v>Deemed</v>
          </cell>
          <cell r="Q183" t="str">
            <v>The  Bonneville Power Administration is providing training and certification support for the Performance Tested Comfort System (PCTS). Ecos Consulting is offering PTCS training and certification services to utilities and contractors. The State of Oregon t</v>
          </cell>
          <cell r="S183">
            <v>500</v>
          </cell>
          <cell r="T183" t="str">
            <v>RHV00492</v>
          </cell>
          <cell r="U183" t="str">
            <v>LIW00162</v>
          </cell>
          <cell r="V183" t="str">
            <v>Single Family Forced Air Furnace w/CAC - PTCS Duct Sealing and System Commissioning Heat Zone 2 - Cool Zone 1</v>
          </cell>
          <cell r="W183" t="str">
            <v>Low Income Single Family Forced Air Furnace w/CAC - PTCS Duct Sealing and System Commissioning Heat Zone 2 - Cool Zone 1</v>
          </cell>
        </row>
        <row r="184">
          <cell r="A184" t="str">
            <v>Single Family Forced Air Furnace w/CAC - PTCS Duct Sealing and System Commissioning Heat Zone 2 - Cool Zone 2</v>
          </cell>
          <cell r="B184" t="str">
            <v>Residential</v>
          </cell>
          <cell r="C184" t="str">
            <v>HVAC</v>
          </cell>
          <cell r="D184" t="str">
            <v>Duct Sealing and System Commissioning</v>
          </cell>
          <cell r="E184" t="str">
            <v>PTCS Duct Sealing and System Commissioning</v>
          </cell>
          <cell r="F184" t="str">
            <v>Single Family</v>
          </cell>
          <cell r="G184" t="str">
            <v>Existing Construction</v>
          </cell>
          <cell r="H184" t="str">
            <v>Electric Forced Air Furnace with Existing or New Central Air Conditioning</v>
          </cell>
          <cell r="I184" t="str">
            <v>Not Applicable</v>
          </cell>
          <cell r="J184" t="str">
            <v>Work must meet PTCS certification or equivalent requirements. Air conditioner need not meet PTCS minimum SEER efficiency requirements. Pre-existing duct leakage to the outside must be greater than 250 CFM @ 50 Pascals or 15 percent of the floor area which</v>
          </cell>
          <cell r="K184" t="str">
            <v>Single Family Dwelling with duct work outside the conditioned space</v>
          </cell>
          <cell r="L184" t="str">
            <v>No</v>
          </cell>
          <cell r="M184" t="str">
            <v>Heating Zone 2 - Cooling Zone 2</v>
          </cell>
          <cell r="N184" t="str">
            <v>Deemed</v>
          </cell>
          <cell r="Q184" t="str">
            <v>The  Bonneville Power Administration is providing training and certification support for the Performance Tested Comfort System (PCTS). Ecos Consulting is offering PTCS training and certification services to utilities and contractors. The State of Oregon t</v>
          </cell>
          <cell r="S184">
            <v>500</v>
          </cell>
          <cell r="T184" t="str">
            <v>RHV00482</v>
          </cell>
          <cell r="U184" t="str">
            <v>LIW00156</v>
          </cell>
          <cell r="V184" t="str">
            <v>Single Family Forced Air Furnace w/CAC - PTCS Duct Sealing and System Commissioning Heat Zone 2 - Cool Zone 2</v>
          </cell>
          <cell r="W184" t="str">
            <v>Low Income Single Family Forced Air Furnace w/CAC - PTCS Duct Sealing and System Commissioning Heat Zone 2 - Cool Zone 2</v>
          </cell>
        </row>
        <row r="185">
          <cell r="A185" t="str">
            <v>Single Family Forced Air Furnace w/CAC - PTCS Duct Sealing and System Commissioning Heat Zone 2 - Cool Zone 3</v>
          </cell>
          <cell r="B185" t="str">
            <v>Residential</v>
          </cell>
          <cell r="C185" t="str">
            <v>HVAC</v>
          </cell>
          <cell r="D185" t="str">
            <v>Duct Sealing and System Commissioning</v>
          </cell>
          <cell r="E185" t="str">
            <v>PTCS Duct Sealing and System Commissioning</v>
          </cell>
          <cell r="F185" t="str">
            <v>Single Family</v>
          </cell>
          <cell r="G185" t="str">
            <v>Existing Construction</v>
          </cell>
          <cell r="H185" t="str">
            <v>Electric Forced Air Furnace with Existing or New Central Air Conditioning</v>
          </cell>
          <cell r="I185" t="str">
            <v>Not Applicable</v>
          </cell>
          <cell r="J185" t="str">
            <v>Work must meet PTCS certification or equivalent requirements. Air conditioner need not meet PTCS minimum SEER efficiency requirements. Pre-existing duct leakage to the outside must be greater than 250 CFM @ 50 Pascals or 15 percent of the floor area which</v>
          </cell>
          <cell r="K185" t="str">
            <v>Single Family Dwelling with duct work outside the conditioned space</v>
          </cell>
          <cell r="L185" t="str">
            <v>No</v>
          </cell>
          <cell r="M185" t="str">
            <v>Heating Zone 2 - Cooling Zone 3</v>
          </cell>
          <cell r="N185" t="str">
            <v>Deemed</v>
          </cell>
          <cell r="Q185" t="str">
            <v>The  Bonneville Power Administration is providing training and certification support for the Performance Tested Comfort System (PCTS). Ecos Consulting is offering PTCS training and certification services to utilities and contractors. The State of Oregon t</v>
          </cell>
          <cell r="S185">
            <v>500</v>
          </cell>
          <cell r="T185" t="str">
            <v>RHV00469</v>
          </cell>
          <cell r="U185" t="str">
            <v>LIW00148</v>
          </cell>
          <cell r="V185" t="str">
            <v>Single Family Forced Air Furnace w/CAC - PTCS Duct Sealing and System Commissioning Heat Zone 2 - Cool Zone 3</v>
          </cell>
          <cell r="W185" t="str">
            <v>Low Income Single Family Forced Air Furnace w/CAC - PTCS Duct Sealing and System Commissioning Heat Zone 2 - Cool Zone 3</v>
          </cell>
        </row>
        <row r="186">
          <cell r="A186" t="str">
            <v>Single Family Forced Air Furnace w/CAC - PTCS Duct Sealing and System Commissioning Heat Zone 3 - Cool Zone 1</v>
          </cell>
          <cell r="B186" t="str">
            <v>Residential</v>
          </cell>
          <cell r="C186" t="str">
            <v>HVAC</v>
          </cell>
          <cell r="D186" t="str">
            <v>Duct Sealing and System Commissioning</v>
          </cell>
          <cell r="E186" t="str">
            <v>PTCS Duct Sealing and System Commissioning</v>
          </cell>
          <cell r="F186" t="str">
            <v>Single Family</v>
          </cell>
          <cell r="G186" t="str">
            <v>Existing Construction</v>
          </cell>
          <cell r="H186" t="str">
            <v>Electric Forced Air Furnace with Existing or New Central Air Conditioning</v>
          </cell>
          <cell r="I186" t="str">
            <v>Not Applicable</v>
          </cell>
          <cell r="J186" t="str">
            <v>Work must meet PTCS certification or equivalent requirements. Air conditioner need not meet PTCS minimum SEER efficiency requirements. Pre-existing duct leakage to the outside must be greater than 250 CFM @ 50 Pascals or 15 percent of the floor area which</v>
          </cell>
          <cell r="K186" t="str">
            <v>Single Family Dwelling with duct work outside the conditioned space</v>
          </cell>
          <cell r="L186" t="str">
            <v>No</v>
          </cell>
          <cell r="M186" t="str">
            <v>Heating Zone 3 - Cooling Zone 1</v>
          </cell>
          <cell r="N186" t="str">
            <v>Deemed</v>
          </cell>
          <cell r="Q186" t="str">
            <v>The  Bonneville Power Administration is providing training and certification support for the Performance Tested Comfort System (PCTS). Ecos Consulting is offering PTCS training and certification services to utilities and contractors. The State of Oregon t</v>
          </cell>
          <cell r="S186">
            <v>500</v>
          </cell>
          <cell r="T186" t="str">
            <v>RHV00483</v>
          </cell>
          <cell r="U186" t="str">
            <v>LIW00139</v>
          </cell>
          <cell r="V186" t="str">
            <v>Single Family Forced Air Furnace w/CAC - PTCS Duct Sealing and System Commissioning Heat Zone 3 - Cool Zone 1</v>
          </cell>
          <cell r="W186" t="str">
            <v>Low Income Single Family Forced Air Furnace w/CAC - PTCS Duct Sealing and System Commissioning Heat Zone 3 - Cool Zone 1</v>
          </cell>
        </row>
        <row r="187">
          <cell r="A187" t="str">
            <v>Single Family Forced Air Furnace w/CAC - PTCS Duct Sealing and System Commissioning Heat Zone 3 - Cool Zone 2</v>
          </cell>
          <cell r="B187" t="str">
            <v>Residential</v>
          </cell>
          <cell r="C187" t="str">
            <v>HVAC</v>
          </cell>
          <cell r="D187" t="str">
            <v>Duct Sealing and System Commissioning</v>
          </cell>
          <cell r="E187" t="str">
            <v>PTCS Duct Sealing and System Commissioning</v>
          </cell>
          <cell r="F187" t="str">
            <v>Single Family</v>
          </cell>
          <cell r="G187" t="str">
            <v>Existing Construction</v>
          </cell>
          <cell r="H187" t="str">
            <v>Electric Forced Air Furnace with Existing or New Central Air Conditioning</v>
          </cell>
          <cell r="I187" t="str">
            <v>Not Applicable</v>
          </cell>
          <cell r="J187" t="str">
            <v>Work must meet PTCS certification or equivalent requirements. Air conditioner need not meet PTCS minimum SEER efficiency requirements. Pre-existing duct leakage to the outside must be greater than 250 CFM @ 50 Pascals or 15 percent of the floor area which</v>
          </cell>
          <cell r="K187" t="str">
            <v>Single Family Dwelling with duct work outside the conditioned space</v>
          </cell>
          <cell r="L187" t="str">
            <v>No</v>
          </cell>
          <cell r="M187" t="str">
            <v>Heating Zone 3 - Cooling Zone 2</v>
          </cell>
          <cell r="N187" t="str">
            <v>Deemed</v>
          </cell>
          <cell r="Q187" t="str">
            <v>The  Bonneville Power Administration is providing training and certification support for the Performance Tested Comfort System (PCTS). Ecos Consulting is offering PTCS training and certification services to utilities and contractors. The State of Oregon t</v>
          </cell>
          <cell r="S187">
            <v>500</v>
          </cell>
          <cell r="T187" t="str">
            <v>RHV00479</v>
          </cell>
          <cell r="U187" t="str">
            <v>LIW00136</v>
          </cell>
          <cell r="V187" t="str">
            <v>Single Family Forced Air Furnace w/CAC - PTCS Duct Sealing and System Commissioning Heat Zone 3 - Cool Zone 2</v>
          </cell>
          <cell r="W187" t="str">
            <v>Low Income Single Family Forced Air Furnace w/CAC - PTCS Duct Sealing and System Commissioning Heat Zone 3 - Cool Zone 2</v>
          </cell>
        </row>
        <row r="188">
          <cell r="A188" t="str">
            <v>Single Family Forced Air Furnace w/CAC - PTCS Duct Sealing and System Commissioning Heat Zone 3 - Cool Zone 3</v>
          </cell>
          <cell r="B188" t="str">
            <v>Residential</v>
          </cell>
          <cell r="C188" t="str">
            <v>HVAC</v>
          </cell>
          <cell r="D188" t="str">
            <v>Duct Sealing and System Commissioning</v>
          </cell>
          <cell r="E188" t="str">
            <v>PTCS Duct Sealing and System Commissioning</v>
          </cell>
          <cell r="F188" t="str">
            <v>Single Family</v>
          </cell>
          <cell r="G188" t="str">
            <v>Existing Construction</v>
          </cell>
          <cell r="H188" t="str">
            <v>Electric Forced Air Furnace with Existing or New Central Air Conditioning</v>
          </cell>
          <cell r="I188" t="str">
            <v>Not Applicable</v>
          </cell>
          <cell r="J188" t="str">
            <v>Work must meet PTCS certification or equivalent requirements. Air conditioner need not meet PTCS minimum SEER efficiency requirements. Pre-existing duct leakage to the outside must be greater than 250 CFM @ 50 Pascals or 15 percent of the floor area which</v>
          </cell>
          <cell r="K188" t="str">
            <v>Single Family Dwelling with duct work outside the conditioned space</v>
          </cell>
          <cell r="L188" t="str">
            <v>No</v>
          </cell>
          <cell r="M188" t="str">
            <v>Heating Zone 3 - Cooling Zone 3</v>
          </cell>
          <cell r="N188" t="str">
            <v>Deemed</v>
          </cell>
          <cell r="Q188" t="str">
            <v>The  Bonneville Power Administration is providing training and certification support for the Performance Tested Comfort System (PCTS). Ecos Consulting is offering PTCS training and certification services to utilities and contractors. The State of Oregon t</v>
          </cell>
          <cell r="S188">
            <v>500</v>
          </cell>
          <cell r="T188" t="str">
            <v>RHV00461</v>
          </cell>
          <cell r="U188" t="str">
            <v>LIW00132</v>
          </cell>
          <cell r="V188" t="str">
            <v>Single Family Forced Air Furnace w/CAC - PTCS Duct Sealing and System Commissioning Heat Zone 3 - Cool Zone 3</v>
          </cell>
          <cell r="W188" t="str">
            <v>Low Income Single Family Forced Air Furnace w/CAC - PTCS Duct Sealing and System Commissioning Heat Zone 3 - Cool Zone 3</v>
          </cell>
        </row>
        <row r="189">
          <cell r="A189" t="str">
            <v>Single Family Forced Air Furnace w/CAC - PTCS Duct Sealing Heat Zone 1 - Cool Zone 1</v>
          </cell>
          <cell r="B189" t="str">
            <v>Residential</v>
          </cell>
          <cell r="C189" t="str">
            <v>HVAC</v>
          </cell>
          <cell r="D189" t="str">
            <v>Duct Sealing</v>
          </cell>
          <cell r="E189" t="str">
            <v>PTCS Duct Sealing</v>
          </cell>
          <cell r="F189" t="str">
            <v>Single Family</v>
          </cell>
          <cell r="G189" t="str">
            <v>Existing Construction</v>
          </cell>
          <cell r="H189" t="str">
            <v>Electric Forced Air Furnace with Existing or New Central Air Conditioning</v>
          </cell>
          <cell r="I189" t="str">
            <v>Not Applicable</v>
          </cell>
          <cell r="J189" t="str">
            <v>Work must meet PTCS certification or equivalent requirements. Air conditioner need not meet PTCS minimum SEER efficiency requirements. Pre-existing duct leakage to the outside must be greater than 250 CFM @ 50 Pascals or 15 percent of the floor area which</v>
          </cell>
          <cell r="K189" t="str">
            <v>Single Family Dwelling with duct work outside the conditioned space</v>
          </cell>
          <cell r="L189" t="str">
            <v>No</v>
          </cell>
          <cell r="M189" t="str">
            <v>Heating Zone 1 - Cooling Zone 1</v>
          </cell>
          <cell r="N189" t="str">
            <v>Deemed</v>
          </cell>
          <cell r="Q189" t="str">
            <v>The  Bonneville Power Administration is providing training and certification support for the Performance Tested Comfort System (PCTS). Ecos Consulting is offering PTCS training and certification services to utilities and contractors. The State of Oregon t</v>
          </cell>
          <cell r="S189">
            <v>500</v>
          </cell>
          <cell r="T189" t="str">
            <v>RHV00490</v>
          </cell>
          <cell r="U189" t="str">
            <v>LIW00154</v>
          </cell>
          <cell r="V189" t="str">
            <v>Single Family Forced Air Furnace w/CAC - PTCS Duct Sealing Heat Zone 1 - Cool Zone 1</v>
          </cell>
          <cell r="W189" t="str">
            <v>Low Income Single Family Forced Air Furnace w/CAC - PTCS Duct Sealing Heat Zone 1 - Cool Zone 1</v>
          </cell>
        </row>
        <row r="190">
          <cell r="A190" t="str">
            <v>Single Family Forced Air Furnace w/CAC - PTCS Duct Sealing Heat Zone 1 - Cool Zone 2</v>
          </cell>
          <cell r="B190" t="str">
            <v>Residential</v>
          </cell>
          <cell r="C190" t="str">
            <v>HVAC</v>
          </cell>
          <cell r="D190" t="str">
            <v>Duct Sealing</v>
          </cell>
          <cell r="E190" t="str">
            <v>PTCS Duct Sealing</v>
          </cell>
          <cell r="F190" t="str">
            <v>Single Family</v>
          </cell>
          <cell r="G190" t="str">
            <v>Existing Construction</v>
          </cell>
          <cell r="H190" t="str">
            <v>Electric Forced Air Furnace with Existing or New Central Air Conditioning</v>
          </cell>
          <cell r="I190" t="str">
            <v>Not Applicable</v>
          </cell>
          <cell r="J190" t="str">
            <v>Work must meet PTCS certification or equivalent requirements. Air conditioner need not meet PTCS minimum SEER efficiency requirements. Pre-existing duct leakage to the outside must be greater than 250 CFM @ 50 Pascals or 15 percent of the floor area which</v>
          </cell>
          <cell r="K190" t="str">
            <v>Single Family Dwelling with duct work outside the conditioned space</v>
          </cell>
          <cell r="L190" t="str">
            <v>No</v>
          </cell>
          <cell r="M190" t="str">
            <v>Heating Zone 1 - Cooling Zone 2</v>
          </cell>
          <cell r="N190" t="str">
            <v>Deemed</v>
          </cell>
          <cell r="Q190" t="str">
            <v>The  Bonneville Power Administration is providing training and certification support for the Performance Tested Comfort System (PCTS). Ecos Consulting is offering PTCS training and certification services to utilities and contractors. The State of Oregon t</v>
          </cell>
          <cell r="S190">
            <v>500</v>
          </cell>
          <cell r="T190" t="str">
            <v>RHV00485</v>
          </cell>
          <cell r="U190" t="str">
            <v>LIW00152</v>
          </cell>
          <cell r="V190" t="str">
            <v>Single Family Forced Air Furnace w/CAC - PTCS Duct Sealing Heat Zone 1 - Cool Zone 2</v>
          </cell>
          <cell r="W190" t="str">
            <v>Low Income Single Family Forced Air Furnace w/CAC - PTCS Duct Sealing Heat Zone 1 - Cool Zone 2</v>
          </cell>
        </row>
        <row r="191">
          <cell r="A191" t="str">
            <v>Single Family Forced Air Furnace w/CAC - PTCS Duct Sealing Heat Zone 1 - Cool Zone 3</v>
          </cell>
          <cell r="B191" t="str">
            <v>Residential</v>
          </cell>
          <cell r="C191" t="str">
            <v>HVAC</v>
          </cell>
          <cell r="D191" t="str">
            <v>Duct Sealing</v>
          </cell>
          <cell r="E191" t="str">
            <v>PTCS Duct Sealing</v>
          </cell>
          <cell r="F191" t="str">
            <v>Single Family</v>
          </cell>
          <cell r="G191" t="str">
            <v>Existing Construction</v>
          </cell>
          <cell r="H191" t="str">
            <v>Electric Forced Air Furnace with Existing or New Central Air Conditioning</v>
          </cell>
          <cell r="I191" t="str">
            <v>Not Applicable</v>
          </cell>
          <cell r="J191" t="str">
            <v>Work must meet PTCS certification or equivalent requirements. Air conditioner need not meet PTCS minimum SEER efficiency requirements. Pre-existing duct leakage to the outside must be greater than 250 CFM @ 50 Pascals or 15 percent of the floor area which</v>
          </cell>
          <cell r="K191" t="str">
            <v>Single Family Dwelling with duct work outside the conditioned space</v>
          </cell>
          <cell r="L191" t="str">
            <v>No</v>
          </cell>
          <cell r="M191" t="str">
            <v>Heating Zone 1 - Cooling Zone 3</v>
          </cell>
          <cell r="N191" t="str">
            <v>Deemed</v>
          </cell>
          <cell r="Q191" t="str">
            <v>The  Bonneville Power Administration is providing training and certification support for the Performance Tested Comfort System (PCTS). Ecos Consulting is offering PTCS training and certification services to utilities and contractors. The State of Oregon t</v>
          </cell>
          <cell r="S191">
            <v>500</v>
          </cell>
          <cell r="T191" t="str">
            <v>RHV00477</v>
          </cell>
          <cell r="U191" t="str">
            <v>LIW00144</v>
          </cell>
          <cell r="V191" t="str">
            <v>Single Family Forced Air Furnace w/CAC - PTCS Duct Sealing Heat Zone 1 - Cool Zone 3</v>
          </cell>
          <cell r="W191" t="str">
            <v>Low Income Single Family Forced Air Furnace w/CAC - PTCS Duct Sealing Heat Zone 1 - Cool Zone 3</v>
          </cell>
        </row>
        <row r="192">
          <cell r="A192" t="str">
            <v>Single Family Forced Air Furnace w/CAC - PTCS Duct Sealing Heat Zone 2 - Cool Zone 1</v>
          </cell>
          <cell r="B192" t="str">
            <v>Residential</v>
          </cell>
          <cell r="C192" t="str">
            <v>HVAC</v>
          </cell>
          <cell r="D192" t="str">
            <v>Duct Sealing</v>
          </cell>
          <cell r="E192" t="str">
            <v>PTCS Duct Sealing</v>
          </cell>
          <cell r="F192" t="str">
            <v>Single Family</v>
          </cell>
          <cell r="G192" t="str">
            <v>Existing Construction</v>
          </cell>
          <cell r="H192" t="str">
            <v>Electric Forced Air Furnace with Existing or New Central Air Conditioning</v>
          </cell>
          <cell r="I192" t="str">
            <v>Not Applicable</v>
          </cell>
          <cell r="J192" t="str">
            <v>Work must meet PTCS certification or equivalent requirements. Air conditioner need not meet PTCS minimum SEER efficiency requirements. Pre-existing duct leakage to the outside must be greater than 250 CFM @ 50 Pascals or 15 percent of the floor area which</v>
          </cell>
          <cell r="K192" t="str">
            <v>Single Family Dwelling with duct work outside the conditioned space</v>
          </cell>
          <cell r="L192" t="str">
            <v>No</v>
          </cell>
          <cell r="M192" t="str">
            <v>Heating Zone 2 - Cooling Zone 1</v>
          </cell>
          <cell r="N192" t="str">
            <v>Deemed</v>
          </cell>
          <cell r="Q192" t="str">
            <v>The  Bonneville Power Administration is providing training and certification support for the Performance Tested Comfort System (PCTS). Ecos Consulting is offering PTCS training and certification services to utilities and contractors. The State of Oregon t</v>
          </cell>
          <cell r="S192">
            <v>500</v>
          </cell>
          <cell r="T192" t="str">
            <v>RHV00427</v>
          </cell>
          <cell r="U192" t="str">
            <v>LIW00123</v>
          </cell>
          <cell r="V192" t="str">
            <v>Single Family Forced Air Furnace w/CAC - PTCS Duct Sealing Heat Zone 2 - Cool Zone 1</v>
          </cell>
          <cell r="W192" t="str">
            <v>Low Income Single Family Forced Air Furnace w/CAC - PTCS Duct Sealing Heat Zone 2 - Cool Zone 1</v>
          </cell>
        </row>
        <row r="193">
          <cell r="A193" t="str">
            <v>Single Family Forced Air Furnace w/CAC - PTCS Duct Sealing Heat Zone 2 - Cool Zone 2</v>
          </cell>
          <cell r="B193" t="str">
            <v>Residential</v>
          </cell>
          <cell r="C193" t="str">
            <v>HVAC</v>
          </cell>
          <cell r="D193" t="str">
            <v>Duct Sealing</v>
          </cell>
          <cell r="E193" t="str">
            <v>PTCS Duct Sealing</v>
          </cell>
          <cell r="F193" t="str">
            <v>Single Family</v>
          </cell>
          <cell r="G193" t="str">
            <v>Existing Construction</v>
          </cell>
          <cell r="H193" t="str">
            <v>Electric Forced Air Furnace with Existing or New Central Air Conditioning</v>
          </cell>
          <cell r="I193" t="str">
            <v>Not Applicable</v>
          </cell>
          <cell r="J193" t="str">
            <v>Work must meet PTCS certification or equivalent requirements. Air conditioner need not meet PTCS minimum SEER efficiency requirements. Pre-existing duct leakage to the outside must be greater than 250 CFM @ 50 Pascals or 15 percent of the floor area which</v>
          </cell>
          <cell r="K193" t="str">
            <v>Single Family Dwelling with duct work outside the conditioned space</v>
          </cell>
          <cell r="L193" t="str">
            <v>No</v>
          </cell>
          <cell r="M193" t="str">
            <v>Heating Zone 2 - Cooling Zone 2</v>
          </cell>
          <cell r="N193" t="str">
            <v>Deemed</v>
          </cell>
          <cell r="Q193" t="str">
            <v>The  Bonneville Power Administration is providing training and certification support for the Performance Tested Comfort System (PCTS). Ecos Consulting is offering PTCS training and certification services to utilities and contractors. The State of Oregon t</v>
          </cell>
          <cell r="S193">
            <v>500</v>
          </cell>
          <cell r="T193" t="str">
            <v>RHV00423</v>
          </cell>
          <cell r="U193" t="str">
            <v>LIW00120</v>
          </cell>
          <cell r="V193" t="str">
            <v>Single Family Forced Air Furnace w/CAC - PTCS Duct Sealing Heat Zone 2 - Cool Zone 2</v>
          </cell>
          <cell r="W193" t="str">
            <v>Low Income Single Family Forced Air Furnace w/CAC - PTCS Duct Sealing Heat Zone 2 - Cool Zone 2</v>
          </cell>
        </row>
        <row r="194">
          <cell r="A194" t="str">
            <v>Single Family Forced Air Furnace w/CAC - PTCS Duct Sealing Heat Zone 2 - Cool Zone 3</v>
          </cell>
          <cell r="B194" t="str">
            <v>Residential</v>
          </cell>
          <cell r="C194" t="str">
            <v>HVAC</v>
          </cell>
          <cell r="D194" t="str">
            <v>Duct Sealing</v>
          </cell>
          <cell r="E194" t="str">
            <v>PTCS Duct Sealing</v>
          </cell>
          <cell r="F194" t="str">
            <v>Single Family</v>
          </cell>
          <cell r="G194" t="str">
            <v>Existing Construction</v>
          </cell>
          <cell r="H194" t="str">
            <v>Electric Forced Air Furnace with Existing or New Central Air Conditioning</v>
          </cell>
          <cell r="I194" t="str">
            <v>Not Applicable</v>
          </cell>
          <cell r="J194" t="str">
            <v>Work must meet PTCS certification or equivalent requirements. Air conditioner need not meet PTCS minimum SEER efficiency requirements. Pre-existing duct leakage to the outside must be greater than 250 CFM @ 50 Pascals or 15 percent of the floor area which</v>
          </cell>
          <cell r="K194" t="str">
            <v>Single Family Dwelling with duct work outside the conditioned space</v>
          </cell>
          <cell r="L194" t="str">
            <v>No</v>
          </cell>
          <cell r="M194" t="str">
            <v>Heating Zone 2 - Cooling Zone 3</v>
          </cell>
          <cell r="N194" t="str">
            <v>Deemed</v>
          </cell>
          <cell r="Q194" t="str">
            <v>The  Bonneville Power Administration is providing training and certification support for the Performance Tested Comfort System (PCTS). Ecos Consulting is offering PTCS training and certification services to utilities and contractors. The State of Oregon t</v>
          </cell>
          <cell r="S194">
            <v>500</v>
          </cell>
          <cell r="T194" t="str">
            <v>RHV00415</v>
          </cell>
          <cell r="U194" t="str">
            <v>LIW00116</v>
          </cell>
          <cell r="V194" t="str">
            <v>Single Family Forced Air Furnace w/CAC - PTCS Duct Sealing Heat Zone 2 - Cool Zone 3</v>
          </cell>
          <cell r="W194" t="str">
            <v>Low Income Single Family Forced Air Furnace w/CAC - PTCS Duct Sealing Heat Zone 2 - Cool Zone 3</v>
          </cell>
        </row>
        <row r="195">
          <cell r="A195" t="str">
            <v>Single Family Forced Air Furnace w/CAC - PTCS Duct Sealing Heat Zone 3 - Cool Zone 1</v>
          </cell>
          <cell r="B195" t="str">
            <v>Residential</v>
          </cell>
          <cell r="C195" t="str">
            <v>HVAC</v>
          </cell>
          <cell r="D195" t="str">
            <v>Duct Sealing</v>
          </cell>
          <cell r="E195" t="str">
            <v>PTCS Duct Sealing</v>
          </cell>
          <cell r="F195" t="str">
            <v>Single Family</v>
          </cell>
          <cell r="G195" t="str">
            <v>Existing Construction</v>
          </cell>
          <cell r="H195" t="str">
            <v>Electric Forced Air Furnace with Existing or New Central Air Conditioning</v>
          </cell>
          <cell r="I195" t="str">
            <v>Not Applicable</v>
          </cell>
          <cell r="J195" t="str">
            <v>Work must meet PTCS certification or equivalent requirements. Air conditioner need not meet PTCS minimum SEER efficiency requirements. Pre-existing duct leakage to the outside must be greater than 250 CFM @ 50 Pascals or 15 percent of the floor area which</v>
          </cell>
          <cell r="K195" t="str">
            <v>Single Family Dwelling with duct work outside the conditioned space</v>
          </cell>
          <cell r="L195" t="str">
            <v>No</v>
          </cell>
          <cell r="M195" t="str">
            <v>Heating Zone 3 - Cooling Zone 1</v>
          </cell>
          <cell r="N195" t="str">
            <v>Deemed</v>
          </cell>
          <cell r="Q195" t="str">
            <v>The  Bonneville Power Administration is providing training and certification support for the Performance Tested Comfort System (PCTS). Ecos Consulting is offering PTCS training and certification services to utilities and contractors. The State of Oregon t</v>
          </cell>
          <cell r="S195">
            <v>500</v>
          </cell>
          <cell r="T195" t="str">
            <v>RHV00417</v>
          </cell>
          <cell r="U195" t="str">
            <v>LIW00110</v>
          </cell>
          <cell r="V195" t="str">
            <v>Single Family Forced Air Furnace w/CAC - PTCS Duct Sealing Heat Zone 3 - Cool Zone 1</v>
          </cell>
          <cell r="W195" t="str">
            <v>Low Income Single Family Forced Air Furnace w/CAC - PTCS Duct Sealing Heat Zone 3 - Cool Zone 1</v>
          </cell>
        </row>
        <row r="196">
          <cell r="A196" t="str">
            <v>Single Family Forced Air Furnace w/CAC - PTCS Duct Sealing Heat Zone 3 - Cool Zone 2</v>
          </cell>
          <cell r="B196" t="str">
            <v>Residential</v>
          </cell>
          <cell r="C196" t="str">
            <v>HVAC</v>
          </cell>
          <cell r="D196" t="str">
            <v>Duct Sealing</v>
          </cell>
          <cell r="E196" t="str">
            <v>PTCS Duct Sealing</v>
          </cell>
          <cell r="F196" t="str">
            <v>Single Family</v>
          </cell>
          <cell r="G196" t="str">
            <v>Existing Construction</v>
          </cell>
          <cell r="H196" t="str">
            <v>Electric Forced Air Furnace with Existing or New Central Air Conditioning</v>
          </cell>
          <cell r="I196" t="str">
            <v>Not Applicable</v>
          </cell>
          <cell r="J196" t="str">
            <v>Work must meet PTCS certification or equivalent requirements. Air conditioner need not meet PTCS minimum SEER efficiency requirements. Pre-existing duct leakage to the outside must be greater than 250 CFM @ 50 Pascals or 15 percent of the floor area which</v>
          </cell>
          <cell r="K196" t="str">
            <v>Single Family Dwelling with duct work outside the conditioned space</v>
          </cell>
          <cell r="L196" t="str">
            <v>No</v>
          </cell>
          <cell r="M196" t="str">
            <v>Heating Zone 3 - Cooling Zone 2</v>
          </cell>
          <cell r="N196" t="str">
            <v>Deemed</v>
          </cell>
          <cell r="Q196" t="str">
            <v>The  Bonneville Power Administration is providing training and certification support for the Performance Tested Comfort System (PCTS). Ecos Consulting is offering PTCS training and certification services to utilities and contractors. The State of Oregon t</v>
          </cell>
          <cell r="S196">
            <v>500</v>
          </cell>
          <cell r="T196" t="str">
            <v>RHV00413</v>
          </cell>
          <cell r="U196" t="str">
            <v>LIW00108</v>
          </cell>
          <cell r="V196" t="str">
            <v>Single Family Forced Air Furnace w/CAC - PTCS Duct Sealing Heat Zone 3 - Cool Zone 2</v>
          </cell>
          <cell r="W196" t="str">
            <v>Low Income Single Family Forced Air Furnace w/CAC - PTCS Duct Sealing Heat Zone 3 - Cool Zone 2</v>
          </cell>
        </row>
        <row r="197">
          <cell r="A197" t="str">
            <v>Single Family Forced Air Furnace w/CAC - PTCS Duct Sealing Heat Zone 3 - Cool Zone 3</v>
          </cell>
          <cell r="B197" t="str">
            <v>Residential</v>
          </cell>
          <cell r="C197" t="str">
            <v>HVAC</v>
          </cell>
          <cell r="D197" t="str">
            <v>Duct Sealing</v>
          </cell>
          <cell r="E197" t="str">
            <v>PTCS Duct Sealing</v>
          </cell>
          <cell r="F197" t="str">
            <v>Single Family</v>
          </cell>
          <cell r="G197" t="str">
            <v>Existing Construction</v>
          </cell>
          <cell r="H197" t="str">
            <v>Electric Forced Air Furnace with Existing or New Central Air Conditioning</v>
          </cell>
          <cell r="I197" t="str">
            <v>Not Applicable</v>
          </cell>
          <cell r="J197" t="str">
            <v>Work must meet PTCS certification or equivalent requirements. Air conditioner need not meet PTCS minimum SEER efficiency requirements. Pre-existing duct leakage to the outside must be greater than 250 CFM @ 50 Pascals or 15 percent of the floor area which</v>
          </cell>
          <cell r="K197" t="str">
            <v>Single Family Dwelling with duct work outside the conditioned space</v>
          </cell>
          <cell r="L197" t="str">
            <v>No</v>
          </cell>
          <cell r="M197" t="str">
            <v>Heating Zone 3 - Cooling Zone 3</v>
          </cell>
          <cell r="N197" t="str">
            <v>Deemed</v>
          </cell>
          <cell r="Q197" t="str">
            <v>The  Bonneville Power Administration is providing training and certification support for the Performance Tested Comfort System (PCTS). Ecos Consulting is offering PTCS training and certification services to utilities and contractors. The State of Oregon t</v>
          </cell>
          <cell r="S197">
            <v>500</v>
          </cell>
          <cell r="T197" t="str">
            <v>RHV00407</v>
          </cell>
          <cell r="U197" t="str">
            <v>LIW00106</v>
          </cell>
          <cell r="V197" t="str">
            <v>Single Family Forced Air Furnace w/CAC - PTCS Duct Sealing Heat Zone 3 - Cool Zone 3</v>
          </cell>
          <cell r="W197" t="str">
            <v>Low Income Single Family Forced Air Furnace w/CAC - PTCS Duct Sealing Heat Zone 3 - Cool Zone 3</v>
          </cell>
        </row>
        <row r="198">
          <cell r="A198" t="str">
            <v>Single Family Forced Air Furnace w/CAC - PTCS System Commissioning Heat Zone 1 - Cool Zone 1</v>
          </cell>
          <cell r="B198" t="str">
            <v>Residential</v>
          </cell>
          <cell r="C198" t="str">
            <v>HVAC</v>
          </cell>
          <cell r="D198" t="str">
            <v>System Commissioning</v>
          </cell>
          <cell r="E198" t="str">
            <v>PTCS System Commissioning</v>
          </cell>
          <cell r="F198" t="str">
            <v>Single Family</v>
          </cell>
          <cell r="G198" t="str">
            <v>Existing Construction</v>
          </cell>
          <cell r="H198" t="str">
            <v>Electric Forced Air Furnace with Existing or New Central Air Conditioning</v>
          </cell>
          <cell r="I198" t="str">
            <v>Not Applicable</v>
          </cell>
          <cell r="J198" t="str">
            <v>Work must meet PTCS certification or equivalent requirements. Air conditioner need not meet PTCS minimum SEER efficiency requirements.</v>
          </cell>
          <cell r="K198" t="str">
            <v>Single Family Dwelling with Forced-Air Furnace and Central Air Conditioning</v>
          </cell>
          <cell r="L198" t="str">
            <v>No</v>
          </cell>
          <cell r="M198" t="str">
            <v>Heating Zone 1 - Cooling Zone 1</v>
          </cell>
          <cell r="N198" t="str">
            <v>Deemed</v>
          </cell>
          <cell r="Q198" t="str">
            <v>The  Bonneville Power Administration is providing training and certification support for the Performance Tested Comfort System (PCTS). Ecos Consulting is offering PTCS training and certification services to utilities and contractors. The State of Oregon t</v>
          </cell>
          <cell r="S198">
            <v>0</v>
          </cell>
          <cell r="T198" t="str">
            <v>RHV00646</v>
          </cell>
          <cell r="U198" t="str">
            <v>LIW00324</v>
          </cell>
          <cell r="V198" t="str">
            <v>Single Family Forced Air Furnace w/CAC - PTCS System Commissioning Heat Zone 1 - Cool Zone 1</v>
          </cell>
          <cell r="W198" t="str">
            <v>Low Income Single Family Forced Air Furnace w/CAC - PTCS System Commissioning Heat Zone 1 - Cool Zone 1</v>
          </cell>
        </row>
        <row r="199">
          <cell r="A199" t="str">
            <v>Single Family Forced Air Furnace w/CAC - PTCS System Commissioning Heat Zone 1 - Cool Zone 2</v>
          </cell>
          <cell r="B199" t="str">
            <v>Residential</v>
          </cell>
          <cell r="C199" t="str">
            <v>HVAC</v>
          </cell>
          <cell r="D199" t="str">
            <v>System Commissioning</v>
          </cell>
          <cell r="E199" t="str">
            <v>PTCS System Commissioning</v>
          </cell>
          <cell r="F199" t="str">
            <v>Single Family</v>
          </cell>
          <cell r="G199" t="str">
            <v>Existing Construction</v>
          </cell>
          <cell r="H199" t="str">
            <v>Electric Forced Air Furnace with Existing or New Central Air Conditioning</v>
          </cell>
          <cell r="I199" t="str">
            <v>Not Applicable</v>
          </cell>
          <cell r="J199" t="str">
            <v>Work must meet PTCS certification or equivalent requirements. Air conditioner need not meet PTCS minimum SEER efficiency requirements.</v>
          </cell>
          <cell r="K199" t="str">
            <v>Single Family Dwelling with Forced-Air Furnace and Central Air Conditioning</v>
          </cell>
          <cell r="L199" t="str">
            <v>No</v>
          </cell>
          <cell r="M199" t="str">
            <v>Heating Zone 1 - Cooling Zone 2</v>
          </cell>
          <cell r="N199" t="str">
            <v>Deemed</v>
          </cell>
          <cell r="Q199" t="str">
            <v>The  Bonneville Power Administration is providing training and certification support for the Performance Tested Comfort System (PCTS). Ecos Consulting is offering PTCS training and certification services to utilities and contractors. The State of Oregon t</v>
          </cell>
          <cell r="S199">
            <v>0</v>
          </cell>
          <cell r="T199" t="str">
            <v>RHV00642</v>
          </cell>
          <cell r="U199" t="str">
            <v>LIW00325</v>
          </cell>
          <cell r="V199" t="str">
            <v>Single Family Forced Air Furnace w/CAC - PTCS System Commissioning Heat Zone 1 - Cool Zone 2</v>
          </cell>
          <cell r="W199" t="str">
            <v>Low Income Single Family Forced Air Furnace w/CAC - PTCS System Commissioning Heat Zone 1 - Cool Zone 2</v>
          </cell>
        </row>
        <row r="200">
          <cell r="A200" t="str">
            <v>Single Family Forced Air Furnace w/CAC - PTCS System Commissioning Heat Zone 1 - Cool Zone 3</v>
          </cell>
          <cell r="B200" t="str">
            <v>Residential</v>
          </cell>
          <cell r="C200" t="str">
            <v>HVAC</v>
          </cell>
          <cell r="D200" t="str">
            <v>System Commissioning</v>
          </cell>
          <cell r="E200" t="str">
            <v>PTCS System Commissioning</v>
          </cell>
          <cell r="F200" t="str">
            <v>Single Family</v>
          </cell>
          <cell r="G200" t="str">
            <v>Existing Construction</v>
          </cell>
          <cell r="H200" t="str">
            <v>Electric Forced Air Furnace with Existing or New Central Air Conditioning</v>
          </cell>
          <cell r="I200" t="str">
            <v>Not Applicable</v>
          </cell>
          <cell r="J200" t="str">
            <v>Work must meet PTCS certification or equivalent requirements. Air conditioner need not meet PTCS minimum SEER efficiency requirements.</v>
          </cell>
          <cell r="K200" t="str">
            <v>Single Family Dwelling with Forced-Air Furnace and Central Air Conditioning</v>
          </cell>
          <cell r="L200" t="str">
            <v>No</v>
          </cell>
          <cell r="M200" t="str">
            <v>Heating Zone 1 - Cooling Zone 3</v>
          </cell>
          <cell r="N200" t="str">
            <v>Deemed</v>
          </cell>
          <cell r="Q200" t="str">
            <v>The  Bonneville Power Administration is providing training and certification support for the Performance Tested Comfort System (PCTS). Ecos Consulting is offering PTCS training and certification services to utilities and contractors. The State of Oregon t</v>
          </cell>
          <cell r="S200">
            <v>0</v>
          </cell>
          <cell r="T200" t="str">
            <v>RHV00620</v>
          </cell>
          <cell r="U200" t="str">
            <v>LIW00326</v>
          </cell>
          <cell r="V200" t="str">
            <v>Single Family Forced Air Furnace w/CAC - PTCS System Commissioning Heat Zone 1 - Cool Zone 3</v>
          </cell>
          <cell r="W200" t="str">
            <v>Low Income Single Family Forced Air Furnace w/CAC - PTCS System Commissioning Heat Zone 1 - Cool Zone 3</v>
          </cell>
        </row>
        <row r="201">
          <cell r="A201" t="str">
            <v>Single Family Forced Air Furnace w/CAC - PTCS System Commissioning Heat Zone 2 - Cool Zone 1</v>
          </cell>
          <cell r="B201" t="str">
            <v>Residential</v>
          </cell>
          <cell r="C201" t="str">
            <v>HVAC</v>
          </cell>
          <cell r="D201" t="str">
            <v>System Commissioning</v>
          </cell>
          <cell r="E201" t="str">
            <v>PTCS System Commissioning</v>
          </cell>
          <cell r="F201" t="str">
            <v>Single Family</v>
          </cell>
          <cell r="G201" t="str">
            <v>Existing Construction</v>
          </cell>
          <cell r="H201" t="str">
            <v>Electric Forced Air Furnace with Existing or New Central Air Conditioning</v>
          </cell>
          <cell r="I201" t="str">
            <v>Not Applicable</v>
          </cell>
          <cell r="J201" t="str">
            <v>Work must meet PTCS certification or equivalent requirements. Air conditioner need not meet PTCS minimum SEER efficiency requirements.</v>
          </cell>
          <cell r="K201" t="str">
            <v>Single Family Dwelling with Forced-Air Furnace and Central Air Conditioning</v>
          </cell>
          <cell r="L201" t="str">
            <v>No</v>
          </cell>
          <cell r="M201" t="str">
            <v>Heating Zone 2 - Cooling Zone 1</v>
          </cell>
          <cell r="N201" t="str">
            <v>Deemed</v>
          </cell>
          <cell r="Q201" t="str">
            <v>The  Bonneville Power Administration is providing training and certification support for the Performance Tested Comfort System (PCTS). Ecos Consulting is offering PTCS training and certification services to utilities and contractors. The State of Oregon t</v>
          </cell>
          <cell r="S201">
            <v>0</v>
          </cell>
          <cell r="T201" t="str">
            <v>RHV00647</v>
          </cell>
          <cell r="U201" t="str">
            <v>LIW00312</v>
          </cell>
          <cell r="V201" t="str">
            <v>Single Family Forced Air Furnace w/CAC - PTCS System Commissioning Heat Zone 2 - Cool Zone 1</v>
          </cell>
          <cell r="W201" t="str">
            <v>Low Income Single Family Forced Air Furnace w/CAC - PTCS System Commissioning Heat Zone 2 - Cool Zone 1</v>
          </cell>
        </row>
        <row r="202">
          <cell r="A202" t="str">
            <v>Single Family Forced Air Furnace w/CAC - PTCS System Commissioning Heat Zone 2 - Cool Zone 2</v>
          </cell>
          <cell r="B202" t="str">
            <v>Residential</v>
          </cell>
          <cell r="C202" t="str">
            <v>HVAC</v>
          </cell>
          <cell r="D202" t="str">
            <v>System Commissioning</v>
          </cell>
          <cell r="E202" t="str">
            <v>PTCS System Commissioning</v>
          </cell>
          <cell r="F202" t="str">
            <v>Single Family</v>
          </cell>
          <cell r="G202" t="str">
            <v>Existing Construction</v>
          </cell>
          <cell r="H202" t="str">
            <v>Electric Forced Air Furnace with Existing or New Central Air Conditioning</v>
          </cell>
          <cell r="I202" t="str">
            <v>Not Applicable</v>
          </cell>
          <cell r="J202" t="str">
            <v>Work must meet PTCS certification or equivalent requirements. Air conditioner need not meet PTCS minimum SEER efficiency requirements.</v>
          </cell>
          <cell r="K202" t="str">
            <v>Single Family Dwelling with Forced-Air Furnace and Central Air Conditioning</v>
          </cell>
          <cell r="L202" t="str">
            <v>No</v>
          </cell>
          <cell r="M202" t="str">
            <v>Heating Zone 2 - Cooling Zone 2</v>
          </cell>
          <cell r="N202" t="str">
            <v>Deemed</v>
          </cell>
          <cell r="Q202" t="str">
            <v>The  Bonneville Power Administration is providing training and certification support for the Performance Tested Comfort System (PCTS). Ecos Consulting is offering PTCS training and certification services to utilities and contractors. The State of Oregon t</v>
          </cell>
          <cell r="S202">
            <v>0</v>
          </cell>
          <cell r="T202" t="str">
            <v>RHV00641</v>
          </cell>
          <cell r="U202" t="str">
            <v>LIW00313</v>
          </cell>
          <cell r="V202" t="str">
            <v>Single Family Forced Air Furnace w/CAC - PTCS System Commissioning Heat Zone 2 - Cool Zone 2</v>
          </cell>
          <cell r="W202" t="str">
            <v>Low Income Single Family Forced Air Furnace w/CAC - PTCS System Commissioning Heat Zone 2 - Cool Zone 2</v>
          </cell>
        </row>
        <row r="203">
          <cell r="A203" t="str">
            <v>Single Family Forced Air Furnace w/CAC - PTCS System Commissioning Heat Zone 2 - Cool Zone 3</v>
          </cell>
          <cell r="B203" t="str">
            <v>Residential</v>
          </cell>
          <cell r="C203" t="str">
            <v>HVAC</v>
          </cell>
          <cell r="D203" t="str">
            <v>System Commissioning</v>
          </cell>
          <cell r="E203" t="str">
            <v>PTCS System Commissioning</v>
          </cell>
          <cell r="F203" t="str">
            <v>Single Family</v>
          </cell>
          <cell r="G203" t="str">
            <v>Existing Construction</v>
          </cell>
          <cell r="H203" t="str">
            <v>Electric Forced Air Furnace with Existing or New Central Air Conditioning</v>
          </cell>
          <cell r="I203" t="str">
            <v>Not Applicable</v>
          </cell>
          <cell r="J203" t="str">
            <v>Work must meet PTCS certification or equivalent requirements. Air conditioner need not meet PTCS minimum SEER efficiency requirements.</v>
          </cell>
          <cell r="K203" t="str">
            <v>Single Family Dwelling with Forced-Air Furnace and Central Air Conditioning</v>
          </cell>
          <cell r="L203" t="str">
            <v>No</v>
          </cell>
          <cell r="M203" t="str">
            <v>Heating Zone 2 - Cooling Zone 3</v>
          </cell>
          <cell r="N203" t="str">
            <v>Deemed</v>
          </cell>
          <cell r="Q203" t="str">
            <v>The  Bonneville Power Administration is providing training and certification support for the Performance Tested Comfort System (PCTS). Ecos Consulting is offering PTCS training and certification services to utilities and contractors. The State of Oregon t</v>
          </cell>
          <cell r="S203">
            <v>0</v>
          </cell>
          <cell r="T203" t="str">
            <v>RHV00621</v>
          </cell>
          <cell r="U203" t="str">
            <v>LIW00314</v>
          </cell>
          <cell r="V203" t="str">
            <v>Single Family Forced Air Furnace w/CAC - PTCS System Commissioning Heat Zone 2 - Cool Zone 3</v>
          </cell>
          <cell r="W203" t="str">
            <v>Low Income Single Family Forced Air Furnace w/CAC - PTCS System Commissioning Heat Zone 2 - Cool Zone 3</v>
          </cell>
        </row>
        <row r="204">
          <cell r="A204" t="str">
            <v>Single Family Forced Air Furnace w/CAC - PTCS System Commissioning Heat Zone 3 - Cool Zone 1</v>
          </cell>
          <cell r="B204" t="str">
            <v>Residential</v>
          </cell>
          <cell r="C204" t="str">
            <v>HVAC</v>
          </cell>
          <cell r="D204" t="str">
            <v>System Commissioning</v>
          </cell>
          <cell r="E204" t="str">
            <v>PTCS System Commissioning</v>
          </cell>
          <cell r="F204" t="str">
            <v>Single Family</v>
          </cell>
          <cell r="G204" t="str">
            <v>Existing Construction</v>
          </cell>
          <cell r="H204" t="str">
            <v>Electric Forced Air Furnace with Existing or New Central Air Conditioning</v>
          </cell>
          <cell r="I204" t="str">
            <v>Not Applicable</v>
          </cell>
          <cell r="J204" t="str">
            <v>Work must meet PTCS certification or equivalent requirements. Air conditioner need not meet PTCS minimum SEER efficiency requirements.</v>
          </cell>
          <cell r="K204" t="str">
            <v>Single Family Dwelling with Forced-Air Furnace and Central Air Conditioning</v>
          </cell>
          <cell r="L204" t="str">
            <v>No</v>
          </cell>
          <cell r="M204" t="str">
            <v>Heating Zone 3 - Cooling Zone 1</v>
          </cell>
          <cell r="N204" t="str">
            <v>Deemed</v>
          </cell>
          <cell r="Q204" t="str">
            <v>The  Bonneville Power Administration is providing training and certification support for the Performance Tested Comfort System (PCTS). Ecos Consulting is offering PTCS training and certification services to utilities and contractors. The State of Oregon t</v>
          </cell>
          <cell r="S204">
            <v>0</v>
          </cell>
          <cell r="T204" t="str">
            <v>RHV00648</v>
          </cell>
          <cell r="U204" t="str">
            <v>LIW00294</v>
          </cell>
          <cell r="V204" t="str">
            <v>Single Family Forced Air Furnace w/CAC - PTCS System Commissioning Heat Zone 3 - Cool Zone 1</v>
          </cell>
          <cell r="W204" t="str">
            <v>Low Income Single Family Forced Air Furnace w/CAC - PTCS System Commissioning Heat Zone 3 - Cool Zone 1</v>
          </cell>
        </row>
        <row r="205">
          <cell r="A205" t="str">
            <v>Single Family Forced Air Furnace w/CAC - PTCS System Commissioning Heat Zone 3 - Cool Zone 2</v>
          </cell>
          <cell r="B205" t="str">
            <v>Residential</v>
          </cell>
          <cell r="C205" t="str">
            <v>HVAC</v>
          </cell>
          <cell r="D205" t="str">
            <v>System Commissioning</v>
          </cell>
          <cell r="E205" t="str">
            <v>PTCS System Commissioning</v>
          </cell>
          <cell r="F205" t="str">
            <v>Single Family</v>
          </cell>
          <cell r="G205" t="str">
            <v>Existing Construction</v>
          </cell>
          <cell r="H205" t="str">
            <v>Electric Forced Air Furnace with Existing or New Central Air Conditioning</v>
          </cell>
          <cell r="I205" t="str">
            <v>Not Applicable</v>
          </cell>
          <cell r="J205" t="str">
            <v>Work must meet PTCS certification or equivalent requirements. Air conditioner need not meet PTCS minimum SEER efficiency requirements.</v>
          </cell>
          <cell r="K205" t="str">
            <v>Single Family Dwelling with Forced-Air Furnace and Central Air Conditioning</v>
          </cell>
          <cell r="L205" t="str">
            <v>No</v>
          </cell>
          <cell r="M205" t="str">
            <v>Heating Zone 3 - Cooling Zone 2</v>
          </cell>
          <cell r="N205" t="str">
            <v>Deemed</v>
          </cell>
          <cell r="Q205" t="str">
            <v>The  Bonneville Power Administration is providing training and certification support for the Performance Tested Comfort System (PCTS). Ecos Consulting is offering PTCS training and certification services to utilities and contractors. The State of Oregon t</v>
          </cell>
          <cell r="S205">
            <v>0</v>
          </cell>
          <cell r="T205" t="str">
            <v>RHV00643</v>
          </cell>
          <cell r="U205" t="str">
            <v>LIW00295</v>
          </cell>
          <cell r="V205" t="str">
            <v>Single Family Forced Air Furnace w/CAC - PTCS System Commissioning Heat Zone 3 - Cool Zone 2</v>
          </cell>
          <cell r="W205" t="str">
            <v>Low Income Single Family Forced Air Furnace w/CAC - PTCS System Commissioning Heat Zone 3 - Cool Zone 2</v>
          </cell>
        </row>
        <row r="206">
          <cell r="A206" t="str">
            <v>Single Family Forced Air Furnace w/CAC - PTCS System Commissioning Heat Zone 3 - Cool Zone 3</v>
          </cell>
          <cell r="B206" t="str">
            <v>Residential</v>
          </cell>
          <cell r="C206" t="str">
            <v>HVAC</v>
          </cell>
          <cell r="D206" t="str">
            <v>System Commissioning</v>
          </cell>
          <cell r="E206" t="str">
            <v>PTCS System Commissioning</v>
          </cell>
          <cell r="F206" t="str">
            <v>Single Family</v>
          </cell>
          <cell r="G206" t="str">
            <v>Existing Construction</v>
          </cell>
          <cell r="H206" t="str">
            <v>Electric Forced Air Furnace with Existing or New Central Air Conditioning</v>
          </cell>
          <cell r="I206" t="str">
            <v>Not Applicable</v>
          </cell>
          <cell r="J206" t="str">
            <v>Work must meet PTCS certification or equivalent requirements. Air conditioner need not meet PTCS minimum SEER efficiency requirements.</v>
          </cell>
          <cell r="K206" t="str">
            <v>Single Family Dwelling with Forced-Air Furnace and Central Air Conditioning</v>
          </cell>
          <cell r="L206" t="str">
            <v>No</v>
          </cell>
          <cell r="M206" t="str">
            <v>Heating Zone 3 - Cooling Zone 3</v>
          </cell>
          <cell r="N206" t="str">
            <v>Deemed</v>
          </cell>
          <cell r="Q206" t="str">
            <v>The  Bonneville Power Administration is providing training and certification support for the Performance Tested Comfort System (PCTS). Ecos Consulting is offering PTCS training and certification services to utilities and contractors. The State of Oregon t</v>
          </cell>
          <cell r="S206">
            <v>0</v>
          </cell>
          <cell r="T206" t="str">
            <v>RHV00619</v>
          </cell>
          <cell r="U206" t="str">
            <v>LIW00296</v>
          </cell>
          <cell r="V206" t="str">
            <v>Single Family Forced Air Furnace w/CAC - PTCS System Commissioning Heat Zone 3 - Cool Zone 3</v>
          </cell>
          <cell r="W206" t="str">
            <v>Low Income Single Family Forced Air Furnace w/CAC - PTCS System Commissioning Heat Zone 3 - Cool Zone 3</v>
          </cell>
        </row>
        <row r="207">
          <cell r="A207" t="str">
            <v>Single Family Forced Air Furnace w/o CAC - PTCS Duct Sealing Heat Zone 1</v>
          </cell>
          <cell r="B207" t="str">
            <v>Residential</v>
          </cell>
          <cell r="C207" t="str">
            <v>HVAC</v>
          </cell>
          <cell r="D207" t="str">
            <v>Duct Sealing</v>
          </cell>
          <cell r="E207" t="str">
            <v>PTCS Duct Sealing</v>
          </cell>
          <cell r="F207" t="str">
            <v>Single Family</v>
          </cell>
          <cell r="G207" t="str">
            <v>Existing Construction</v>
          </cell>
          <cell r="H207" t="str">
            <v>Electric Forced Air Furnace without Central Air Conditioning</v>
          </cell>
          <cell r="I207" t="str">
            <v>Not Applicable</v>
          </cell>
          <cell r="J207" t="str">
            <v>Work must meet PTCS certification or equivalent requirements.Pre-existing duct leakage to the outside must be greater than 250 CFM @ 50 Pascals or 15 percent of the floor area whichever is lower.</v>
          </cell>
          <cell r="K207" t="str">
            <v>Single Family Dwelling with duct work outside the conditioned space</v>
          </cell>
          <cell r="L207" t="str">
            <v>No</v>
          </cell>
          <cell r="M207" t="str">
            <v>Heating Zone 1</v>
          </cell>
          <cell r="N207" t="str">
            <v>Deemed</v>
          </cell>
          <cell r="Q207" t="str">
            <v>The  Bonneville Power Administration is providing training and certification support for the Performance Tested Comfort System (PCTS). Ecos Consulting is offering PTCS training and certification services to utilities and contractors. The State of Oregon t</v>
          </cell>
          <cell r="S207">
            <v>500</v>
          </cell>
          <cell r="T207" t="str">
            <v>RHV00506</v>
          </cell>
          <cell r="U207" t="str">
            <v>LIW00157</v>
          </cell>
          <cell r="V207" t="str">
            <v>Single Family Forced Air Furnace w/o CAC - PTCS Duct Sealing Heat Zone 1</v>
          </cell>
          <cell r="W207" t="str">
            <v>Low Income Single Family Forced Air Furnace w/o CAC - PTCS Duct Sealing Heat Zone 1</v>
          </cell>
        </row>
        <row r="208">
          <cell r="A208" t="str">
            <v>Single Family Forced Air Furnace w/o CAC - PTCS Duct Sealing Heat Zone 2</v>
          </cell>
          <cell r="B208" t="str">
            <v>Residential</v>
          </cell>
          <cell r="C208" t="str">
            <v>HVAC</v>
          </cell>
          <cell r="D208" t="str">
            <v>Duct Sealing</v>
          </cell>
          <cell r="E208" t="str">
            <v>PTCS Duct Sealing</v>
          </cell>
          <cell r="F208" t="str">
            <v>Single Family</v>
          </cell>
          <cell r="G208" t="str">
            <v>Existing Construction</v>
          </cell>
          <cell r="H208" t="str">
            <v>Electric Forced Air Furnace without Central Air Conditioning</v>
          </cell>
          <cell r="I208" t="str">
            <v>Not Applicable</v>
          </cell>
          <cell r="J208" t="str">
            <v>Work must meet PTCS certification or equivalent requirements.Pre-existing duct leakage to the outside must be greater than 250 CFM @ 50 Pascals or 15 percent of the floor area whichever is lower.</v>
          </cell>
          <cell r="K208" t="str">
            <v>Single Family Dwelling with duct work outside the conditioned space</v>
          </cell>
          <cell r="L208" t="str">
            <v>No</v>
          </cell>
          <cell r="M208" t="str">
            <v>Heating Zone 2</v>
          </cell>
          <cell r="N208" t="str">
            <v>Deemed</v>
          </cell>
          <cell r="Q208" t="str">
            <v>The  Bonneville Power Administration is providing training and certification support for the Performance Tested Comfort System (PCTS). Ecos Consulting is offering PTCS training and certification services to utilities and contractors. The State of Oregon t</v>
          </cell>
          <cell r="S208">
            <v>500</v>
          </cell>
          <cell r="T208" t="str">
            <v>RHV00436</v>
          </cell>
          <cell r="U208" t="str">
            <v>LIW00125</v>
          </cell>
          <cell r="V208" t="str">
            <v>Single Family Forced Air Furnace w/o CAC - PTCS Duct Sealing Heat Zone 2</v>
          </cell>
          <cell r="W208" t="str">
            <v>Low Income Single Family Forced Air Furnace w/o CAC - PTCS Duct Sealing Heat Zone 2</v>
          </cell>
        </row>
        <row r="209">
          <cell r="A209" t="str">
            <v>Single Family Forced Air Furnace w/o CAC - PTCS Duct Sealing Heat Zone 3</v>
          </cell>
          <cell r="B209" t="str">
            <v>Residential</v>
          </cell>
          <cell r="C209" t="str">
            <v>HVAC</v>
          </cell>
          <cell r="D209" t="str">
            <v>Duct Sealing</v>
          </cell>
          <cell r="E209" t="str">
            <v>PTCS Duct Sealing</v>
          </cell>
          <cell r="F209" t="str">
            <v>Single Family</v>
          </cell>
          <cell r="G209" t="str">
            <v>Existing Construction</v>
          </cell>
          <cell r="H209" t="str">
            <v>Electric Forced Air Furnace without Central Air Conditioning</v>
          </cell>
          <cell r="I209" t="str">
            <v>Not Applicable</v>
          </cell>
          <cell r="J209" t="str">
            <v>Work must meet PTCS certification or equivalent requirements.Pre-existing duct leakage to the outside must be greater than 250 CFM @ 50 Pascals or 15 percent of the floor area whichever is lower.</v>
          </cell>
          <cell r="K209" t="str">
            <v>Single Family Dwelling with duct work outside the conditioned space</v>
          </cell>
          <cell r="L209" t="str">
            <v>No</v>
          </cell>
          <cell r="M209" t="str">
            <v>Heating Zone 3</v>
          </cell>
          <cell r="N209" t="str">
            <v>Deemed</v>
          </cell>
          <cell r="Q209" t="str">
            <v>The  Bonneville Power Administration is providing training and certification support for the Performance Tested Comfort System (PCTS). Ecos Consulting is offering PTCS training and certification services to utilities and contractors. The State of Oregon t</v>
          </cell>
          <cell r="S209">
            <v>500</v>
          </cell>
          <cell r="T209" t="str">
            <v>RHV00426</v>
          </cell>
          <cell r="U209" t="str">
            <v>LIW00112</v>
          </cell>
          <cell r="V209" t="str">
            <v>Single Family Forced Air Furnace w/o CAC - PTCS Duct Sealing Heat Zone 3</v>
          </cell>
          <cell r="W209" t="str">
            <v>Low Income Single Family Forced Air Furnace w/o CAC - PTCS Duct Sealing Heat Zone 3</v>
          </cell>
        </row>
        <row r="210">
          <cell r="A210" t="str">
            <v>Single Family Heat Pump - PTCS Duct Sealing and System Commissioning Heat Zone 1 - Cool Zone 1</v>
          </cell>
          <cell r="B210" t="str">
            <v>Residential</v>
          </cell>
          <cell r="C210" t="str">
            <v>HVAC</v>
          </cell>
          <cell r="D210" t="str">
            <v>Duct Sealing and System Commissioning</v>
          </cell>
          <cell r="E210" t="str">
            <v>PTCS Duct Sealing and System Commissioning</v>
          </cell>
          <cell r="F210" t="str">
            <v>Single Family</v>
          </cell>
          <cell r="G210" t="str">
            <v>Existing Construction</v>
          </cell>
          <cell r="H210" t="str">
            <v>Existing or New Heat Pump</v>
          </cell>
          <cell r="I210" t="str">
            <v>Not Applicable</v>
          </cell>
          <cell r="J210" t="str">
            <v>Work must meet PTCS certification or equivalent requirements. Heat pump need not meet PTCS minimum HSPF or SEER efficiency requirements. Pre-existing duct leakage to the outside must be greater than 250 CFM @ 50 Pascals or 15 percent of the floor area whi</v>
          </cell>
          <cell r="K210" t="str">
            <v>Single Family Dwelling with duct work outside the conditioned space</v>
          </cell>
          <cell r="L210" t="str">
            <v>No</v>
          </cell>
          <cell r="M210" t="str">
            <v>Heating Zone 1 - Cooling Zone 1</v>
          </cell>
          <cell r="N210" t="str">
            <v>Deemed</v>
          </cell>
          <cell r="Q210" t="str">
            <v>The  Bonneville Power Administration is providing training and certification support for the Performance Tested Comfort System (PCTS). Ecos Consulting is offering PTCS training and certification services to utilities and contractors. The State of Oregon t</v>
          </cell>
          <cell r="S210">
            <v>500</v>
          </cell>
          <cell r="T210" t="str">
            <v>RHV00476</v>
          </cell>
          <cell r="U210" t="str">
            <v>LIW00204</v>
          </cell>
          <cell r="V210" t="str">
            <v>Single Family Heat Pump - PTCS Duct Sealing and System Commissioning Heat Zone 1 - Cool Zone 1</v>
          </cell>
          <cell r="W210" t="str">
            <v>Low Income Single Family Heat Pump - PTCS Duct Sealing and System Commissioning Heat Zone 1 - Cool Zone 1</v>
          </cell>
        </row>
        <row r="211">
          <cell r="A211" t="str">
            <v>Single Family Heat Pump - PTCS Duct Sealing and System Commissioning Heat Zone 1 - Cool Zone 2</v>
          </cell>
          <cell r="B211" t="str">
            <v>Residential</v>
          </cell>
          <cell r="C211" t="str">
            <v>HVAC</v>
          </cell>
          <cell r="D211" t="str">
            <v>Duct Sealing and System Commissioning</v>
          </cell>
          <cell r="E211" t="str">
            <v>PTCS Duct Sealing and System Commissioning</v>
          </cell>
          <cell r="F211" t="str">
            <v>Single Family</v>
          </cell>
          <cell r="G211" t="str">
            <v>Existing Construction</v>
          </cell>
          <cell r="H211" t="str">
            <v>Existing or New Heat Pump</v>
          </cell>
          <cell r="I211" t="str">
            <v>Not Applicable</v>
          </cell>
          <cell r="J211" t="str">
            <v>Work must meet PTCS certification or equivalent requirements. Heat pump need not meet PTCS minimum HSPF or SEER efficiency requirements. Pre-existing duct leakage to the outside must be greater than 250 CFM @ 50 Pascals or 15 percent of the floor area whi</v>
          </cell>
          <cell r="K211" t="str">
            <v>Single Family Dwelling with duct work outside the conditioned space</v>
          </cell>
          <cell r="L211" t="str">
            <v>No</v>
          </cell>
          <cell r="M211" t="str">
            <v>Heating Zone 1 - Cooling Zone 2</v>
          </cell>
          <cell r="N211" t="str">
            <v>Deemed</v>
          </cell>
          <cell r="Q211" t="str">
            <v>The  Bonneville Power Administration is providing training and certification support for the Performance Tested Comfort System (PCTS). Ecos Consulting is offering PTCS training and certification services to utilities and contractors. The State of Oregon t</v>
          </cell>
          <cell r="S211">
            <v>500</v>
          </cell>
          <cell r="T211" t="str">
            <v>RHV00468</v>
          </cell>
          <cell r="U211" t="str">
            <v>LIW00196</v>
          </cell>
          <cell r="V211" t="str">
            <v>Single Family Heat Pump - PTCS Duct Sealing and System Commissioning Heat Zone 1 - Cool Zone 2</v>
          </cell>
          <cell r="W211" t="str">
            <v>Low Income Single Family Heat Pump - PTCS Duct Sealing and System Commissioning Heat Zone 1 - Cool Zone 2</v>
          </cell>
        </row>
        <row r="212">
          <cell r="A212" t="str">
            <v>Single Family Heat Pump - PTCS Duct Sealing and System Commissioning Heat Zone 1 - Cool Zone 3</v>
          </cell>
          <cell r="B212" t="str">
            <v>Residential</v>
          </cell>
          <cell r="C212" t="str">
            <v>HVAC</v>
          </cell>
          <cell r="D212" t="str">
            <v>Duct Sealing and System Commissioning</v>
          </cell>
          <cell r="E212" t="str">
            <v>PTCS Duct Sealing and System Commissioning</v>
          </cell>
          <cell r="F212" t="str">
            <v>Single Family</v>
          </cell>
          <cell r="G212" t="str">
            <v>Existing Construction</v>
          </cell>
          <cell r="H212" t="str">
            <v>Existing or New Heat Pump</v>
          </cell>
          <cell r="I212" t="str">
            <v>Not Applicable</v>
          </cell>
          <cell r="J212" t="str">
            <v>Work must meet PTCS certification or equivalent requirements. Heat pump need not meet PTCS minimum HSPF or SEER efficiency requirements. Pre-existing duct leakage to the outside must be greater than 250 CFM @ 50 Pascals or 15 percent of the floor area whi</v>
          </cell>
          <cell r="K212" t="str">
            <v>Single Family Dwelling with duct work outside the conditioned space</v>
          </cell>
          <cell r="L212" t="str">
            <v>No</v>
          </cell>
          <cell r="M212" t="str">
            <v>Heating Zone 1 - Cooling Zone 3</v>
          </cell>
          <cell r="N212" t="str">
            <v>Deemed</v>
          </cell>
          <cell r="Q212" t="str">
            <v>The  Bonneville Power Administration is providing training and certification support for the Performance Tested Comfort System (PCTS). Ecos Consulting is offering PTCS training and certification services to utilities and contractors. The State of Oregon t</v>
          </cell>
          <cell r="S212">
            <v>500</v>
          </cell>
          <cell r="T212" t="str">
            <v>RHV00456</v>
          </cell>
          <cell r="U212" t="str">
            <v>LIW00185</v>
          </cell>
          <cell r="V212" t="str">
            <v>Single Family Heat Pump - PTCS Duct Sealing and System Commissioning Heat Zone 1 - Cool Zone 3</v>
          </cell>
          <cell r="W212" t="str">
            <v>Low Income Single Family Heat Pump - PTCS Duct Sealing and System Commissioning Heat Zone 1 - Cool Zone 3</v>
          </cell>
        </row>
        <row r="213">
          <cell r="A213" t="str">
            <v>Single Family Heat Pump - PTCS Duct Sealing and System Commissioning Heat Zone 2 - Cool Zone 1</v>
          </cell>
          <cell r="B213" t="str">
            <v>Residential</v>
          </cell>
          <cell r="C213" t="str">
            <v>HVAC</v>
          </cell>
          <cell r="D213" t="str">
            <v>Duct Sealing and System Commissioning</v>
          </cell>
          <cell r="E213" t="str">
            <v>PTCS Duct Sealing and System Commissioning</v>
          </cell>
          <cell r="F213" t="str">
            <v>Single Family</v>
          </cell>
          <cell r="G213" t="str">
            <v>Existing Construction</v>
          </cell>
          <cell r="H213" t="str">
            <v>Existing or New Heat Pump</v>
          </cell>
          <cell r="I213" t="str">
            <v>Not Applicable</v>
          </cell>
          <cell r="J213" t="str">
            <v>Work must meet PTCS certification or equivalent requirements. Heat pump need not meet PTCS minimum HSPF or SEER efficiency requirements. Pre-existing duct leakage to the outside must be greater than 250 CFM @ 50 Pascals or 15 percent of the floor area whi</v>
          </cell>
          <cell r="K213" t="str">
            <v>Single Family Dwelling with duct work outside the conditioned space</v>
          </cell>
          <cell r="L213" t="str">
            <v>No</v>
          </cell>
          <cell r="M213" t="str">
            <v>Heating Zone 2 - Cooling Zone 1</v>
          </cell>
          <cell r="N213" t="str">
            <v>Deemed</v>
          </cell>
          <cell r="Q213" t="str">
            <v>The  Bonneville Power Administration is providing training and certification support for the Performance Tested Comfort System (PCTS). Ecos Consulting is offering PTCS training and certification services to utilities and contractors. The State of Oregon t</v>
          </cell>
          <cell r="S213">
            <v>500</v>
          </cell>
          <cell r="T213" t="str">
            <v>RHV00429</v>
          </cell>
          <cell r="U213" t="str">
            <v>LIW00151</v>
          </cell>
          <cell r="V213" t="str">
            <v>Single Family Heat Pump - PTCS Duct Sealing and System Commissioning Heat Zone 2 - Cool Zone 1</v>
          </cell>
          <cell r="W213" t="str">
            <v>Low Income Single Family Heat Pump - PTCS Duct Sealing and System Commissioning Heat Zone 2 - Cool Zone 1</v>
          </cell>
        </row>
        <row r="214">
          <cell r="A214" t="str">
            <v>Single Family Heat Pump - PTCS Duct Sealing and System Commissioning Heat Zone 2 - Cool Zone 2</v>
          </cell>
          <cell r="B214" t="str">
            <v>Residential</v>
          </cell>
          <cell r="C214" t="str">
            <v>HVAC</v>
          </cell>
          <cell r="D214" t="str">
            <v>Duct Sealing and System Commissioning</v>
          </cell>
          <cell r="E214" t="str">
            <v>PTCS Duct Sealing and System Commissioning</v>
          </cell>
          <cell r="F214" t="str">
            <v>Single Family</v>
          </cell>
          <cell r="G214" t="str">
            <v>Existing Construction</v>
          </cell>
          <cell r="H214" t="str">
            <v>Existing or New Heat Pump</v>
          </cell>
          <cell r="I214" t="str">
            <v>Not Applicable</v>
          </cell>
          <cell r="J214" t="str">
            <v>Work must meet PTCS certification or equivalent requirements. Heat pump need not meet PTCS minimum HSPF or SEER efficiency requirements. Pre-existing duct leakage to the outside must be greater than 250 CFM @ 50 Pascals or 15 percent of the floor area whi</v>
          </cell>
          <cell r="K214" t="str">
            <v>Single Family Dwelling with duct work outside the conditioned space</v>
          </cell>
          <cell r="L214" t="str">
            <v>No</v>
          </cell>
          <cell r="M214" t="str">
            <v>Heating Zone 2 - Cooling Zone 2</v>
          </cell>
          <cell r="N214" t="str">
            <v>Deemed</v>
          </cell>
          <cell r="Q214" t="str">
            <v>The  Bonneville Power Administration is providing training and certification support for the Performance Tested Comfort System (PCTS). Ecos Consulting is offering PTCS training and certification services to utilities and contractors. The State of Oregon t</v>
          </cell>
          <cell r="S214">
            <v>500</v>
          </cell>
          <cell r="T214" t="str">
            <v>RHV00421</v>
          </cell>
          <cell r="U214" t="str">
            <v>LIW00146</v>
          </cell>
          <cell r="V214" t="str">
            <v>Single Family Heat Pump - PTCS Duct Sealing and System Commissioning Heat Zone 2 - Cool Zone 2</v>
          </cell>
          <cell r="W214" t="str">
            <v>Low Income Single Family Heat Pump - PTCS Duct Sealing and System Commissioning Heat Zone 2 - Cool Zone 2</v>
          </cell>
        </row>
        <row r="215">
          <cell r="A215" t="str">
            <v>Single Family Heat Pump - PTCS Duct Sealing and System Commissioning Heat Zone 2 - Cool Zone 3</v>
          </cell>
          <cell r="B215" t="str">
            <v>Residential</v>
          </cell>
          <cell r="C215" t="str">
            <v>HVAC</v>
          </cell>
          <cell r="D215" t="str">
            <v>Duct Sealing and System Commissioning</v>
          </cell>
          <cell r="E215" t="str">
            <v>PTCS Duct Sealing and System Commissioning</v>
          </cell>
          <cell r="F215" t="str">
            <v>Single Family</v>
          </cell>
          <cell r="G215" t="str">
            <v>Existing Construction</v>
          </cell>
          <cell r="H215" t="str">
            <v>Existing or New Heat Pump</v>
          </cell>
          <cell r="I215" t="str">
            <v>Not Applicable</v>
          </cell>
          <cell r="J215" t="str">
            <v>Work must meet PTCS certification or equivalent requirements. Heat pump need not meet PTCS minimum HSPF or SEER efficiency requirements. Pre-existing duct leakage to the outside must be greater than 250 CFM @ 50 Pascals or 15 percent of the floor area whi</v>
          </cell>
          <cell r="K215" t="str">
            <v>Single Family Dwelling with duct work outside the conditioned space</v>
          </cell>
          <cell r="L215" t="str">
            <v>No</v>
          </cell>
          <cell r="M215" t="str">
            <v>Heating Zone 2 - Cooling Zone 3</v>
          </cell>
          <cell r="N215" t="str">
            <v>Deemed</v>
          </cell>
          <cell r="Q215" t="str">
            <v>The  Bonneville Power Administration is providing training and certification support for the Performance Tested Comfort System (PCTS). Ecos Consulting is offering PTCS training and certification services to utilities and contractors. The State of Oregon t</v>
          </cell>
          <cell r="S215">
            <v>500</v>
          </cell>
          <cell r="T215" t="str">
            <v>RHV00411</v>
          </cell>
          <cell r="U215" t="str">
            <v>LIW00142</v>
          </cell>
          <cell r="V215" t="str">
            <v>Single Family Heat Pump - PTCS Duct Sealing and System Commissioning Heat Zone 2 - Cool Zone 3</v>
          </cell>
          <cell r="W215" t="str">
            <v>Low Income Single Family Heat Pump - PTCS Duct Sealing and System Commissioning Heat Zone 2 - Cool Zone 3</v>
          </cell>
        </row>
        <row r="216">
          <cell r="A216" t="str">
            <v>Single Family Heat Pump - PTCS Duct Sealing and System Commissioning Heat Zone 3 - Cool Zone 1</v>
          </cell>
          <cell r="B216" t="str">
            <v>Residential</v>
          </cell>
          <cell r="C216" t="str">
            <v>HVAC</v>
          </cell>
          <cell r="D216" t="str">
            <v>Duct Sealing and System Commissioning</v>
          </cell>
          <cell r="E216" t="str">
            <v>PTCS Duct Sealing and System Commissioning</v>
          </cell>
          <cell r="F216" t="str">
            <v>Single Family</v>
          </cell>
          <cell r="G216" t="str">
            <v>Existing Construction</v>
          </cell>
          <cell r="H216" t="str">
            <v>Existing or New Heat Pump</v>
          </cell>
          <cell r="I216" t="str">
            <v>Not Applicable</v>
          </cell>
          <cell r="J216" t="str">
            <v>Work must meet PTCS certification or equivalent requirements. Heat pump need not meet PTCS minimum HSPF or SEER efficiency requirements. Pre-existing duct leakage to the outside must be greater than 250 CFM @ 50 Pascals or 15 percent of the floor area whi</v>
          </cell>
          <cell r="K216" t="str">
            <v>Single Family Dwelling with duct work outside the conditioned space</v>
          </cell>
          <cell r="L216" t="str">
            <v>No</v>
          </cell>
          <cell r="M216" t="str">
            <v>Heating Zone 3 - Cooling Zone 1</v>
          </cell>
          <cell r="N216" t="str">
            <v>Deemed</v>
          </cell>
          <cell r="Q216" t="str">
            <v>The  Bonneville Power Administration is providing training and certification support for the Performance Tested Comfort System (PCTS). Ecos Consulting is offering PTCS training and certification services to utilities and contractors. The State of Oregon t</v>
          </cell>
          <cell r="S216">
            <v>500</v>
          </cell>
          <cell r="T216" t="str">
            <v>RHV00388</v>
          </cell>
          <cell r="U216" t="str">
            <v>LIW00124</v>
          </cell>
          <cell r="V216" t="str">
            <v>Single Family Heat Pump - PTCS Duct Sealing and System Commissioning Heat Zone 3 - Cool Zone 1</v>
          </cell>
          <cell r="W216" t="str">
            <v>Low Income Single Family Heat Pump - PTCS Duct Sealing and System Commissioning Heat Zone 3 - Cool Zone 1</v>
          </cell>
        </row>
        <row r="217">
          <cell r="A217" t="str">
            <v>Single Family Heat Pump - PTCS Duct Sealing and System Commissioning Heat Zone 3 - Cool Zone 2</v>
          </cell>
          <cell r="B217" t="str">
            <v>Residential</v>
          </cell>
          <cell r="C217" t="str">
            <v>HVAC</v>
          </cell>
          <cell r="D217" t="str">
            <v>Duct Sealing and System Commissioning</v>
          </cell>
          <cell r="E217" t="str">
            <v>PTCS Duct Sealing and System Commissioning</v>
          </cell>
          <cell r="F217" t="str">
            <v>Single Family</v>
          </cell>
          <cell r="G217" t="str">
            <v>Existing Construction</v>
          </cell>
          <cell r="H217" t="str">
            <v>Existing or New Heat Pump</v>
          </cell>
          <cell r="I217" t="str">
            <v>Not Applicable</v>
          </cell>
          <cell r="J217" t="str">
            <v>Work must meet PTCS certification or equivalent requirements. Heat pump need not meet PTCS minimum HSPF or SEER efficiency requirements. Pre-existing duct leakage to the outside must be greater than 250 CFM @ 50 Pascals or 15 percent of the floor area whi</v>
          </cell>
          <cell r="K217" t="str">
            <v>Single Family Dwelling with duct work outside the conditioned space</v>
          </cell>
          <cell r="L217" t="str">
            <v>No</v>
          </cell>
          <cell r="M217" t="str">
            <v>Heating Zone 3 - Cooling Zone 2</v>
          </cell>
          <cell r="N217" t="str">
            <v>Deemed</v>
          </cell>
          <cell r="Q217" t="str">
            <v>The  Bonneville Power Administration is providing training and certification support for the Performance Tested Comfort System (PCTS). Ecos Consulting is offering PTCS training and certification services to utilities and contractors. The State of Oregon t</v>
          </cell>
          <cell r="S217">
            <v>500</v>
          </cell>
          <cell r="T217" t="str">
            <v>RHV00387</v>
          </cell>
          <cell r="U217" t="str">
            <v>LIW00121</v>
          </cell>
          <cell r="V217" t="str">
            <v>Single Family Heat Pump - PTCS Duct Sealing and System Commissioning Heat Zone 3 - Cool Zone 2</v>
          </cell>
          <cell r="W217" t="str">
            <v>Low Income Single Family Heat Pump - PTCS Duct Sealing and System Commissioning Heat Zone 3 - Cool Zone 2</v>
          </cell>
        </row>
        <row r="218">
          <cell r="A218" t="str">
            <v>Single Family Heat Pump - PTCS Duct Sealing and System Commissioning Heat Zone 3 - Cool Zone 3</v>
          </cell>
          <cell r="B218" t="str">
            <v>Residential</v>
          </cell>
          <cell r="C218" t="str">
            <v>HVAC</v>
          </cell>
          <cell r="D218" t="str">
            <v>Duct Sealing and System Commissioning</v>
          </cell>
          <cell r="E218" t="str">
            <v>PTCS Duct Sealing and System Commissioning</v>
          </cell>
          <cell r="F218" t="str">
            <v>Single Family</v>
          </cell>
          <cell r="G218" t="str">
            <v>Existing Construction</v>
          </cell>
          <cell r="H218" t="str">
            <v>Existing or New Heat Pump</v>
          </cell>
          <cell r="I218" t="str">
            <v>Not Applicable</v>
          </cell>
          <cell r="J218" t="str">
            <v>Work must meet PTCS certification or equivalent requirements. Heat pump need not meet PTCS minimum HSPF or SEER efficiency requirements. Pre-existing duct leakage to the outside must be greater than 250 CFM @ 50 Pascals or 15 percent of the floor area whi</v>
          </cell>
          <cell r="K218" t="str">
            <v>Single Family Dwelling with duct work outside the conditioned space</v>
          </cell>
          <cell r="L218" t="str">
            <v>No</v>
          </cell>
          <cell r="M218" t="str">
            <v>Heating Zone 3 - Cooling Zone 3</v>
          </cell>
          <cell r="N218" t="str">
            <v>Deemed</v>
          </cell>
          <cell r="Q218" t="str">
            <v>The  Bonneville Power Administration is providing training and certification support for the Performance Tested Comfort System (PCTS). Ecos Consulting is offering PTCS training and certification services to utilities and contractors. The State of Oregon t</v>
          </cell>
          <cell r="S218">
            <v>500</v>
          </cell>
          <cell r="T218" t="str">
            <v>RHV00383</v>
          </cell>
          <cell r="U218" t="str">
            <v>LIW00118</v>
          </cell>
          <cell r="V218" t="str">
            <v>Single Family Heat Pump - PTCS Duct Sealing and System Commissioning Heat Zone 3 - Cool Zone 3</v>
          </cell>
          <cell r="W218" t="str">
            <v>Low Income Single Family Heat Pump - PTCS Duct Sealing and System Commissioning Heat Zone 3 - Cool Zone 3</v>
          </cell>
        </row>
        <row r="219">
          <cell r="A219" t="str">
            <v>Single Family Heat Pump - PTCS Duct Sealing Heat Zone 1 - Cool Zone 1</v>
          </cell>
          <cell r="B219" t="str">
            <v>Residential</v>
          </cell>
          <cell r="C219" t="str">
            <v>HVAC</v>
          </cell>
          <cell r="D219" t="str">
            <v>Duct Sealing</v>
          </cell>
          <cell r="E219" t="str">
            <v>PTCS Duct Sealing</v>
          </cell>
          <cell r="F219" t="str">
            <v>Single Family</v>
          </cell>
          <cell r="G219" t="str">
            <v>Existing Construction</v>
          </cell>
          <cell r="H219" t="str">
            <v>Existing or New Heat Pump</v>
          </cell>
          <cell r="I219" t="str">
            <v>Not Applicable</v>
          </cell>
          <cell r="J219" t="str">
            <v>Work must meet PTCS certification or equivalent requirements. Heat pump need not meet PTCS minimum HSPF or SEER efficiency requirements. Pre-existing duct leakage to the outside must be greater than 250 CFM @ 50 Pascals or 15 percent of the floor area whi</v>
          </cell>
          <cell r="K219" t="str">
            <v>Single Family Dwelling with duct work outside the conditioned space</v>
          </cell>
          <cell r="L219" t="str">
            <v>No</v>
          </cell>
          <cell r="M219" t="str">
            <v>Heating Zone 1 - Cooling Zone 1</v>
          </cell>
          <cell r="N219" t="str">
            <v>Deemed</v>
          </cell>
          <cell r="Q219" t="str">
            <v>The  Bonneville Power Administration is providing training and certification support for the Performance Tested Comfort System (PCTS). Ecos Consulting is offering PTCS training and certification services to utilities and contractors. The State of Oregon t</v>
          </cell>
          <cell r="S219">
            <v>500</v>
          </cell>
          <cell r="T219" t="str">
            <v>RHV00509</v>
          </cell>
          <cell r="U219" t="str">
            <v>LIW00181</v>
          </cell>
          <cell r="V219" t="str">
            <v>Single Family Heat Pump - PTCS Duct Sealing Heat Zone 1 - Cool Zone 1</v>
          </cell>
          <cell r="W219" t="str">
            <v>Low Income Single Family Heat Pump - PTCS Duct Sealing Heat Zone 1 - Cool Zone 1</v>
          </cell>
        </row>
        <row r="220">
          <cell r="A220" t="str">
            <v>Single Family Heat Pump - PTCS Duct Sealing Heat Zone 1 - Cool Zone 2</v>
          </cell>
          <cell r="B220" t="str">
            <v>Residential</v>
          </cell>
          <cell r="C220" t="str">
            <v>HVAC</v>
          </cell>
          <cell r="D220" t="str">
            <v>Duct Sealing</v>
          </cell>
          <cell r="E220" t="str">
            <v>PTCS Duct Sealing</v>
          </cell>
          <cell r="F220" t="str">
            <v>Single Family</v>
          </cell>
          <cell r="G220" t="str">
            <v>Existing Construction</v>
          </cell>
          <cell r="H220" t="str">
            <v>Existing or New Heat Pump</v>
          </cell>
          <cell r="I220" t="str">
            <v>Not Applicable</v>
          </cell>
          <cell r="J220" t="str">
            <v>Work must meet PTCS certification or equivalent requirements. Heat pump need not meet PTCS minimum HSPF or SEER efficiency requirements. Pre-existing duct leakage to the outside must be greater than 250 CFM @ 50 Pascals or 15 percent of the floor area whi</v>
          </cell>
          <cell r="K220" t="str">
            <v>Single Family Dwelling with duct work outside the conditioned space</v>
          </cell>
          <cell r="L220" t="str">
            <v>No</v>
          </cell>
          <cell r="M220" t="str">
            <v>Heating Zone 1 - Cooling Zone 2</v>
          </cell>
          <cell r="N220" t="str">
            <v>Deemed</v>
          </cell>
          <cell r="Q220" t="str">
            <v>The  Bonneville Power Administration is providing training and certification support for the Performance Tested Comfort System (PCTS). Ecos Consulting is offering PTCS training and certification services to utilities and contractors. The State of Oregon t</v>
          </cell>
          <cell r="S220">
            <v>500</v>
          </cell>
          <cell r="T220" t="str">
            <v>RHV00501</v>
          </cell>
          <cell r="U220" t="str">
            <v>LIW00177</v>
          </cell>
          <cell r="V220" t="str">
            <v>Single Family Heat Pump - PTCS Duct Sealing Heat Zone 1 - Cool Zone 2</v>
          </cell>
          <cell r="W220" t="str">
            <v>Low Income Single Family Heat Pump - PTCS Duct Sealing Heat Zone 1 - Cool Zone 2</v>
          </cell>
        </row>
        <row r="221">
          <cell r="A221" t="str">
            <v>Single Family Heat Pump - PTCS Duct Sealing Heat Zone 1 - Cool Zone 3</v>
          </cell>
          <cell r="B221" t="str">
            <v>Residential</v>
          </cell>
          <cell r="C221" t="str">
            <v>HVAC</v>
          </cell>
          <cell r="D221" t="str">
            <v>Duct Sealing</v>
          </cell>
          <cell r="E221" t="str">
            <v>PTCS Duct Sealing</v>
          </cell>
          <cell r="F221" t="str">
            <v>Single Family</v>
          </cell>
          <cell r="G221" t="str">
            <v>Existing Construction</v>
          </cell>
          <cell r="H221" t="str">
            <v>Existing or New Heat Pump</v>
          </cell>
          <cell r="I221" t="str">
            <v>Not Applicable</v>
          </cell>
          <cell r="J221" t="str">
            <v>Work must meet PTCS certification or equivalent requirements. Heat pump need not meet PTCS minimum HSPF or SEER efficiency requirements. Pre-existing duct leakage to the outside must be greater than 250 CFM @ 50 Pascals or 15 percent of the floor area whi</v>
          </cell>
          <cell r="K221" t="str">
            <v>Single Family Dwelling with duct work outside the conditioned space</v>
          </cell>
          <cell r="L221" t="str">
            <v>No</v>
          </cell>
          <cell r="M221" t="str">
            <v>Heating Zone 1 - Cooling Zone 3</v>
          </cell>
          <cell r="N221" t="str">
            <v>Deemed</v>
          </cell>
          <cell r="Q221" t="str">
            <v>The  Bonneville Power Administration is providing training and certification support for the Performance Tested Comfort System (PCTS). Ecos Consulting is offering PTCS training and certification services to utilities and contractors. The State of Oregon t</v>
          </cell>
          <cell r="S221">
            <v>500</v>
          </cell>
          <cell r="T221" t="str">
            <v>RHV00489</v>
          </cell>
          <cell r="U221" t="str">
            <v>LIW00167</v>
          </cell>
          <cell r="V221" t="str">
            <v>Single Family Heat Pump - PTCS Duct Sealing Heat Zone 1 - Cool Zone 3</v>
          </cell>
          <cell r="W221" t="str">
            <v>Low Income Single Family Heat Pump - PTCS Duct Sealing Heat Zone 1 - Cool Zone 3</v>
          </cell>
        </row>
        <row r="222">
          <cell r="A222" t="str">
            <v>Single Family Heat Pump - PTCS Duct Sealing Heat Zone 2 - Cool Zone 1</v>
          </cell>
          <cell r="B222" t="str">
            <v>Residential</v>
          </cell>
          <cell r="C222" t="str">
            <v>HVAC</v>
          </cell>
          <cell r="D222" t="str">
            <v>Duct Sealing</v>
          </cell>
          <cell r="E222" t="str">
            <v>PTCS Duct Sealing</v>
          </cell>
          <cell r="F222" t="str">
            <v>Single Family</v>
          </cell>
          <cell r="G222" t="str">
            <v>Existing Construction</v>
          </cell>
          <cell r="H222" t="str">
            <v>Existing or New Heat Pump</v>
          </cell>
          <cell r="I222" t="str">
            <v>Not Applicable</v>
          </cell>
          <cell r="J222" t="str">
            <v>Work must meet PTCS certification or equivalent requirements. Heat pump need not meet PTCS minimum HSPF or SEER efficiency requirements. Pre-existing duct leakage to the outside must be greater than 250 CFM @ 50 Pascals or 15 percent of the floor area whi</v>
          </cell>
          <cell r="K222" t="str">
            <v>Single Family Dwelling with duct work outside the conditioned space</v>
          </cell>
          <cell r="L222" t="str">
            <v>No</v>
          </cell>
          <cell r="M222" t="str">
            <v>Heating Zone 2 - Cooling Zone 1</v>
          </cell>
          <cell r="N222" t="str">
            <v>Deemed</v>
          </cell>
          <cell r="Q222" t="str">
            <v>The  Bonneville Power Administration is providing training and certification support for the Performance Tested Comfort System (PCTS). Ecos Consulting is offering PTCS training and certification services to utilities and contractors. The State of Oregon t</v>
          </cell>
          <cell r="S222">
            <v>500</v>
          </cell>
          <cell r="T222" t="str">
            <v>RHV00457</v>
          </cell>
          <cell r="U222" t="str">
            <v>LIW00134</v>
          </cell>
          <cell r="V222" t="str">
            <v>Single Family Heat Pump - PTCS Duct Sealing Heat Zone 2 - Cool Zone 1</v>
          </cell>
          <cell r="W222" t="str">
            <v>Low Income Single Family Heat Pump - PTCS Duct Sealing Heat Zone 2 - Cool Zone 1</v>
          </cell>
        </row>
        <row r="223">
          <cell r="A223" t="str">
            <v>Single Family Heat Pump - PTCS Duct Sealing Heat Zone 2 - Cool Zone 2</v>
          </cell>
          <cell r="B223" t="str">
            <v>Residential</v>
          </cell>
          <cell r="C223" t="str">
            <v>HVAC</v>
          </cell>
          <cell r="D223" t="str">
            <v>Duct Sealing</v>
          </cell>
          <cell r="E223" t="str">
            <v>PTCS Duct Sealing</v>
          </cell>
          <cell r="F223" t="str">
            <v>Single Family</v>
          </cell>
          <cell r="G223" t="str">
            <v>Existing Construction</v>
          </cell>
          <cell r="H223" t="str">
            <v>Existing or New Heat Pump</v>
          </cell>
          <cell r="I223" t="str">
            <v>Not Applicable</v>
          </cell>
          <cell r="J223" t="str">
            <v>Work must meet PTCS certification or equivalent requirements. Heat pump need not meet PTCS minimum HSPF or SEER efficiency requirements. Pre-existing duct leakage to the outside must be greater than 250 CFM @ 50 Pascals or 15 percent of the floor area whi</v>
          </cell>
          <cell r="K223" t="str">
            <v>Single Family Dwelling with duct work outside the conditioned space</v>
          </cell>
          <cell r="L223" t="str">
            <v>No</v>
          </cell>
          <cell r="M223" t="str">
            <v>Heating Zone 2 - Cooling Zone 2</v>
          </cell>
          <cell r="N223" t="str">
            <v>Deemed</v>
          </cell>
          <cell r="Q223" t="str">
            <v>The  Bonneville Power Administration is providing training and certification support for the Performance Tested Comfort System (PCTS). Ecos Consulting is offering PTCS training and certification services to utilities and contractors. The State of Oregon t</v>
          </cell>
          <cell r="S223">
            <v>500</v>
          </cell>
          <cell r="T223" t="str">
            <v>RHV00455</v>
          </cell>
          <cell r="U223" t="str">
            <v>LIW00129</v>
          </cell>
          <cell r="V223" t="str">
            <v>Single Family Heat Pump - PTCS Duct Sealing Heat Zone 2 - Cool Zone 2</v>
          </cell>
          <cell r="W223" t="str">
            <v>Low Income Single Family Heat Pump - PTCS Duct Sealing Heat Zone 2 - Cool Zone 2</v>
          </cell>
        </row>
        <row r="224">
          <cell r="A224" t="str">
            <v>Single Family Heat Pump - PTCS Duct Sealing Heat Zone 2 - Cool Zone 3</v>
          </cell>
          <cell r="B224" t="str">
            <v>Residential</v>
          </cell>
          <cell r="C224" t="str">
            <v>HVAC</v>
          </cell>
          <cell r="D224" t="str">
            <v>Duct Sealing</v>
          </cell>
          <cell r="E224" t="str">
            <v>PTCS Duct Sealing</v>
          </cell>
          <cell r="F224" t="str">
            <v>Single Family</v>
          </cell>
          <cell r="G224" t="str">
            <v>Existing Construction</v>
          </cell>
          <cell r="H224" t="str">
            <v>Existing or New Heat Pump</v>
          </cell>
          <cell r="I224" t="str">
            <v>Not Applicable</v>
          </cell>
          <cell r="J224" t="str">
            <v>Work must meet PTCS certification or equivalent requirements. Heat pump need not meet PTCS minimum HSPF or SEER efficiency requirements. Pre-existing duct leakage to the outside must be greater than 250 CFM @ 50 Pascals or 15 percent of the floor area whi</v>
          </cell>
          <cell r="K224" t="str">
            <v>Single Family Dwelling with duct work outside the conditioned space</v>
          </cell>
          <cell r="L224" t="str">
            <v>No</v>
          </cell>
          <cell r="M224" t="str">
            <v>Heating Zone 2 - Cooling Zone 3</v>
          </cell>
          <cell r="N224" t="str">
            <v>Deemed</v>
          </cell>
          <cell r="Q224" t="str">
            <v>The  Bonneville Power Administration is providing training and certification support for the Performance Tested Comfort System (PCTS). Ecos Consulting is offering PTCS training and certification services to utilities and contractors. The State of Oregon t</v>
          </cell>
          <cell r="S224">
            <v>500</v>
          </cell>
          <cell r="T224" t="str">
            <v>RHV00449</v>
          </cell>
          <cell r="U224" t="str">
            <v>LIW00127</v>
          </cell>
          <cell r="V224" t="str">
            <v>Single Family Heat Pump - PTCS Duct Sealing Heat Zone 2 - Cool Zone 3</v>
          </cell>
          <cell r="W224" t="str">
            <v>Low Income Single Family Heat Pump - PTCS Duct Sealing Heat Zone 2 - Cool Zone 3</v>
          </cell>
        </row>
        <row r="225">
          <cell r="A225" t="str">
            <v>Single Family Heat Pump - PTCS Duct Sealing Heat Zone 3 - Cool Zone 1</v>
          </cell>
          <cell r="B225" t="str">
            <v>Residential</v>
          </cell>
          <cell r="C225" t="str">
            <v>HVAC</v>
          </cell>
          <cell r="D225" t="str">
            <v>Duct Sealing</v>
          </cell>
          <cell r="E225" t="str">
            <v>PTCS Duct Sealing</v>
          </cell>
          <cell r="F225" t="str">
            <v>Single Family</v>
          </cell>
          <cell r="G225" t="str">
            <v>Existing Construction</v>
          </cell>
          <cell r="H225" t="str">
            <v>Existing or New Heat Pump</v>
          </cell>
          <cell r="I225" t="str">
            <v>Not Applicable</v>
          </cell>
          <cell r="J225" t="str">
            <v>Work must meet PTCS certification or equivalent requirements. Heat pump need not meet PTCS minimum HSPF or SEER efficiency requirements. Pre-existing duct leakage to the outside must be greater than 250 CFM @ 50 Pascals or 15 percent of the floor area whi</v>
          </cell>
          <cell r="K225" t="str">
            <v>Single Family Dwelling with duct work outside the conditioned space</v>
          </cell>
          <cell r="L225" t="str">
            <v>No</v>
          </cell>
          <cell r="M225" t="str">
            <v>Heating Zone 3 - Cooling Zone 1</v>
          </cell>
          <cell r="N225" t="str">
            <v>Deemed</v>
          </cell>
          <cell r="Q225" t="str">
            <v>The  Bonneville Power Administration is providing training and certification support for the Performance Tested Comfort System (PCTS). Ecos Consulting is offering PTCS training and certification services to utilities and contractors. The State of Oregon t</v>
          </cell>
          <cell r="S225">
            <v>500</v>
          </cell>
          <cell r="T225" t="str">
            <v>RHV00442</v>
          </cell>
          <cell r="U225" t="str">
            <v>LIW00111</v>
          </cell>
          <cell r="V225" t="str">
            <v>Single Family Heat Pump - PTCS Duct Sealing Heat Zone 3 - Cool Zone 1</v>
          </cell>
          <cell r="W225" t="str">
            <v>Low Income Single Family Heat Pump - PTCS Duct Sealing Heat Zone 3 - Cool Zone 1</v>
          </cell>
        </row>
        <row r="226">
          <cell r="A226" t="str">
            <v>Single Family Heat Pump - PTCS Duct Sealing Heat Zone 3 - Cool Zone 2</v>
          </cell>
          <cell r="B226" t="str">
            <v>Residential</v>
          </cell>
          <cell r="C226" t="str">
            <v>HVAC</v>
          </cell>
          <cell r="D226" t="str">
            <v>Duct Sealing</v>
          </cell>
          <cell r="E226" t="str">
            <v>PTCS Duct Sealing</v>
          </cell>
          <cell r="F226" t="str">
            <v>Single Family</v>
          </cell>
          <cell r="G226" t="str">
            <v>Existing Construction</v>
          </cell>
          <cell r="H226" t="str">
            <v>Existing or New Heat Pump</v>
          </cell>
          <cell r="I226" t="str">
            <v>Not Applicable</v>
          </cell>
          <cell r="J226" t="str">
            <v>Work must meet PTCS certification or equivalent requirements. Heat pump need not meet PTCS minimum HSPF or SEER efficiency requirements. Pre-existing duct leakage to the outside must be greater than 250 CFM @ 50 Pascals or 15 percent of the floor area whi</v>
          </cell>
          <cell r="K226" t="str">
            <v>Single Family Dwelling with duct work outside the conditioned space</v>
          </cell>
          <cell r="L226" t="str">
            <v>No</v>
          </cell>
          <cell r="M226" t="str">
            <v>Heating Zone 3 - Cooling Zone 2</v>
          </cell>
          <cell r="N226" t="str">
            <v>Deemed</v>
          </cell>
          <cell r="Q226" t="str">
            <v>The  Bonneville Power Administration is providing training and certification support for the Performance Tested Comfort System (PCTS). Ecos Consulting is offering PTCS training and certification services to utilities and contractors. The State of Oregon t</v>
          </cell>
          <cell r="S226">
            <v>500</v>
          </cell>
          <cell r="T226" t="str">
            <v>RHV00435</v>
          </cell>
          <cell r="U226" t="str">
            <v>LIW00109</v>
          </cell>
          <cell r="V226" t="str">
            <v>Single Family Heat Pump - PTCS Duct Sealing Heat Zone 3 - Cool Zone 2</v>
          </cell>
          <cell r="W226" t="str">
            <v>Low Income Single Family Heat Pump - PTCS Duct Sealing Heat Zone 3 - Cool Zone 2</v>
          </cell>
        </row>
        <row r="227">
          <cell r="A227" t="str">
            <v>Single Family Heat Pump - PTCS Duct Sealing Heat Zone 3 - Cool Zone 3</v>
          </cell>
          <cell r="B227" t="str">
            <v>Residential</v>
          </cell>
          <cell r="C227" t="str">
            <v>HVAC</v>
          </cell>
          <cell r="D227" t="str">
            <v>Duct Sealing</v>
          </cell>
          <cell r="E227" t="str">
            <v>PTCS Duct Sealing</v>
          </cell>
          <cell r="F227" t="str">
            <v>Single Family</v>
          </cell>
          <cell r="G227" t="str">
            <v>Existing Construction</v>
          </cell>
          <cell r="H227" t="str">
            <v>Existing or New Heat Pump</v>
          </cell>
          <cell r="I227" t="str">
            <v>Not Applicable</v>
          </cell>
          <cell r="J227" t="str">
            <v>Work must meet PTCS certification or equivalent requirements. Heat pump need not meet PTCS minimum HSPF or SEER efficiency requirements. Pre-existing duct leakage to the outside must be greater than 250 CFM @ 50 Pascals or 15 percent of the floor area whi</v>
          </cell>
          <cell r="K227" t="str">
            <v>Single Family Dwelling with duct work outside the conditioned space</v>
          </cell>
          <cell r="L227" t="str">
            <v>No</v>
          </cell>
          <cell r="M227" t="str">
            <v>Heating Zone 3 - Cooling Zone 3</v>
          </cell>
          <cell r="N227" t="str">
            <v>Deemed</v>
          </cell>
          <cell r="Q227" t="str">
            <v>The  Bonneville Power Administration is providing training and certification support for the Performance Tested Comfort System (PCTS). Ecos Consulting is offering PTCS training and certification services to utilities and contractors. The State of Oregon t</v>
          </cell>
          <cell r="S227">
            <v>500</v>
          </cell>
          <cell r="T227" t="str">
            <v>RHV00428</v>
          </cell>
          <cell r="U227" t="str">
            <v>LIW00107</v>
          </cell>
          <cell r="V227" t="str">
            <v>Single Family Heat Pump - PTCS Duct Sealing Heat Zone 3 - Cool Zone 3</v>
          </cell>
          <cell r="W227" t="str">
            <v>Low Income Single Family Heat Pump - PTCS Duct Sealing Heat Zone 3 - Cool Zone 3</v>
          </cell>
        </row>
        <row r="228">
          <cell r="A228" t="str">
            <v>Single Family Heat Pump - PTCS Duct Sealing, System Commissioning and Controls Heat Zone 1 - Cool Zone 1</v>
          </cell>
          <cell r="B228" t="str">
            <v>Residential</v>
          </cell>
          <cell r="C228" t="str">
            <v>HVAC</v>
          </cell>
          <cell r="D228" t="str">
            <v>Duct Sealing, System Commissioning and Controls</v>
          </cell>
          <cell r="E228" t="str">
            <v>PTCS Duct Sealing, System Commissioning and Controls</v>
          </cell>
          <cell r="F228" t="str">
            <v>Single Family</v>
          </cell>
          <cell r="G228" t="str">
            <v>Existing Construction</v>
          </cell>
          <cell r="H228" t="str">
            <v>Existing or New Heat Pump</v>
          </cell>
          <cell r="I228" t="str">
            <v>Not Applicable</v>
          </cell>
          <cell r="J228" t="str">
            <v>Work must meet PTCS certification or equivalent requirements. Heat pump need not meet PTCS minimum HSPF or SEER efficiency requirements. Pre-existing duct leakage to the outside must be greater than 250 CFM @ 50 Pascals or 15 percent of the floor area whi</v>
          </cell>
          <cell r="K228" t="str">
            <v>Single Family Dwelling with duct work outside the conditioned space</v>
          </cell>
          <cell r="L228" t="str">
            <v>No</v>
          </cell>
          <cell r="M228" t="str">
            <v>Heating Zone 1 - Cooling Zone 1</v>
          </cell>
          <cell r="N228" t="str">
            <v>Deemed</v>
          </cell>
          <cell r="Q228" t="str">
            <v>The  Bonneville Power Administration is providing training and certification support for the Performance Tested Comfort System (PCTS). Ecos Consulting is offering PTCS training and certification services to utilities and contractors. The State of Oregon t</v>
          </cell>
          <cell r="S228">
            <v>500</v>
          </cell>
          <cell r="T228" t="str">
            <v>RHV02588</v>
          </cell>
          <cell r="U228" t="str">
            <v>LIW00202</v>
          </cell>
          <cell r="V228" t="str">
            <v>Single Family Heat Pump - PTCS Duct Sealing, System Commissioning and Controls Heat Zone 1 - Cool Zone 1</v>
          </cell>
          <cell r="W228" t="str">
            <v>Low Income Single Family Heat Pump - PTCS Duct Sealing, System Commissioning and Controls Heat Zone 1 - Cool Zone 1</v>
          </cell>
        </row>
        <row r="229">
          <cell r="A229" t="str">
            <v>Single Family Heat Pump - PTCS Duct Sealing, System Commissioning and Controls Heat Zone 1 - Cool Zone 2</v>
          </cell>
          <cell r="B229" t="str">
            <v>Residential</v>
          </cell>
          <cell r="C229" t="str">
            <v>HVAC</v>
          </cell>
          <cell r="D229" t="str">
            <v>Duct Sealing, System Commissioning and Controls</v>
          </cell>
          <cell r="E229" t="str">
            <v>PTCS Duct Sealing, System Commissioning and Controls</v>
          </cell>
          <cell r="F229" t="str">
            <v>Single Family</v>
          </cell>
          <cell r="G229" t="str">
            <v>Existing Construction</v>
          </cell>
          <cell r="H229" t="str">
            <v>Existing or New Heat Pump</v>
          </cell>
          <cell r="I229" t="str">
            <v>Not Applicable</v>
          </cell>
          <cell r="J229" t="str">
            <v>Work must meet PTCS certification or equivalent requirements. Heat pump need not meet PTCS minimum HSPF or SEER efficiency requirements. Pre-existing duct leakage to the outside must be greater than 250 CFM @ 50 Pascals or 15 percent of the floor area whi</v>
          </cell>
          <cell r="K229" t="str">
            <v>Single Family Dwelling with duct work outside the conditioned space</v>
          </cell>
          <cell r="L229" t="str">
            <v>No</v>
          </cell>
          <cell r="M229" t="str">
            <v>Heating Zone 1 - Cooling Zone 2</v>
          </cell>
          <cell r="N229" t="str">
            <v>Deemed</v>
          </cell>
          <cell r="Q229" t="str">
            <v>The  Bonneville Power Administration is providing training and certification support for the Performance Tested Comfort System (PCTS). Ecos Consulting is offering PTCS training and certification services to utilities and contractors. The State of Oregon t</v>
          </cell>
          <cell r="S229">
            <v>500</v>
          </cell>
          <cell r="T229" t="str">
            <v>RHV02583</v>
          </cell>
          <cell r="U229" t="str">
            <v>LIW00195</v>
          </cell>
          <cell r="V229" t="str">
            <v>Single Family Heat Pump - PTCS Duct Sealing, System Commissioning and Controls Heat Zone 1 - Cool Zone 2</v>
          </cell>
          <cell r="W229" t="str">
            <v>Low Income Single Family Heat Pump - PTCS Duct Sealing, System Commissioning and Controls Heat Zone 1 - Cool Zone 2</v>
          </cell>
        </row>
        <row r="230">
          <cell r="A230" t="str">
            <v>Single Family Heat Pump - PTCS Duct Sealing, System Commissioning and Controls Heat Zone 1 - Cool Zone 3</v>
          </cell>
          <cell r="B230" t="str">
            <v>Residential</v>
          </cell>
          <cell r="C230" t="str">
            <v>HVAC</v>
          </cell>
          <cell r="D230" t="str">
            <v>Duct Sealing, System Commissioning and Controls</v>
          </cell>
          <cell r="E230" t="str">
            <v>PTCS Duct Sealing, System Commissioning and Controls</v>
          </cell>
          <cell r="F230" t="str">
            <v>Single Family</v>
          </cell>
          <cell r="G230" t="str">
            <v>Existing Construction</v>
          </cell>
          <cell r="H230" t="str">
            <v>Existing or New Heat Pump</v>
          </cell>
          <cell r="I230" t="str">
            <v>Not Applicable</v>
          </cell>
          <cell r="J230" t="str">
            <v>Work must meet PTCS certification or equivalent requirements. Heat pump need not meet PTCS minimum HSPF or SEER efficiency requirements. Pre-existing duct leakage to the outside must be greater than 250 CFM @ 50 Pascals or 15 percent of the floor area whi</v>
          </cell>
          <cell r="K230" t="str">
            <v>Single Family Dwelling with duct work outside the conditioned space</v>
          </cell>
          <cell r="L230" t="str">
            <v>No</v>
          </cell>
          <cell r="M230" t="str">
            <v>Heating Zone 1 - Cooling Zone 3</v>
          </cell>
          <cell r="N230" t="str">
            <v>Deemed</v>
          </cell>
          <cell r="Q230" t="str">
            <v>The  Bonneville Power Administration is providing training and certification support for the Performance Tested Comfort System (PCTS). Ecos Consulting is offering PTCS training and certification services to utilities and contractors. The State of Oregon t</v>
          </cell>
          <cell r="S230">
            <v>500</v>
          </cell>
          <cell r="T230" t="str">
            <v>RHV02594</v>
          </cell>
          <cell r="U230" t="str">
            <v>LIW00187</v>
          </cell>
          <cell r="V230" t="str">
            <v>Single Family Heat Pump - PTCS Duct Sealing, System Commissioning and Controls Heat Zone 1 - Cool Zone 3</v>
          </cell>
          <cell r="W230" t="str">
            <v>Low Income Single Family Heat Pump - PTCS Duct Sealing, System Commissioning and Controls Heat Zone 1 - Cool Zone 3</v>
          </cell>
        </row>
        <row r="231">
          <cell r="A231" t="str">
            <v>Single Family Heat Pump - PTCS Duct Sealing, System Commissioning and Controls Heat Zone 2 - Cool Zone 1</v>
          </cell>
          <cell r="B231" t="str">
            <v>Residential</v>
          </cell>
          <cell r="C231" t="str">
            <v>HVAC</v>
          </cell>
          <cell r="D231" t="str">
            <v>Duct Sealing, System Commissioning and Controls</v>
          </cell>
          <cell r="E231" t="str">
            <v>PTCS Duct Sealing, System Commissioning and Controls</v>
          </cell>
          <cell r="F231" t="str">
            <v>Single Family</v>
          </cell>
          <cell r="G231" t="str">
            <v>Existing Construction</v>
          </cell>
          <cell r="H231" t="str">
            <v>Existing or New Heat Pump</v>
          </cell>
          <cell r="I231" t="str">
            <v>Not Applicable</v>
          </cell>
          <cell r="J231" t="str">
            <v>Work must meet PTCS certification or equivalent requirements. Heat pump need not meet PTCS minimum HSPF or SEER efficiency requirements. Pre-existing duct leakage to the outside must be greater than 250 CFM @ 50 Pascals or 15 percent of the floor area whi</v>
          </cell>
          <cell r="K231" t="str">
            <v>Single Family Dwelling with duct work outside the conditioned space</v>
          </cell>
          <cell r="L231" t="str">
            <v>No</v>
          </cell>
          <cell r="M231" t="str">
            <v>Heating Zone 2 - Cooling Zone 1</v>
          </cell>
          <cell r="N231" t="str">
            <v>Deemed</v>
          </cell>
          <cell r="Q231" t="str">
            <v>The  Bonneville Power Administration is providing training and certification support for the Performance Tested Comfort System (PCTS). Ecos Consulting is offering PTCS training and certification services to utilities and contractors. The State of Oregon t</v>
          </cell>
          <cell r="S231">
            <v>500</v>
          </cell>
          <cell r="T231" t="str">
            <v>RHV02581</v>
          </cell>
          <cell r="U231" t="str">
            <v>LIW00149</v>
          </cell>
          <cell r="V231" t="str">
            <v>Single Family Heat Pump - PTCS Duct Sealing, System Commissioning and Controls Heat Zone 2 - Cool Zone 1</v>
          </cell>
          <cell r="W231" t="str">
            <v>Low Income Single Family Heat Pump - PTCS Duct Sealing, System Commissioning and Controls Heat Zone 2 - Cool Zone 1</v>
          </cell>
        </row>
        <row r="232">
          <cell r="A232" t="str">
            <v>Single Family Heat Pump - PTCS Duct Sealing, System Commissioning and Controls Heat Zone 2 - Cool Zone 2</v>
          </cell>
          <cell r="B232" t="str">
            <v>Residential</v>
          </cell>
          <cell r="C232" t="str">
            <v>HVAC</v>
          </cell>
          <cell r="D232" t="str">
            <v>Duct Sealing, System Commissioning and Controls</v>
          </cell>
          <cell r="E232" t="str">
            <v>PTCS Duct Sealing, System Commissioning and Controls</v>
          </cell>
          <cell r="F232" t="str">
            <v>Single Family</v>
          </cell>
          <cell r="G232" t="str">
            <v>Existing Construction</v>
          </cell>
          <cell r="H232" t="str">
            <v>Existing or New Heat Pump</v>
          </cell>
          <cell r="I232" t="str">
            <v>Not Applicable</v>
          </cell>
          <cell r="J232" t="str">
            <v>Work must meet PTCS certification or equivalent requirements. Heat pump need not meet PTCS minimum HSPF or SEER efficiency requirements. Pre-existing duct leakage to the outside must be greater than 250 CFM @ 50 Pascals or 15 percent of the floor area whi</v>
          </cell>
          <cell r="K232" t="str">
            <v>Single Family Dwelling with duct work outside the conditioned space</v>
          </cell>
          <cell r="L232" t="str">
            <v>No</v>
          </cell>
          <cell r="M232" t="str">
            <v>Heating Zone 2 - Cooling Zone 2</v>
          </cell>
          <cell r="N232" t="str">
            <v>Deemed</v>
          </cell>
          <cell r="Q232" t="str">
            <v>The  Bonneville Power Administration is providing training and certification support for the Performance Tested Comfort System (PCTS). Ecos Consulting is offering PTCS training and certification services to utilities and contractors. The State of Oregon t</v>
          </cell>
          <cell r="S232">
            <v>500</v>
          </cell>
          <cell r="T232" t="str">
            <v>RHV02579</v>
          </cell>
          <cell r="U232" t="str">
            <v>LIW00145</v>
          </cell>
          <cell r="V232" t="str">
            <v>Single Family Heat Pump - PTCS Duct Sealing, System Commissioning and Controls Heat Zone 2 - Cool Zone 2</v>
          </cell>
          <cell r="W232" t="str">
            <v>Low Income Single Family Heat Pump - PTCS Duct Sealing, System Commissioning and Controls Heat Zone 2 - Cool Zone 2</v>
          </cell>
        </row>
        <row r="233">
          <cell r="A233" t="str">
            <v>Single Family Heat Pump - PTCS Duct Sealing, System Commissioning and Controls Heat Zone 2 - Cool Zone 3</v>
          </cell>
          <cell r="B233" t="str">
            <v>Residential</v>
          </cell>
          <cell r="C233" t="str">
            <v>HVAC</v>
          </cell>
          <cell r="D233" t="str">
            <v>Duct Sealing, System Commissioning and Controls</v>
          </cell>
          <cell r="E233" t="str">
            <v>PTCS Duct Sealing, System Commissioning and Controls</v>
          </cell>
          <cell r="F233" t="str">
            <v>Single Family</v>
          </cell>
          <cell r="G233" t="str">
            <v>Existing Construction</v>
          </cell>
          <cell r="H233" t="str">
            <v>Existing or New Heat Pump</v>
          </cell>
          <cell r="I233" t="str">
            <v>Not Applicable</v>
          </cell>
          <cell r="J233" t="str">
            <v>Work must meet PTCS certification or equivalent requirements. Heat pump need not meet PTCS minimum HSPF or SEER efficiency requirements. Pre-existing duct leakage to the outside must be greater than 250 CFM @ 50 Pascals or 15 percent of the floor area whi</v>
          </cell>
          <cell r="K233" t="str">
            <v>Single Family Dwelling with duct work outside the conditioned space</v>
          </cell>
          <cell r="L233" t="str">
            <v>No</v>
          </cell>
          <cell r="M233" t="str">
            <v>Heating Zone 2 - Cooling Zone 3</v>
          </cell>
          <cell r="N233" t="str">
            <v>Deemed</v>
          </cell>
          <cell r="Q233" t="str">
            <v>The  Bonneville Power Administration is providing training and certification support for the Performance Tested Comfort System (PCTS). Ecos Consulting is offering PTCS training and certification services to utilities and contractors. The State of Oregon t</v>
          </cell>
          <cell r="S233">
            <v>500</v>
          </cell>
          <cell r="T233" t="str">
            <v>RHV02578</v>
          </cell>
          <cell r="U233" t="str">
            <v>LIW00141</v>
          </cell>
          <cell r="V233" t="str">
            <v>Single Family Heat Pump - PTCS Duct Sealing, System Commissioning and Controls Heat Zone 2 - Cool Zone 3</v>
          </cell>
          <cell r="W233" t="str">
            <v>Low Income Single Family Heat Pump - PTCS Duct Sealing, System Commissioning and Controls Heat Zone 2 - Cool Zone 3</v>
          </cell>
        </row>
        <row r="234">
          <cell r="A234" t="str">
            <v>Single Family Heat Pump - PTCS Duct Sealing, System Commissioning and Controls Heat Zone 3 - Cool Zone 1</v>
          </cell>
          <cell r="B234" t="str">
            <v>Residential</v>
          </cell>
          <cell r="C234" t="str">
            <v>HVAC</v>
          </cell>
          <cell r="D234" t="str">
            <v>Duct Sealing, System Commissioning and Controls</v>
          </cell>
          <cell r="E234" t="str">
            <v>PTCS Duct Sealing, System Commissioning and Controls</v>
          </cell>
          <cell r="F234" t="str">
            <v>Single Family</v>
          </cell>
          <cell r="G234" t="str">
            <v>Existing Construction</v>
          </cell>
          <cell r="H234" t="str">
            <v>Existing or New Heat Pump</v>
          </cell>
          <cell r="I234" t="str">
            <v>Not Applicable</v>
          </cell>
          <cell r="J234" t="str">
            <v>Work must meet PTCS certification or equivalent requirements. Heat pump need not meet PTCS minimum HSPF or SEER efficiency requirements. Pre-existing duct leakage to the outside must be greater than 250 CFM @ 50 Pascals or 15 percent of the floor area whi</v>
          </cell>
          <cell r="K234" t="str">
            <v>Single Family Dwelling with duct work outside the conditioned space</v>
          </cell>
          <cell r="L234" t="str">
            <v>No</v>
          </cell>
          <cell r="M234" t="str">
            <v>Heating Zone 3 - Cooling Zone 1</v>
          </cell>
          <cell r="N234" t="str">
            <v>Deemed</v>
          </cell>
          <cell r="Q234" t="str">
            <v>The  Bonneville Power Administration is providing training and certification support for the Performance Tested Comfort System (PCTS). Ecos Consulting is offering PTCS training and certification services to utilities and contractors. The State of Oregon t</v>
          </cell>
          <cell r="S234">
            <v>500</v>
          </cell>
          <cell r="T234" t="str">
            <v>RHV02577</v>
          </cell>
          <cell r="U234" t="str">
            <v>LIW00122</v>
          </cell>
          <cell r="V234" t="str">
            <v>Single Family Heat Pump - PTCS Duct Sealing, System Commissioning and Controls Heat Zone 3 - Cool Zone 1</v>
          </cell>
          <cell r="W234" t="str">
            <v>Low Income Single Family Heat Pump - PTCS Duct Sealing, System Commissioning and Controls Heat Zone 3 - Cool Zone 1</v>
          </cell>
        </row>
        <row r="235">
          <cell r="A235" t="str">
            <v>Single Family Heat Pump - PTCS Duct Sealing, System Commissioning and Controls Heat Zone 3 - Cool Zone 2</v>
          </cell>
          <cell r="B235" t="str">
            <v>Residential</v>
          </cell>
          <cell r="C235" t="str">
            <v>HVAC</v>
          </cell>
          <cell r="D235" t="str">
            <v>Duct Sealing, System Commissioning and Controls</v>
          </cell>
          <cell r="E235" t="str">
            <v>PTCS Duct Sealing, System Commissioning and Controls</v>
          </cell>
          <cell r="F235" t="str">
            <v>Single Family</v>
          </cell>
          <cell r="G235" t="str">
            <v>Existing Construction</v>
          </cell>
          <cell r="H235" t="str">
            <v>Existing or New Heat Pump</v>
          </cell>
          <cell r="I235" t="str">
            <v>Not Applicable</v>
          </cell>
          <cell r="J235" t="str">
            <v>Work must meet PTCS certification or equivalent requirements. Heat pump need not meet PTCS minimum HSPF or SEER efficiency requirements. Pre-existing duct leakage to the outside must be greater than 250 CFM @ 50 Pascals or 15 percent of the floor area whi</v>
          </cell>
          <cell r="K235" t="str">
            <v>Single Family Dwelling with duct work outside the conditioned space</v>
          </cell>
          <cell r="L235" t="str">
            <v>No</v>
          </cell>
          <cell r="M235" t="str">
            <v>Heating Zone 3 - Cooling Zone 2</v>
          </cell>
          <cell r="N235" t="str">
            <v>Deemed</v>
          </cell>
          <cell r="Q235" t="str">
            <v>The  Bonneville Power Administration is providing training and certification support for the Performance Tested Comfort System (PCTS). Ecos Consulting is offering PTCS training and certification services to utilities and contractors. The State of Oregon t</v>
          </cell>
          <cell r="S235">
            <v>500</v>
          </cell>
          <cell r="T235" t="str">
            <v>RHV02576</v>
          </cell>
          <cell r="U235" t="str">
            <v>LIW00119</v>
          </cell>
          <cell r="V235" t="str">
            <v>Single Family Heat Pump - PTCS Duct Sealing, System Commissioning and Controls Heat Zone 3 - Cool Zone 2</v>
          </cell>
          <cell r="W235" t="str">
            <v>Low Income Single Family Heat Pump - PTCS Duct Sealing, System Commissioning and Controls Heat Zone 3 - Cool Zone 2</v>
          </cell>
        </row>
        <row r="236">
          <cell r="A236" t="str">
            <v>Single Family Heat Pump - PTCS Duct Sealing, System Commissioning and Controls Heat Zone 3 - Cool Zone 3</v>
          </cell>
          <cell r="B236" t="str">
            <v>Residential</v>
          </cell>
          <cell r="C236" t="str">
            <v>HVAC</v>
          </cell>
          <cell r="D236" t="str">
            <v>Duct Sealing, System Commissioning and Controls</v>
          </cell>
          <cell r="E236" t="str">
            <v>PTCS Duct Sealing, System Commissioning and Controls</v>
          </cell>
          <cell r="F236" t="str">
            <v>Single Family</v>
          </cell>
          <cell r="G236" t="str">
            <v>Existing Construction</v>
          </cell>
          <cell r="H236" t="str">
            <v>Existing or New Heat Pump</v>
          </cell>
          <cell r="I236" t="str">
            <v>Not Applicable</v>
          </cell>
          <cell r="J236" t="str">
            <v>Work must meet PTCS certification or equivalent requirements. Heat pump need not meet PTCS minimum HSPF or SEER efficiency requirements. Pre-existing duct leakage to the outside must be greater than 250 CFM @ 50 Pascals or 15 percent of the floor area whi</v>
          </cell>
          <cell r="K236" t="str">
            <v>Single Family Dwelling with duct work outside the conditioned space</v>
          </cell>
          <cell r="L236" t="str">
            <v>No</v>
          </cell>
          <cell r="M236" t="str">
            <v>Heating Zone 3 - Cooling Zone 3</v>
          </cell>
          <cell r="N236" t="str">
            <v>Deemed</v>
          </cell>
          <cell r="Q236" t="str">
            <v>The  Bonneville Power Administration is providing training and certification support for the Performance Tested Comfort System (PCTS). Ecos Consulting is offering PTCS training and certification services to utilities and contractors. The State of Oregon t</v>
          </cell>
          <cell r="S236">
            <v>500</v>
          </cell>
          <cell r="T236" t="str">
            <v>RHV02574</v>
          </cell>
          <cell r="U236" t="str">
            <v>LIW00117</v>
          </cell>
          <cell r="V236" t="str">
            <v>Single Family Heat Pump - PTCS Duct Sealing, System Commissioning and Controls Heat Zone 3 - Cool Zone 3</v>
          </cell>
          <cell r="W236" t="str">
            <v>Low Income Single Family Heat Pump - PTCS Duct Sealing, System Commissioning and Controls Heat Zone 3 - Cool Zone 3</v>
          </cell>
        </row>
        <row r="237">
          <cell r="A237" t="str">
            <v>Single Family Heat Pump - PTCS System Commissioning and Controls Heat Zone 1 - Cool Zone 1</v>
          </cell>
          <cell r="B237" t="str">
            <v>Residential</v>
          </cell>
          <cell r="C237" t="str">
            <v>HVAC</v>
          </cell>
          <cell r="D237" t="str">
            <v>System Commissioning and Controls</v>
          </cell>
          <cell r="E237" t="str">
            <v>PTCS System Commissioning and Controls</v>
          </cell>
          <cell r="F237" t="str">
            <v>Single Family</v>
          </cell>
          <cell r="G237" t="str">
            <v>Existing Construction</v>
          </cell>
          <cell r="H237" t="str">
            <v>Existing or New Heat Pump</v>
          </cell>
          <cell r="I237" t="str">
            <v>Not Applicable</v>
          </cell>
          <cell r="J237" t="str">
            <v>Work must meet PTCS certification or equivalent requirements. Heat pump need not meet PTCS minimum HSPF or SEER efficiency requirements.</v>
          </cell>
          <cell r="K237" t="str">
            <v>Single Family Dwelling with Air Source Heat Pump</v>
          </cell>
          <cell r="L237" t="str">
            <v>No</v>
          </cell>
          <cell r="M237" t="str">
            <v>Heating Zone 1 - Cooling Zone 1</v>
          </cell>
          <cell r="N237" t="str">
            <v>Deemed</v>
          </cell>
          <cell r="Q237" t="str">
            <v>The  Bonneville Power Administration is providing training and certification support for the Performance Tested Comfort System (PCTS). Ecos Consulting is offering PTCS training and certification services to utilities and contractors. The State of Oregon t</v>
          </cell>
          <cell r="S237">
            <v>0</v>
          </cell>
          <cell r="T237" t="str">
            <v>New Measure</v>
          </cell>
          <cell r="U237" t="str">
            <v>New Measure</v>
          </cell>
          <cell r="V237" t="str">
            <v>Single Family Heat Pump - PTCS System Commissioning and Controls Heat Zone 1 - Cool Zone 1</v>
          </cell>
          <cell r="W237" t="str">
            <v>Low Income Single Family Heat Pump - PTCS System Commissioning and Controls Heat Zone 1 - Cool Zone 1</v>
          </cell>
        </row>
        <row r="238">
          <cell r="A238" t="str">
            <v>Single Family Heat Pump - PTCS System Commissioning and Controls Heat Zone 1 - Cool Zone 2</v>
          </cell>
          <cell r="B238" t="str">
            <v>Residential</v>
          </cell>
          <cell r="C238" t="str">
            <v>HVAC</v>
          </cell>
          <cell r="D238" t="str">
            <v>System Commissioning and Controls</v>
          </cell>
          <cell r="E238" t="str">
            <v>PTCS System Commissioning and Controls</v>
          </cell>
          <cell r="F238" t="str">
            <v>Single Family</v>
          </cell>
          <cell r="G238" t="str">
            <v>Existing Construction</v>
          </cell>
          <cell r="H238" t="str">
            <v>Existing or New Heat Pump</v>
          </cell>
          <cell r="I238" t="str">
            <v>Not Applicable</v>
          </cell>
          <cell r="J238" t="str">
            <v>Work must meet PTCS certification or equivalent requirements. Heat pump need not meet PTCS minimum HSPF or SEER efficiency requirements.</v>
          </cell>
          <cell r="K238" t="str">
            <v>Single Family Dwelling with Air Source Heat Pump</v>
          </cell>
          <cell r="L238" t="str">
            <v>No</v>
          </cell>
          <cell r="M238" t="str">
            <v>Heating Zone 1 - Cooling Zone 2</v>
          </cell>
          <cell r="N238" t="str">
            <v>Deemed</v>
          </cell>
          <cell r="Q238" t="str">
            <v>The  Bonneville Power Administration is providing training and certification support for the Performance Tested Comfort System (PCTS). Ecos Consulting is offering PTCS training and certification services to utilities and contractors. The State of Oregon t</v>
          </cell>
          <cell r="S238">
            <v>0</v>
          </cell>
          <cell r="T238" t="str">
            <v>New Measure</v>
          </cell>
          <cell r="U238" t="str">
            <v>New Measure</v>
          </cell>
          <cell r="V238" t="str">
            <v>Single Family Heat Pump - PTCS System Commissioning and Controls Heat Zone 1 - Cool Zone 2</v>
          </cell>
          <cell r="W238" t="str">
            <v>Low Income Single Family Heat Pump - PTCS System Commissioning and Controls Heat Zone 1 - Cool Zone 2</v>
          </cell>
        </row>
        <row r="239">
          <cell r="A239" t="str">
            <v>Single Family Heat Pump - PTCS System Commissioning and Controls Heat Zone 1 - Cool Zone 3</v>
          </cell>
          <cell r="B239" t="str">
            <v>Residential</v>
          </cell>
          <cell r="C239" t="str">
            <v>HVAC</v>
          </cell>
          <cell r="D239" t="str">
            <v>System Commissioning and Controls</v>
          </cell>
          <cell r="E239" t="str">
            <v>PTCS System Commissioning and Controls</v>
          </cell>
          <cell r="F239" t="str">
            <v>Single Family</v>
          </cell>
          <cell r="G239" t="str">
            <v>Existing Construction</v>
          </cell>
          <cell r="H239" t="str">
            <v>Existing or New Heat Pump</v>
          </cell>
          <cell r="I239" t="str">
            <v>Not Applicable</v>
          </cell>
          <cell r="J239" t="str">
            <v>Work must meet PTCS certification or equivalent requirements. Heat pump need not meet PTCS minimum HSPF or SEER efficiency requirements.</v>
          </cell>
          <cell r="K239" t="str">
            <v>Single Family Dwelling with Air Source Heat Pump</v>
          </cell>
          <cell r="L239" t="str">
            <v>No</v>
          </cell>
          <cell r="M239" t="str">
            <v>Heating Zone 1 - Cooling Zone 3</v>
          </cell>
          <cell r="N239" t="str">
            <v>Deemed</v>
          </cell>
          <cell r="Q239" t="str">
            <v>The  Bonneville Power Administration is providing training and certification support for the Performance Tested Comfort System (PCTS). Ecos Consulting is offering PTCS training and certification services to utilities and contractors. The State of Oregon t</v>
          </cell>
          <cell r="S239">
            <v>0</v>
          </cell>
          <cell r="T239" t="str">
            <v>New Measure</v>
          </cell>
          <cell r="U239" t="str">
            <v>New Measure</v>
          </cell>
          <cell r="V239" t="str">
            <v>Single Family Heat Pump - PTCS System Commissioning and Controls Heat Zone 1 - Cool Zone 3</v>
          </cell>
          <cell r="W239" t="str">
            <v>Low Income Single Family Heat Pump - PTCS System Commissioning and Controls Heat Zone 1 - Cool Zone 3</v>
          </cell>
        </row>
        <row r="240">
          <cell r="A240" t="str">
            <v>Single Family Heat Pump - PTCS System Commissioning and Controls Heat Zone 2 - Cool Zone 1</v>
          </cell>
          <cell r="B240" t="str">
            <v>Residential</v>
          </cell>
          <cell r="C240" t="str">
            <v>HVAC</v>
          </cell>
          <cell r="D240" t="str">
            <v>System Commissioning and Controls</v>
          </cell>
          <cell r="E240" t="str">
            <v>PTCS System Commissioning and Controls</v>
          </cell>
          <cell r="F240" t="str">
            <v>Single Family</v>
          </cell>
          <cell r="G240" t="str">
            <v>Existing Construction</v>
          </cell>
          <cell r="H240" t="str">
            <v>Existing or New Heat Pump</v>
          </cell>
          <cell r="I240" t="str">
            <v>Not Applicable</v>
          </cell>
          <cell r="J240" t="str">
            <v>Work must meet PTCS certification or equivalent requirements. Heat pump need not meet PTCS minimum HSPF or SEER efficiency requirements.</v>
          </cell>
          <cell r="K240" t="str">
            <v>Single Family Dwelling with Air Source Heat Pump</v>
          </cell>
          <cell r="L240" t="str">
            <v>No</v>
          </cell>
          <cell r="M240" t="str">
            <v>Heating Zone 2 - Cooling Zone 1</v>
          </cell>
          <cell r="N240" t="str">
            <v>Deemed</v>
          </cell>
          <cell r="Q240" t="str">
            <v>The  Bonneville Power Administration is providing training and certification support for the Performance Tested Comfort System (PCTS). Ecos Consulting is offering PTCS training and certification services to utilities and contractors. The State of Oregon t</v>
          </cell>
          <cell r="S240">
            <v>0</v>
          </cell>
          <cell r="T240" t="str">
            <v>New Measure</v>
          </cell>
          <cell r="U240" t="str">
            <v>New Measure</v>
          </cell>
          <cell r="V240" t="str">
            <v>Single Family Heat Pump - PTCS System Commissioning and Controls Heat Zone 2 - Cool Zone 1</v>
          </cell>
          <cell r="W240" t="str">
            <v>Low Income Single Family Heat Pump - PTCS System Commissioning and Controls Heat Zone 2 - Cool Zone 1</v>
          </cell>
        </row>
        <row r="241">
          <cell r="A241" t="str">
            <v>Single Family Heat Pump - PTCS System Commissioning and Controls Heat Zone 2 - Cool Zone 2</v>
          </cell>
          <cell r="B241" t="str">
            <v>Residential</v>
          </cell>
          <cell r="C241" t="str">
            <v>HVAC</v>
          </cell>
          <cell r="D241" t="str">
            <v>System Commissioning and Controls</v>
          </cell>
          <cell r="E241" t="str">
            <v>PTCS System Commissioning and Controls</v>
          </cell>
          <cell r="F241" t="str">
            <v>Single Family</v>
          </cell>
          <cell r="G241" t="str">
            <v>Existing Construction</v>
          </cell>
          <cell r="H241" t="str">
            <v>Existing or New Heat Pump</v>
          </cell>
          <cell r="I241" t="str">
            <v>Not Applicable</v>
          </cell>
          <cell r="J241" t="str">
            <v>Work must meet PTCS certification or equivalent requirements. Heat pump need not meet PTCS minimum HSPF or SEER efficiency requirements.</v>
          </cell>
          <cell r="K241" t="str">
            <v>Single Family Dwelling with Air Source Heat Pump</v>
          </cell>
          <cell r="L241" t="str">
            <v>No</v>
          </cell>
          <cell r="M241" t="str">
            <v>Heating Zone 2 - Cooling Zone 2</v>
          </cell>
          <cell r="N241" t="str">
            <v>Deemed</v>
          </cell>
          <cell r="Q241" t="str">
            <v>The  Bonneville Power Administration is providing training and certification support for the Performance Tested Comfort System (PCTS). Ecos Consulting is offering PTCS training and certification services to utilities and contractors. The State of Oregon t</v>
          </cell>
          <cell r="S241">
            <v>0</v>
          </cell>
          <cell r="T241" t="str">
            <v>New Measure</v>
          </cell>
          <cell r="U241" t="str">
            <v>New Measure</v>
          </cell>
          <cell r="V241" t="str">
            <v>Single Family Heat Pump - PTCS System Commissioning and Controls Heat Zone 2 - Cool Zone 2</v>
          </cell>
          <cell r="W241" t="str">
            <v>Low Income Single Family Heat Pump - PTCS System Commissioning and Controls Heat Zone 2 - Cool Zone 2</v>
          </cell>
        </row>
        <row r="242">
          <cell r="A242" t="str">
            <v>Single Family Heat Pump - PTCS System Commissioning and Controls Heat Zone 2 - Cool Zone 3</v>
          </cell>
          <cell r="B242" t="str">
            <v>Residential</v>
          </cell>
          <cell r="C242" t="str">
            <v>HVAC</v>
          </cell>
          <cell r="D242" t="str">
            <v>System Commissioning and Controls</v>
          </cell>
          <cell r="E242" t="str">
            <v>PTCS System Commissioning and Controls</v>
          </cell>
          <cell r="F242" t="str">
            <v>Single Family</v>
          </cell>
          <cell r="G242" t="str">
            <v>Existing Construction</v>
          </cell>
          <cell r="H242" t="str">
            <v>Existing or New Heat Pump</v>
          </cell>
          <cell r="I242" t="str">
            <v>Not Applicable</v>
          </cell>
          <cell r="J242" t="str">
            <v>Work must meet PTCS certification or equivalent requirements. Heat pump need not meet PTCS minimum HSPF or SEER efficiency requirements.</v>
          </cell>
          <cell r="K242" t="str">
            <v>Single Family Dwelling with Air Source Heat Pump</v>
          </cell>
          <cell r="L242" t="str">
            <v>No</v>
          </cell>
          <cell r="M242" t="str">
            <v>Heating Zone 2 - Cooling Zone 3</v>
          </cell>
          <cell r="N242" t="str">
            <v>Deemed</v>
          </cell>
          <cell r="Q242" t="str">
            <v>The  Bonneville Power Administration is providing training and certification support for the Performance Tested Comfort System (PCTS). Ecos Consulting is offering PTCS training and certification services to utilities and contractors. The State of Oregon t</v>
          </cell>
          <cell r="S242">
            <v>0</v>
          </cell>
          <cell r="T242" t="str">
            <v>New Measure</v>
          </cell>
          <cell r="U242" t="str">
            <v>New Measure</v>
          </cell>
          <cell r="V242" t="str">
            <v>Single Family Heat Pump - PTCS System Commissioning and Controls Heat Zone 2 - Cool Zone 3</v>
          </cell>
          <cell r="W242" t="str">
            <v>Low Income Single Family Heat Pump - PTCS System Commissioning and Controls Heat Zone 2 - Cool Zone 3</v>
          </cell>
        </row>
        <row r="243">
          <cell r="A243" t="str">
            <v>Single Family Heat Pump - PTCS System Commissioning and Controls Heat Zone 3 - Cool Zone 1</v>
          </cell>
          <cell r="B243" t="str">
            <v>Residential</v>
          </cell>
          <cell r="C243" t="str">
            <v>HVAC</v>
          </cell>
          <cell r="D243" t="str">
            <v>System Commissioning and Controls</v>
          </cell>
          <cell r="E243" t="str">
            <v>PTCS System Commissioning and Controls</v>
          </cell>
          <cell r="F243" t="str">
            <v>Single Family</v>
          </cell>
          <cell r="G243" t="str">
            <v>Existing Construction</v>
          </cell>
          <cell r="H243" t="str">
            <v>Existing or New Heat Pump</v>
          </cell>
          <cell r="I243" t="str">
            <v>Not Applicable</v>
          </cell>
          <cell r="J243" t="str">
            <v>Work must meet PTCS certification or equivalent requirements. Heat pump need not meet PTCS minimum HSPF or SEER efficiency requirements.</v>
          </cell>
          <cell r="K243" t="str">
            <v>Single Family Dwelling with Air Source Heat Pump</v>
          </cell>
          <cell r="L243" t="str">
            <v>No</v>
          </cell>
          <cell r="M243" t="str">
            <v>Heating Zone 3 - Cooling Zone 1</v>
          </cell>
          <cell r="N243" t="str">
            <v>Deemed</v>
          </cell>
          <cell r="Q243" t="str">
            <v>The  Bonneville Power Administration is providing training and certification support for the Performance Tested Comfort System (PCTS). Ecos Consulting is offering PTCS training and certification services to utilities and contractors. The State of Oregon t</v>
          </cell>
          <cell r="S243">
            <v>0</v>
          </cell>
          <cell r="T243" t="str">
            <v>New Measure</v>
          </cell>
          <cell r="U243" t="str">
            <v>New Measure</v>
          </cell>
          <cell r="V243" t="str">
            <v>Single Family Heat Pump - PTCS System Commissioning and Controls Heat Zone 3 - Cool Zone 1</v>
          </cell>
          <cell r="W243" t="str">
            <v>Low Income Single Family Heat Pump - PTCS System Commissioning and Controls Heat Zone 3 - Cool Zone 1</v>
          </cell>
        </row>
        <row r="244">
          <cell r="A244" t="str">
            <v>Single Family Heat Pump - PTCS System Commissioning and Controls Heat Zone 3 - Cool Zone 2</v>
          </cell>
          <cell r="B244" t="str">
            <v>Residential</v>
          </cell>
          <cell r="C244" t="str">
            <v>HVAC</v>
          </cell>
          <cell r="D244" t="str">
            <v>System Commissioning and Controls</v>
          </cell>
          <cell r="E244" t="str">
            <v>PTCS System Commissioning and Controls</v>
          </cell>
          <cell r="F244" t="str">
            <v>Single Family</v>
          </cell>
          <cell r="G244" t="str">
            <v>Existing Construction</v>
          </cell>
          <cell r="H244" t="str">
            <v>Existing or New Heat Pump</v>
          </cell>
          <cell r="I244" t="str">
            <v>Not Applicable</v>
          </cell>
          <cell r="J244" t="str">
            <v>Work must meet PTCS certification or equivalent requirements. Heat pump need not meet PTCS minimum HSPF or SEER efficiency requirements.</v>
          </cell>
          <cell r="K244" t="str">
            <v>Single Family Dwelling with Air Source Heat Pump</v>
          </cell>
          <cell r="L244" t="str">
            <v>No</v>
          </cell>
          <cell r="M244" t="str">
            <v>Heating Zone 3 - Cooling Zone 2</v>
          </cell>
          <cell r="N244" t="str">
            <v>Deemed</v>
          </cell>
          <cell r="Q244" t="str">
            <v>The  Bonneville Power Administration is providing training and certification support for the Performance Tested Comfort System (PCTS). Ecos Consulting is offering PTCS training and certification services to utilities and contractors. The State of Oregon t</v>
          </cell>
          <cell r="S244">
            <v>0</v>
          </cell>
          <cell r="T244" t="str">
            <v>New Measure</v>
          </cell>
          <cell r="U244" t="str">
            <v>New Measure</v>
          </cell>
          <cell r="V244" t="str">
            <v>Single Family Heat Pump - PTCS System Commissioning and Controls Heat Zone 3 - Cool Zone 2</v>
          </cell>
          <cell r="W244" t="str">
            <v>Low Income Single Family Heat Pump - PTCS System Commissioning and Controls Heat Zone 3 - Cool Zone 2</v>
          </cell>
        </row>
        <row r="245">
          <cell r="A245" t="str">
            <v>Single Family Heat Pump - PTCS System Commissioning and Controls Heat Zone 3 - Cool Zone 3</v>
          </cell>
          <cell r="B245" t="str">
            <v>Residential</v>
          </cell>
          <cell r="C245" t="str">
            <v>HVAC</v>
          </cell>
          <cell r="D245" t="str">
            <v>System Commissioning and Controls</v>
          </cell>
          <cell r="E245" t="str">
            <v>PTCS System Commissioning and Controls</v>
          </cell>
          <cell r="F245" t="str">
            <v>Single Family</v>
          </cell>
          <cell r="G245" t="str">
            <v>Existing Construction</v>
          </cell>
          <cell r="H245" t="str">
            <v>Existing or New Heat Pump</v>
          </cell>
          <cell r="I245" t="str">
            <v>Not Applicable</v>
          </cell>
          <cell r="J245" t="str">
            <v>Work must meet PTCS certification or equivalent requirements. Heat pump need not meet PTCS minimum HSPF or SEER efficiency requirements.</v>
          </cell>
          <cell r="K245" t="str">
            <v>Single Family Dwelling with Air Source Heat Pump</v>
          </cell>
          <cell r="L245" t="str">
            <v>No</v>
          </cell>
          <cell r="M245" t="str">
            <v>Heating Zone 3 - Cooling Zone 3</v>
          </cell>
          <cell r="N245" t="str">
            <v>Deemed</v>
          </cell>
          <cell r="Q245" t="str">
            <v>The  Bonneville Power Administration is providing training and certification support for the Performance Tested Comfort System (PCTS). Ecos Consulting is offering PTCS training and certification services to utilities and contractors. The State of Oregon t</v>
          </cell>
          <cell r="S245">
            <v>0</v>
          </cell>
          <cell r="T245" t="str">
            <v>New Measure</v>
          </cell>
          <cell r="U245" t="str">
            <v>New Measure</v>
          </cell>
          <cell r="V245" t="str">
            <v>Single Family Heat Pump - PTCS System Commissioning and Controls Heat Zone 3 - Cool Zone 3</v>
          </cell>
          <cell r="W245" t="str">
            <v>Low Income Single Family Heat Pump - PTCS System Commissioning and Controls Heat Zone 3 - Cool Zone 3</v>
          </cell>
        </row>
        <row r="246">
          <cell r="A246" t="str">
            <v>Single Family Heat Pump - PTCS System Commissioning Heat Zone 1 - Cool Zone 1</v>
          </cell>
          <cell r="B246" t="str">
            <v>Residential</v>
          </cell>
          <cell r="C246" t="str">
            <v>HVAC</v>
          </cell>
          <cell r="D246" t="str">
            <v>System Commissioning</v>
          </cell>
          <cell r="E246" t="str">
            <v>PTCS System Commissioning</v>
          </cell>
          <cell r="F246" t="str">
            <v>Single Family</v>
          </cell>
          <cell r="G246" t="str">
            <v>Existing Construction</v>
          </cell>
          <cell r="H246" t="str">
            <v>Existing or New Heat Pump</v>
          </cell>
          <cell r="I246" t="str">
            <v>Not Applicable</v>
          </cell>
          <cell r="J246" t="str">
            <v>Work must meet PTCS certification or equivalent requirements. Heat pump need not meet PTCS minimum HSPF or SEER efficiency requirements.</v>
          </cell>
          <cell r="K246" t="str">
            <v>Single Family Dwelling with Air Source Heat Pump</v>
          </cell>
          <cell r="L246" t="str">
            <v>No</v>
          </cell>
          <cell r="M246" t="str">
            <v>Heating Zone 3 - Cooling Zone 3</v>
          </cell>
          <cell r="N246" t="str">
            <v>Deemed</v>
          </cell>
          <cell r="Q246" t="str">
            <v>The  Bonneville Power Administration is providing training and certification support for the Performance Tested Comfort System (PCTS). Ecos Consulting is offering PTCS training and certification services to utilities and contractors. The State of Oregon t</v>
          </cell>
          <cell r="S246">
            <v>0</v>
          </cell>
          <cell r="T246" t="str">
            <v>RHV00580</v>
          </cell>
          <cell r="U246" t="str">
            <v>LIW00276</v>
          </cell>
          <cell r="V246" t="str">
            <v>Single Family Heat Pump - PTCS System Commissioning Heat Zone 1 - Cool Zone 1</v>
          </cell>
          <cell r="W246" t="str">
            <v>Low Income Single Family Heat Pump - PTCS System Commissioning Heat Zone 1 - Cool Zone 1</v>
          </cell>
        </row>
        <row r="247">
          <cell r="A247" t="str">
            <v>Single Family Heat Pump - PTCS System Commissioning Heat Zone 1 - Cool Zone 2</v>
          </cell>
          <cell r="B247" t="str">
            <v>Residential</v>
          </cell>
          <cell r="C247" t="str">
            <v>HVAC</v>
          </cell>
          <cell r="D247" t="str">
            <v>System Commissioning</v>
          </cell>
          <cell r="E247" t="str">
            <v>PTCS System Commissioning</v>
          </cell>
          <cell r="F247" t="str">
            <v>Single Family</v>
          </cell>
          <cell r="G247" t="str">
            <v>Existing Construction</v>
          </cell>
          <cell r="H247" t="str">
            <v>Existing or New Heat Pump</v>
          </cell>
          <cell r="I247" t="str">
            <v>Not Applicable</v>
          </cell>
          <cell r="J247" t="str">
            <v>Work must meet PTCS certification or equivalent requirements. Heat pump need not meet PTCS minimum HSPF or SEER efficiency requirements.</v>
          </cell>
          <cell r="K247" t="str">
            <v>Single Family Dwelling with Air Source Heat Pump</v>
          </cell>
          <cell r="L247" t="str">
            <v>No</v>
          </cell>
          <cell r="M247" t="str">
            <v>Heating Zone 1 - Cooling Zone 2</v>
          </cell>
          <cell r="N247" t="str">
            <v>Deemed</v>
          </cell>
          <cell r="Q247" t="str">
            <v>The  Bonneville Power Administration is providing training and certification support for the Performance Tested Comfort System (PCTS). Ecos Consulting is offering PTCS training and certification services to utilities and contractors. The State of Oregon t</v>
          </cell>
          <cell r="S247">
            <v>0</v>
          </cell>
          <cell r="T247" t="str">
            <v>RHV00575</v>
          </cell>
          <cell r="U247" t="str">
            <v>LIW00273</v>
          </cell>
          <cell r="V247" t="str">
            <v>Single Family Heat Pump - PTCS System Commissioning Heat Zone 1 - Cool Zone 2</v>
          </cell>
          <cell r="W247" t="str">
            <v>Low Income Single Family Heat Pump - PTCS System Commissioning Heat Zone 1 - Cool Zone 2</v>
          </cell>
        </row>
        <row r="248">
          <cell r="A248" t="str">
            <v>Single Family Heat Pump - PTCS System Commissioning Heat Zone 1 - Cool Zone 3</v>
          </cell>
          <cell r="B248" t="str">
            <v>Residential</v>
          </cell>
          <cell r="C248" t="str">
            <v>HVAC</v>
          </cell>
          <cell r="D248" t="str">
            <v>System Commissioning</v>
          </cell>
          <cell r="E248" t="str">
            <v>PTCS System Commissioning</v>
          </cell>
          <cell r="F248" t="str">
            <v>Single Family</v>
          </cell>
          <cell r="G248" t="str">
            <v>Existing Construction</v>
          </cell>
          <cell r="H248" t="str">
            <v>Existing or New Heat Pump</v>
          </cell>
          <cell r="I248" t="str">
            <v>Not Applicable</v>
          </cell>
          <cell r="J248" t="str">
            <v>Work must meet PTCS certification or equivalent requirements. Heat pump need not meet PTCS minimum HSPF or SEER efficiency requirements.</v>
          </cell>
          <cell r="K248" t="str">
            <v>Single Family Dwelling with Air Source Heat Pump</v>
          </cell>
          <cell r="L248" t="str">
            <v>No</v>
          </cell>
          <cell r="M248" t="str">
            <v>Heating Zone 1 - Cooling Zone 3</v>
          </cell>
          <cell r="N248" t="str">
            <v>Deemed</v>
          </cell>
          <cell r="Q248" t="str">
            <v>The  Bonneville Power Administration is providing training and certification support for the Performance Tested Comfort System (PCTS). Ecos Consulting is offering PTCS training and certification services to utilities and contractors. The State of Oregon t</v>
          </cell>
          <cell r="S248">
            <v>0</v>
          </cell>
          <cell r="T248" t="str">
            <v>RHV00569</v>
          </cell>
          <cell r="U248" t="str">
            <v>LIW00262</v>
          </cell>
          <cell r="V248" t="str">
            <v>Single Family Heat Pump - PTCS System Commissioning Heat Zone 1 - Cool Zone 3</v>
          </cell>
          <cell r="W248" t="str">
            <v>Low Income Single Family Heat Pump - PTCS System Commissioning Heat Zone 1 - Cool Zone 3</v>
          </cell>
        </row>
        <row r="249">
          <cell r="A249" t="str">
            <v>Single Family Heat Pump - PTCS System Commissioning Heat Zone 2 - Cool Zone 1</v>
          </cell>
          <cell r="B249" t="str">
            <v>Residential</v>
          </cell>
          <cell r="C249" t="str">
            <v>HVAC</v>
          </cell>
          <cell r="D249" t="str">
            <v>System Commissioning</v>
          </cell>
          <cell r="E249" t="str">
            <v>PTCS System Commissioning</v>
          </cell>
          <cell r="F249" t="str">
            <v>Single Family</v>
          </cell>
          <cell r="G249" t="str">
            <v>Existing Construction</v>
          </cell>
          <cell r="H249" t="str">
            <v>Existing or New Heat Pump</v>
          </cell>
          <cell r="I249" t="str">
            <v>Not Applicable</v>
          </cell>
          <cell r="J249" t="str">
            <v>Work must meet PTCS certification or equivalent requirements. Heat pump need not meet PTCS minimum HSPF or SEER efficiency requirements.</v>
          </cell>
          <cell r="K249" t="str">
            <v>Single Family Dwelling with Air Source Heat Pump</v>
          </cell>
          <cell r="L249" t="str">
            <v>No</v>
          </cell>
          <cell r="M249" t="str">
            <v>Heating Zone 2 - Cooling Zone 1</v>
          </cell>
          <cell r="N249" t="str">
            <v>Deemed</v>
          </cell>
          <cell r="Q249" t="str">
            <v>The  Bonneville Power Administration is providing training and certification support for the Performance Tested Comfort System (PCTS). Ecos Consulting is offering PTCS training and certification services to utilities and contractors. The State of Oregon t</v>
          </cell>
          <cell r="S249">
            <v>0</v>
          </cell>
          <cell r="T249" t="str">
            <v>RHV00548</v>
          </cell>
          <cell r="U249" t="str">
            <v>LIW00253</v>
          </cell>
          <cell r="V249" t="str">
            <v>Single Family Heat Pump - PTCS System Commissioning Heat Zone 2 - Cool Zone 1</v>
          </cell>
          <cell r="W249" t="str">
            <v>Low Income Single Family Heat Pump - PTCS System Commissioning Heat Zone 2 - Cool Zone 1</v>
          </cell>
        </row>
        <row r="250">
          <cell r="A250" t="str">
            <v>Single Family Heat Pump - PTCS System Commissioning Heat Zone 2 - Cool Zone 2</v>
          </cell>
          <cell r="B250" t="str">
            <v>Residential</v>
          </cell>
          <cell r="C250" t="str">
            <v>HVAC</v>
          </cell>
          <cell r="D250" t="str">
            <v>System Commissioning</v>
          </cell>
          <cell r="E250" t="str">
            <v>PTCS System Commissioning</v>
          </cell>
          <cell r="F250" t="str">
            <v>Single Family</v>
          </cell>
          <cell r="G250" t="str">
            <v>Existing Construction</v>
          </cell>
          <cell r="H250" t="str">
            <v>Existing or New Heat Pump</v>
          </cell>
          <cell r="I250" t="str">
            <v>Not Applicable</v>
          </cell>
          <cell r="J250" t="str">
            <v>Work must meet PTCS certification or equivalent requirements. Heat pump need not meet PTCS minimum HSPF or SEER efficiency requirements.</v>
          </cell>
          <cell r="K250" t="str">
            <v>Single Family Dwelling with Air Source Heat Pump</v>
          </cell>
          <cell r="L250" t="str">
            <v>No</v>
          </cell>
          <cell r="M250" t="str">
            <v>Heating Zone 2 - Cooling Zone 2</v>
          </cell>
          <cell r="N250" t="str">
            <v>Deemed</v>
          </cell>
          <cell r="Q250" t="str">
            <v>The  Bonneville Power Administration is providing training and certification support for the Performance Tested Comfort System (PCTS). Ecos Consulting is offering PTCS training and certification services to utilities and contractors. The State of Oregon t</v>
          </cell>
          <cell r="S250">
            <v>0</v>
          </cell>
          <cell r="T250" t="str">
            <v>RHV00543</v>
          </cell>
          <cell r="U250" t="str">
            <v>LIW00251</v>
          </cell>
          <cell r="V250" t="str">
            <v>Single Family Heat Pump - PTCS System Commissioning Heat Zone 2 - Cool Zone 2</v>
          </cell>
          <cell r="W250" t="str">
            <v>Low Income Single Family Heat Pump - PTCS System Commissioning Heat Zone 2 - Cool Zone 2</v>
          </cell>
        </row>
        <row r="251">
          <cell r="A251" t="str">
            <v>Single Family Heat Pump - PTCS System Commissioning Heat Zone 2 - Cool Zone 3</v>
          </cell>
          <cell r="B251" t="str">
            <v>Residential</v>
          </cell>
          <cell r="C251" t="str">
            <v>HVAC</v>
          </cell>
          <cell r="D251" t="str">
            <v>System Commissioning</v>
          </cell>
          <cell r="E251" t="str">
            <v>PTCS System Commissioning</v>
          </cell>
          <cell r="F251" t="str">
            <v>Single Family</v>
          </cell>
          <cell r="G251" t="str">
            <v>Existing Construction</v>
          </cell>
          <cell r="H251" t="str">
            <v>Existing or New Heat Pump</v>
          </cell>
          <cell r="I251" t="str">
            <v>Not Applicable</v>
          </cell>
          <cell r="J251" t="str">
            <v>Work must meet PTCS certification or equivalent requirements. Heat pump need not meet PTCS minimum HSPF or SEER efficiency requirements.</v>
          </cell>
          <cell r="K251" t="str">
            <v>Single Family Dwelling with Air Source Heat Pump</v>
          </cell>
          <cell r="L251" t="str">
            <v>No</v>
          </cell>
          <cell r="M251" t="str">
            <v>Heating Zone 2 - Cooling Zone 3</v>
          </cell>
          <cell r="N251" t="str">
            <v>Deemed</v>
          </cell>
          <cell r="Q251" t="str">
            <v>The  Bonneville Power Administration is providing training and certification support for the Performance Tested Comfort System (PCTS). Ecos Consulting is offering PTCS training and certification services to utilities and contractors. The State of Oregon t</v>
          </cell>
          <cell r="S251">
            <v>0</v>
          </cell>
          <cell r="T251" t="str">
            <v>RHV00532</v>
          </cell>
          <cell r="U251" t="str">
            <v>LIW00248</v>
          </cell>
          <cell r="V251" t="str">
            <v>Single Family Heat Pump - PTCS System Commissioning Heat Zone 2 - Cool Zone 3</v>
          </cell>
          <cell r="W251" t="str">
            <v>Low Income Single Family Heat Pump - PTCS System Commissioning Heat Zone 2 - Cool Zone 3</v>
          </cell>
        </row>
        <row r="252">
          <cell r="A252" t="str">
            <v>Single Family Heat Pump - PTCS System Commissioning Heat Zone 3 - Cool Zone 1</v>
          </cell>
          <cell r="B252" t="str">
            <v>Residential</v>
          </cell>
          <cell r="C252" t="str">
            <v>HVAC</v>
          </cell>
          <cell r="D252" t="str">
            <v>System Commissioning</v>
          </cell>
          <cell r="E252" t="str">
            <v>PTCS System Commissioning</v>
          </cell>
          <cell r="F252" t="str">
            <v>Single Family</v>
          </cell>
          <cell r="G252" t="str">
            <v>Existing Construction</v>
          </cell>
          <cell r="H252" t="str">
            <v>Existing or New Heat Pump</v>
          </cell>
          <cell r="I252" t="str">
            <v>Not Applicable</v>
          </cell>
          <cell r="J252" t="str">
            <v>Work must meet PTCS certification or equivalent requirements. Heat pump need not meet PTCS minimum HSPF or SEER efficiency requirements.</v>
          </cell>
          <cell r="K252" t="str">
            <v>Single Family Dwelling with Air Source Heat Pump</v>
          </cell>
          <cell r="L252" t="str">
            <v>No</v>
          </cell>
          <cell r="M252" t="str">
            <v>Heating Zone 3 - Cooling Zone 1</v>
          </cell>
          <cell r="N252" t="str">
            <v>Deemed</v>
          </cell>
          <cell r="Q252" t="str">
            <v>The  Bonneville Power Administration is providing training and certification support for the Performance Tested Comfort System (PCTS). Ecos Consulting is offering PTCS training and certification services to utilities and contractors. The State of Oregon t</v>
          </cell>
          <cell r="S252">
            <v>0</v>
          </cell>
          <cell r="T252" t="str">
            <v>RHV00454</v>
          </cell>
          <cell r="U252" t="str">
            <v>LIW00244</v>
          </cell>
          <cell r="V252" t="str">
            <v>Single Family Heat Pump - PTCS System Commissioning Heat Zone 3 - Cool Zone 1</v>
          </cell>
          <cell r="W252" t="str">
            <v>Low Income Single Family Heat Pump - PTCS System Commissioning Heat Zone 3 - Cool Zone 1</v>
          </cell>
        </row>
        <row r="253">
          <cell r="A253" t="str">
            <v>Single Family Heat Pump - PTCS System Commissioning Heat Zone 3 - Cool Zone 2</v>
          </cell>
          <cell r="B253" t="str">
            <v>Residential</v>
          </cell>
          <cell r="C253" t="str">
            <v>HVAC</v>
          </cell>
          <cell r="D253" t="str">
            <v>System Commissioning</v>
          </cell>
          <cell r="E253" t="str">
            <v>PTCS System Commissioning</v>
          </cell>
          <cell r="F253" t="str">
            <v>Single Family</v>
          </cell>
          <cell r="G253" t="str">
            <v>Existing Construction</v>
          </cell>
          <cell r="H253" t="str">
            <v>Existing or New Heat Pump</v>
          </cell>
          <cell r="I253" t="str">
            <v>Not Applicable</v>
          </cell>
          <cell r="J253" t="str">
            <v>Work must meet PTCS certification or equivalent requirements. Heat pump need not meet PTCS minimum HSPF or SEER efficiency requirements.</v>
          </cell>
          <cell r="K253" t="str">
            <v>Single Family Dwelling with Air Source Heat Pump</v>
          </cell>
          <cell r="L253" t="str">
            <v>No</v>
          </cell>
          <cell r="M253" t="str">
            <v>Heating Zone 3 - Cooling Zone 2</v>
          </cell>
          <cell r="N253" t="str">
            <v>Deemed</v>
          </cell>
          <cell r="Q253" t="str">
            <v>The  Bonneville Power Administration is providing training and certification support for the Performance Tested Comfort System (PCTS). Ecos Consulting is offering PTCS training and certification services to utilities and contractors. The State of Oregon t</v>
          </cell>
          <cell r="S253">
            <v>0</v>
          </cell>
          <cell r="T253" t="str">
            <v>RHV00451</v>
          </cell>
          <cell r="U253" t="str">
            <v>LIW00241</v>
          </cell>
          <cell r="V253" t="str">
            <v>Single Family Heat Pump - PTCS System Commissioning Heat Zone 3 - Cool Zone 2</v>
          </cell>
          <cell r="W253" t="str">
            <v>Low Income Single Family Heat Pump - PTCS System Commissioning Heat Zone 3 - Cool Zone 2</v>
          </cell>
        </row>
        <row r="254">
          <cell r="A254" t="str">
            <v>Single Family Heat Pump - PTCS System Commissioning Heat Zone 3 - Cool Zone 3</v>
          </cell>
          <cell r="B254" t="str">
            <v>Residential</v>
          </cell>
          <cell r="C254" t="str">
            <v>HVAC</v>
          </cell>
          <cell r="D254" t="str">
            <v>System Commissioning</v>
          </cell>
          <cell r="E254" t="str">
            <v>PTCS System Commissioning</v>
          </cell>
          <cell r="F254" t="str">
            <v>Single Family</v>
          </cell>
          <cell r="G254" t="str">
            <v>Existing Construction</v>
          </cell>
          <cell r="H254" t="str">
            <v>Existing or New Heat Pump</v>
          </cell>
          <cell r="I254" t="str">
            <v>Not Applicable</v>
          </cell>
          <cell r="J254" t="str">
            <v>Work must meet PTCS certification or equivalent requirements. Heat pump need not meet PTCS minimum HSPF or SEER efficiency requirements.</v>
          </cell>
          <cell r="K254" t="str">
            <v>Single Family Dwelling with Air Source Heat Pump</v>
          </cell>
          <cell r="L254" t="str">
            <v>No</v>
          </cell>
          <cell r="M254" t="str">
            <v>Heating Zone 3 - Cooling Zone 3</v>
          </cell>
          <cell r="N254" t="str">
            <v>Deemed</v>
          </cell>
          <cell r="Q254" t="str">
            <v>The  Bonneville Power Administration is providing training and certification support for the Performance Tested Comfort System (PCTS). Ecos Consulting is offering PTCS training and certification services to utilities and contractors. The State of Oregon t</v>
          </cell>
          <cell r="S254">
            <v>0</v>
          </cell>
          <cell r="T254" t="str">
            <v>RHV00446</v>
          </cell>
          <cell r="U254" t="str">
            <v>LIW00238</v>
          </cell>
          <cell r="V254" t="str">
            <v>Single Family Heat Pump - PTCS System Commissioning Heat Zone 3 - Cool Zone 3</v>
          </cell>
          <cell r="W254" t="str">
            <v>Low Income Single Family Heat Pump - PTCS System Commissioning Heat Zone 3 - Cool Zone 3</v>
          </cell>
        </row>
        <row r="255">
          <cell r="A255" t="str">
            <v>Single Family w/o Electric Heat w/CAC - PTCS Duct Sealing and System Commissioning Cool Zone 1</v>
          </cell>
          <cell r="B255" t="str">
            <v>Residential</v>
          </cell>
          <cell r="C255" t="str">
            <v>HVAC</v>
          </cell>
          <cell r="D255" t="str">
            <v>Duct Sealing and System Commissioning</v>
          </cell>
          <cell r="E255" t="str">
            <v>PTCS Duct Sealing and System Commissioning</v>
          </cell>
          <cell r="F255" t="str">
            <v>Single Family</v>
          </cell>
          <cell r="G255" t="str">
            <v>Existing Construction</v>
          </cell>
          <cell r="H255" t="str">
            <v>Gas Forced Air Furnace with Existing or New Central Air Conditioning</v>
          </cell>
          <cell r="I255" t="str">
            <v>Not Applicable</v>
          </cell>
          <cell r="J255" t="str">
            <v>Work must meet PTCS certification or equivalent requirements. Air conditioner need not meet PTCS minimum SEER efficiency requirements. Pre-existing duct leakage to the outside must be greater than 250 CFM @ 50 Pascals or 15 percent of the floor area which</v>
          </cell>
          <cell r="K255" t="str">
            <v>Single Family Dwelling with duct work outside the conditioned space</v>
          </cell>
          <cell r="L255" t="str">
            <v>No</v>
          </cell>
          <cell r="M255" t="str">
            <v>Cooling Zone 1</v>
          </cell>
          <cell r="N255" t="str">
            <v>Deemed</v>
          </cell>
          <cell r="Q255" t="str">
            <v>The  Bonneville Power Administration is providing training and certification support for the Performance Tested Comfort System (PCTS). Ecos Consulting is offering PTCS training and certification services to utilities and contractors. The State of Oregon t</v>
          </cell>
          <cell r="S255">
            <v>0</v>
          </cell>
          <cell r="T255" t="str">
            <v>RHV00630</v>
          </cell>
          <cell r="U255" t="str">
            <v>LIW00304</v>
          </cell>
          <cell r="V255" t="str">
            <v>Single Family w/o Electric Heat w/CAC - PTCS Duct Sealing and System Commissioning Cool Zone 1</v>
          </cell>
          <cell r="W255" t="str">
            <v>Low Income Single Family w/o Electric Heat w/CAC - PTCS Duct Sealing and System Commissioning Cool Zone 1</v>
          </cell>
        </row>
        <row r="256">
          <cell r="A256" t="str">
            <v>Single Family w/o Electric Heat w/CAC - PTCS Duct Sealing and System Commissioning Cool Zone 2</v>
          </cell>
          <cell r="B256" t="str">
            <v>Residential</v>
          </cell>
          <cell r="C256" t="str">
            <v>HVAC</v>
          </cell>
          <cell r="D256" t="str">
            <v>Duct Sealing and System Commissioning</v>
          </cell>
          <cell r="E256" t="str">
            <v>PTCS Duct Sealing and System Commissioning</v>
          </cell>
          <cell r="F256" t="str">
            <v>Single Family</v>
          </cell>
          <cell r="G256" t="str">
            <v>Existing Construction</v>
          </cell>
          <cell r="H256" t="str">
            <v>Gas Forced Air Furnace with Existing or New Central Air Conditioning</v>
          </cell>
          <cell r="I256" t="str">
            <v>Not Applicable</v>
          </cell>
          <cell r="J256" t="str">
            <v>Work must meet PTCS certification or equivalent requirements. Air conditioner need not meet PTCS minimum SEER efficiency requirements. Pre-existing duct leakage to the outside must be greater than 250 CFM @ 50 Pascals or 15 percent of the floor area which</v>
          </cell>
          <cell r="K256" t="str">
            <v>Single Family Dwelling with duct work outside the conditioned space</v>
          </cell>
          <cell r="L256" t="str">
            <v>No</v>
          </cell>
          <cell r="M256" t="str">
            <v>Cooling Zone 2</v>
          </cell>
          <cell r="N256" t="str">
            <v>Deemed</v>
          </cell>
          <cell r="Q256" t="str">
            <v>The  Bonneville Power Administration is providing training and certification support for the Performance Tested Comfort System (PCTS). Ecos Consulting is offering PTCS training and certification services to utilities and contractors. The State of Oregon t</v>
          </cell>
          <cell r="S256">
            <v>0</v>
          </cell>
          <cell r="T256" t="str">
            <v>RHV00617</v>
          </cell>
          <cell r="U256" t="str">
            <v>LIW00290</v>
          </cell>
          <cell r="V256" t="str">
            <v>Single Family w/o Electric Heat w/CAC - PTCS Duct Sealing and System Commissioning Cool Zone 2</v>
          </cell>
          <cell r="W256" t="str">
            <v>Low Income Single Family w/o Electric Heat w/CAC - PTCS Duct Sealing and System Commissioning Cool Zone 2</v>
          </cell>
        </row>
        <row r="257">
          <cell r="A257" t="str">
            <v>Single Family w/o Electric Heat w/CAC - PTCS Duct Sealing and System Commissioning Cool Zone 3</v>
          </cell>
          <cell r="B257" t="str">
            <v>Residential</v>
          </cell>
          <cell r="C257" t="str">
            <v>HVAC</v>
          </cell>
          <cell r="D257" t="str">
            <v>Duct Sealing and System Commissioning</v>
          </cell>
          <cell r="E257" t="str">
            <v>PTCS Duct Sealing and System Commissioning</v>
          </cell>
          <cell r="F257" t="str">
            <v>Single Family</v>
          </cell>
          <cell r="G257" t="str">
            <v>Existing Construction</v>
          </cell>
          <cell r="H257" t="str">
            <v>Gas Forced Air Furnace with Existing or New Central Air Conditioning</v>
          </cell>
          <cell r="I257" t="str">
            <v>Not Applicable</v>
          </cell>
          <cell r="J257" t="str">
            <v>Work must meet PTCS certification or equivalent requirements. Air conditioner need not meet PTCS minimum SEER efficiency requirements. Pre-existing duct leakage to the outside must be greater than 250 CFM @ 50 Pascals or 15 percent of the floor area which</v>
          </cell>
          <cell r="K257" t="str">
            <v>Single Family Dwelling with duct work outside the conditioned space</v>
          </cell>
          <cell r="L257" t="str">
            <v>No</v>
          </cell>
          <cell r="M257" t="str">
            <v>Cooling Zone 3</v>
          </cell>
          <cell r="N257" t="str">
            <v>Deemed</v>
          </cell>
          <cell r="Q257" t="str">
            <v>The  Bonneville Power Administration is providing training and certification support for the Performance Tested Comfort System (PCTS). Ecos Consulting is offering PTCS training and certification services to utilities and contractors. The State of Oregon t</v>
          </cell>
          <cell r="S257">
            <v>0</v>
          </cell>
          <cell r="T257" t="str">
            <v>RHV00604</v>
          </cell>
          <cell r="U257" t="str">
            <v>LIW00269</v>
          </cell>
          <cell r="V257" t="str">
            <v>Single Family w/o Electric Heat w/CAC - PTCS Duct Sealing and System Commissioning Cool Zone 3</v>
          </cell>
          <cell r="W257" t="str">
            <v>Low Income Single Family w/o Electric Heat w/CAC - PTCS Duct Sealing and System Commissioning Cool Zone 3</v>
          </cell>
        </row>
        <row r="258">
          <cell r="A258" t="str">
            <v>Single Family w/o Electric Heat w/CAC - PTCS Duct Sealing Cool Zone 1</v>
          </cell>
          <cell r="B258" t="str">
            <v>Residential</v>
          </cell>
          <cell r="C258" t="str">
            <v>HVAC</v>
          </cell>
          <cell r="D258" t="str">
            <v>Duct Sealing</v>
          </cell>
          <cell r="E258" t="str">
            <v>PTCS Duct Sealing</v>
          </cell>
          <cell r="F258" t="str">
            <v>Single Family</v>
          </cell>
          <cell r="G258" t="str">
            <v>Existing Construction</v>
          </cell>
          <cell r="H258" t="str">
            <v>Gas Forced Air Furnace with Existing or New Central Air Conditioning</v>
          </cell>
          <cell r="I258" t="str">
            <v>Not Applicable</v>
          </cell>
          <cell r="J258" t="str">
            <v>Work must meet PTCS certification or equivalent requirements. Air conditioner need not meet PTCS minimum SEER efficiency requirements. Pre-existing duct leakage to the outside must be greater than 250 CFM @ 50 Pascals or 15 percent of the floor area which</v>
          </cell>
          <cell r="K258" t="str">
            <v>Single Family Dwelling with duct work outside the conditioned space</v>
          </cell>
          <cell r="L258" t="str">
            <v>No</v>
          </cell>
          <cell r="M258" t="str">
            <v>Cooling Zone 1</v>
          </cell>
          <cell r="N258" t="str">
            <v>Deemed</v>
          </cell>
          <cell r="Q258" t="str">
            <v>The  Bonneville Power Administration is providing training and certification support for the Performance Tested Comfort System (PCTS). Ecos Consulting is offering PTCS training and certification services to utilities and contractors. The State of Oregon t</v>
          </cell>
          <cell r="S258">
            <v>0</v>
          </cell>
          <cell r="T258" t="str">
            <v>RHV00644</v>
          </cell>
          <cell r="U258" t="str">
            <v>LIW00303</v>
          </cell>
          <cell r="V258" t="str">
            <v>Single Family w/o Electric Heat w/CAC - PTCS Duct Sealing Cool Zone 1</v>
          </cell>
          <cell r="W258" t="str">
            <v>Low Income Single Family w/o Electric Heat w/CAC - PTCS Duct Sealing Cool Zone 1</v>
          </cell>
        </row>
        <row r="259">
          <cell r="A259" t="str">
            <v>Single Family w/o Electric Heat w/CAC - PTCS Duct Sealing Cool Zone 2</v>
          </cell>
          <cell r="B259" t="str">
            <v>Residential</v>
          </cell>
          <cell r="C259" t="str">
            <v>HVAC</v>
          </cell>
          <cell r="D259" t="str">
            <v>Duct Sealing</v>
          </cell>
          <cell r="E259" t="str">
            <v>PTCS Duct Sealing</v>
          </cell>
          <cell r="F259" t="str">
            <v>Single Family</v>
          </cell>
          <cell r="G259" t="str">
            <v>Existing Construction</v>
          </cell>
          <cell r="H259" t="str">
            <v>Gas Forced Air Furnace with Existing or New Central Air Conditioning</v>
          </cell>
          <cell r="I259" t="str">
            <v>Not Applicable</v>
          </cell>
          <cell r="J259" t="str">
            <v>Work must meet PTCS certification or equivalent requirements. Air conditioner need not meet PTCS minimum SEER efficiency requirements. Pre-existing duct leakage to the outside must be greater than 250 CFM @ 50 Pascals or 15 percent of the floor area which</v>
          </cell>
          <cell r="K259" t="str">
            <v>Single Family Dwelling with duct work outside the conditioned space</v>
          </cell>
          <cell r="L259" t="str">
            <v>No</v>
          </cell>
          <cell r="M259" t="str">
            <v>Cooling Zone 2</v>
          </cell>
          <cell r="N259" t="str">
            <v>Deemed</v>
          </cell>
          <cell r="Q259" t="str">
            <v>The  Bonneville Power Administration is providing training and certification support for the Performance Tested Comfort System (PCTS). Ecos Consulting is offering PTCS training and certification services to utilities and contractors. The State of Oregon t</v>
          </cell>
          <cell r="S259">
            <v>0</v>
          </cell>
          <cell r="T259" t="str">
            <v>RHV00631</v>
          </cell>
          <cell r="U259" t="str">
            <v>LIW00285</v>
          </cell>
          <cell r="V259" t="str">
            <v>Single Family w/o Electric Heat w/CAC - PTCS Duct Sealing Cool Zone 2</v>
          </cell>
          <cell r="W259" t="str">
            <v>Low Income Single Family w/o Electric Heat w/CAC - PTCS Duct Sealing Cool Zone 2</v>
          </cell>
        </row>
        <row r="260">
          <cell r="A260" t="str">
            <v>Single Family w/o Electric Heat w/CAC - PTCS Duct Sealing Cool Zone 3</v>
          </cell>
          <cell r="B260" t="str">
            <v>Residential</v>
          </cell>
          <cell r="C260" t="str">
            <v>HVAC</v>
          </cell>
          <cell r="D260" t="str">
            <v>Duct Sealing</v>
          </cell>
          <cell r="E260" t="str">
            <v>PTCS Duct Sealing</v>
          </cell>
          <cell r="F260" t="str">
            <v>Single Family</v>
          </cell>
          <cell r="G260" t="str">
            <v>Existing Construction</v>
          </cell>
          <cell r="H260" t="str">
            <v>Gas Forced Air Furnace with Existing or New Central Air Conditioning</v>
          </cell>
          <cell r="I260" t="str">
            <v>Not Applicable</v>
          </cell>
          <cell r="J260" t="str">
            <v>Work must meet PTCS certification or equivalent requirements. Air conditioner need not meet PTCS minimum SEER efficiency requirements. Pre-existing duct leakage to the outside must be greater than 250 CFM @ 50 Pascals or 15 percent of the floor area which</v>
          </cell>
          <cell r="K260" t="str">
            <v>Single Family Dwelling with duct work outside the conditioned space</v>
          </cell>
          <cell r="L260" t="str">
            <v>No</v>
          </cell>
          <cell r="M260" t="str">
            <v>Cooling Zone 3</v>
          </cell>
          <cell r="N260" t="str">
            <v>Deemed</v>
          </cell>
          <cell r="Q260" t="str">
            <v>The  Bonneville Power Administration is providing training and certification support for the Performance Tested Comfort System (PCTS). Ecos Consulting is offering PTCS training and certification services to utilities and contractors. The State of Oregon t</v>
          </cell>
          <cell r="S260">
            <v>0</v>
          </cell>
          <cell r="T260" t="str">
            <v>RHV00616</v>
          </cell>
          <cell r="U260" t="str">
            <v>LIW00265</v>
          </cell>
          <cell r="V260" t="str">
            <v>Single Family w/o Electric Heat w/CAC - PTCS Duct Sealing Cool Zone 3</v>
          </cell>
          <cell r="W260" t="str">
            <v>Low Income Single Family w/o Electric Heat w/CAC - PTCS Duct Sealing Cool Zone 3</v>
          </cell>
        </row>
        <row r="261">
          <cell r="A261" t="str">
            <v>Single Family w/o Electric Heat w/CAC - PTCS System Commissioning Cool Zone 1</v>
          </cell>
          <cell r="B261" t="str">
            <v>Residential</v>
          </cell>
          <cell r="C261" t="str">
            <v>HVAC</v>
          </cell>
          <cell r="D261" t="str">
            <v>System Commissioning</v>
          </cell>
          <cell r="E261" t="str">
            <v>PTCS System Commissioning</v>
          </cell>
          <cell r="F261" t="str">
            <v>Single Family</v>
          </cell>
          <cell r="G261" t="str">
            <v>Existing Construction</v>
          </cell>
          <cell r="H261" t="str">
            <v>Gas Forced Air Furnace with Existing or New Central Air Conditioning</v>
          </cell>
          <cell r="I261" t="str">
            <v>Not Applicable</v>
          </cell>
          <cell r="J261" t="str">
            <v>Work must meet PTCS certification or equivalent requirements. Air conditioner need not meet PTCS minimum SEER efficiency requirements.</v>
          </cell>
          <cell r="K261" t="str">
            <v>Single Family Dwelling with Central Air Conditioning, Non-Electric Heat</v>
          </cell>
          <cell r="L261" t="str">
            <v>No</v>
          </cell>
          <cell r="M261" t="str">
            <v>Cooling Zone 1</v>
          </cell>
          <cell r="N261" t="str">
            <v>Deemed</v>
          </cell>
          <cell r="Q261" t="str">
            <v>The  Bonneville Power Administration is providing training and certification support for the Performance Tested Comfort System (PCTS). Ecos Consulting is offering PTCS training and certification services to utilities and contractors. The State of Oregon t</v>
          </cell>
          <cell r="S261">
            <v>0</v>
          </cell>
          <cell r="T261" t="str">
            <v>RHV00645</v>
          </cell>
          <cell r="U261" t="str">
            <v>LIW00323</v>
          </cell>
          <cell r="V261" t="str">
            <v>Single Family w/o Electric Heat w/CAC - PTCS System Commissioning Cool Zone 1</v>
          </cell>
          <cell r="W261" t="str">
            <v>Low Income Single Family w/o Electric Heat w/CAC - PTCS System Commissioning Cool Zone 1</v>
          </cell>
        </row>
        <row r="262">
          <cell r="A262" t="str">
            <v>Single Family w/o Electric Heat w/CAC - PTCS System Commissioning Cool Zone 2</v>
          </cell>
          <cell r="B262" t="str">
            <v>Residential</v>
          </cell>
          <cell r="C262" t="str">
            <v>HVAC</v>
          </cell>
          <cell r="D262" t="str">
            <v>System Commissioning</v>
          </cell>
          <cell r="E262" t="str">
            <v>PTCS System Commissioning</v>
          </cell>
          <cell r="F262" t="str">
            <v>Single Family</v>
          </cell>
          <cell r="G262" t="str">
            <v>Existing Construction</v>
          </cell>
          <cell r="H262" t="str">
            <v>Gas Forced Air Furnace with Existing or New Central Air Conditioning</v>
          </cell>
          <cell r="I262" t="str">
            <v>Not Applicable</v>
          </cell>
          <cell r="J262" t="str">
            <v>Work must meet PTCS certification or equivalent requirements. Air conditioner need not meet PTCS minimum SEER efficiency requirements.</v>
          </cell>
          <cell r="K262" t="str">
            <v>Single Family Dwelling with Central Air Conditioning, Non-Electric Heat</v>
          </cell>
          <cell r="L262" t="str">
            <v>No</v>
          </cell>
          <cell r="M262" t="str">
            <v>Cooling Zone 2</v>
          </cell>
          <cell r="N262" t="str">
            <v>Deemed</v>
          </cell>
          <cell r="Q262" t="str">
            <v>The  Bonneville Power Administration is providing training and certification support for the Performance Tested Comfort System (PCTS). Ecos Consulting is offering PTCS training and certification services to utilities and contractors. The State of Oregon t</v>
          </cell>
          <cell r="S262">
            <v>0</v>
          </cell>
          <cell r="T262" t="str">
            <v>RHV00640</v>
          </cell>
          <cell r="U262" t="str">
            <v>LIW00311</v>
          </cell>
          <cell r="V262" t="str">
            <v>Single Family w/o Electric Heat w/CAC - PTCS System Commissioning Cool Zone 2</v>
          </cell>
          <cell r="W262" t="str">
            <v>Low Income Single Family w/o Electric Heat w/CAC - PTCS System Commissioning Cool Zone 2</v>
          </cell>
        </row>
        <row r="263">
          <cell r="A263" t="str">
            <v>Single Family w/o Electric Heat w/CAC - PTCS System Commissioning Cool Zone 3</v>
          </cell>
          <cell r="B263" t="str">
            <v>Residential</v>
          </cell>
          <cell r="C263" t="str">
            <v>HVAC</v>
          </cell>
          <cell r="D263" t="str">
            <v>System Commissioning</v>
          </cell>
          <cell r="E263" t="str">
            <v>PTCS System Commissioning</v>
          </cell>
          <cell r="F263" t="str">
            <v>Single Family</v>
          </cell>
          <cell r="G263" t="str">
            <v>Existing Construction</v>
          </cell>
          <cell r="H263" t="str">
            <v>Gas Forced Air Furnace with Existing or New Central Air Conditioning</v>
          </cell>
          <cell r="I263" t="str">
            <v>Not Applicable</v>
          </cell>
          <cell r="J263" t="str">
            <v>Work must meet PTCS certification or equivalent requirements. Air conditioner need not meet PTCS minimum SEER efficiency requirements.</v>
          </cell>
          <cell r="K263" t="str">
            <v>Single Family Dwelling with Central Air Conditioning, Non-Electric Heat</v>
          </cell>
          <cell r="L263" t="str">
            <v>No</v>
          </cell>
          <cell r="M263" t="str">
            <v>Cooling Zone 3</v>
          </cell>
          <cell r="N263" t="str">
            <v>Deemed</v>
          </cell>
          <cell r="Q263" t="str">
            <v>The  Bonneville Power Administration is providing training and certification support for the Performance Tested Comfort System (PCTS). Ecos Consulting is offering PTCS training and certification services to utilities and contractors. The State of Oregon t</v>
          </cell>
          <cell r="S263">
            <v>0</v>
          </cell>
          <cell r="T263" t="str">
            <v>RHV00618</v>
          </cell>
          <cell r="U263" t="str">
            <v>LIW00293</v>
          </cell>
          <cell r="V263" t="str">
            <v>Single Family w/o Electric Heat w/CAC - PTCS System Commissioning Cool Zone 3</v>
          </cell>
          <cell r="W263" t="str">
            <v>Low Income Single Family w/o Electric Heat w/CAC - PTCS System Commissioning Cool Zone 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asureTable"/>
      <sheetName val="ProData"/>
      <sheetName val="PTCS"/>
      <sheetName val="Use &amp; Savings by System Type"/>
      <sheetName val="Original Cost &amp; Savings Est."/>
      <sheetName val="Sales Wght Avg SEER by Vintage "/>
      <sheetName val="LookupTable"/>
      <sheetName val="Levelized Cost Note"/>
      <sheetName val="Bug Li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ProData"/>
      <sheetName val="MData"/>
      <sheetName val="MMap"/>
      <sheetName val="Shape"/>
      <sheetName val="LoadShapeMap"/>
      <sheetName val="Notes and Sources"/>
    </sheetNames>
    <sheetDataSet>
      <sheetData sheetId="1">
        <row r="5">
          <cell r="F5">
            <v>0</v>
          </cell>
        </row>
        <row r="13">
          <cell r="B13">
            <v>0.025</v>
          </cell>
        </row>
        <row r="17">
          <cell r="B17">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puts"/>
      <sheetName val="Summary"/>
      <sheetName val="Retailers"/>
      <sheetName val="Sales"/>
      <sheetName val="Savings"/>
    </sheetNames>
    <sheetDataSet>
      <sheetData sheetId="0">
        <row r="7">
          <cell r="F7" t="str">
            <v>Pacificorp Estimated CFL Sales</v>
          </cell>
        </row>
        <row r="8">
          <cell r="F8" t="str">
            <v>1/1/2010 through 12/31/2011</v>
          </cell>
        </row>
        <row r="9">
          <cell r="F9" t="str">
            <v>Last Updated: 10/21/2009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MeasureTable_CFL Fixtures"/>
      <sheetName val="MeasureTable_CFL Lamps"/>
      <sheetName val="ProData"/>
      <sheetName val="CFL Lamps"/>
      <sheetName val="ExistLight_SCInput"/>
      <sheetName val="CFL Fixtures"/>
      <sheetName val="Bulb AssumptionsRetail"/>
      <sheetName val="Bulb AssumptionsDirect"/>
      <sheetName val="Bulb AssumptionsNEEA"/>
      <sheetName val="Fixture AssumptionsRetail"/>
      <sheetName val="Fixture AssumptionsDirect"/>
      <sheetName val="Fixture AssumptionsNEEA"/>
      <sheetName val="Fixture Cost Assumptions"/>
      <sheetName val="ResLightingFixturesandUseRetail"/>
      <sheetName val="ResLightingFixturesandUseDirect"/>
      <sheetName val="ResLightingFixturesandUseNEEA"/>
      <sheetName val="CFL Data"/>
      <sheetName val="Fixture Data"/>
      <sheetName val="Estimated Hrs of Use by Room"/>
      <sheetName val="Estimated Use by Bldg Type"/>
      <sheetName val="Space Conditioning Interaction"/>
      <sheetName val="LookupTable"/>
      <sheetName val="Bug List"/>
    </sheetNames>
    <sheetDataSet>
      <sheetData sheetId="6">
        <row r="61">
          <cell r="A61" t="str">
            <v>Energy Star Fixture (Hard wired) - Any Exterior Fixture</v>
          </cell>
          <cell r="C61">
            <v>14.999999046325684</v>
          </cell>
          <cell r="D61">
            <v>68.66204833984375</v>
          </cell>
          <cell r="E61">
            <v>0</v>
          </cell>
          <cell r="F61">
            <v>14</v>
          </cell>
          <cell r="G61">
            <v>-2.2302000522613525</v>
          </cell>
          <cell r="H61">
            <v>13.16751480102539</v>
          </cell>
          <cell r="J61">
            <v>0.4000000059604645</v>
          </cell>
          <cell r="K61">
            <v>0.27799999713897705</v>
          </cell>
          <cell r="L61">
            <v>74.8912582397461</v>
          </cell>
          <cell r="M61">
            <v>0.005941715091466904</v>
          </cell>
          <cell r="N61">
            <v>0.021373076364398003</v>
          </cell>
          <cell r="O61">
            <v>0</v>
          </cell>
          <cell r="P61">
            <v>0</v>
          </cell>
          <cell r="Q61">
            <v>0</v>
          </cell>
          <cell r="R61">
            <v>13.069803237915039</v>
          </cell>
          <cell r="S61">
            <v>0</v>
          </cell>
          <cell r="T61">
            <v>0</v>
          </cell>
          <cell r="U61">
            <v>2.622298002243042</v>
          </cell>
          <cell r="V61">
            <v>2.799999952316284</v>
          </cell>
          <cell r="W61">
            <v>0</v>
          </cell>
          <cell r="X61">
            <v>0</v>
          </cell>
          <cell r="Y61">
            <v>0</v>
          </cell>
          <cell r="Z61">
            <v>-27.793235778808594</v>
          </cell>
          <cell r="AA61">
            <v>0</v>
          </cell>
          <cell r="AB61">
            <v>0</v>
          </cell>
          <cell r="AC61">
            <v>0</v>
          </cell>
          <cell r="AD61">
            <v>13.16751480102539</v>
          </cell>
          <cell r="AE61">
            <v>0</v>
          </cell>
          <cell r="AF61">
            <v>0</v>
          </cell>
          <cell r="AG61">
            <v>0</v>
          </cell>
          <cell r="AH61">
            <v>1.2440822124481201</v>
          </cell>
          <cell r="AI61">
            <v>0</v>
          </cell>
          <cell r="AJ61">
            <v>0</v>
          </cell>
          <cell r="AK61">
            <v>2.622298002243042</v>
          </cell>
          <cell r="AL61">
            <v>3.866380453109741</v>
          </cell>
          <cell r="AM61">
            <v>37.59577941894531</v>
          </cell>
          <cell r="AN61">
            <v>0.22214077413082123</v>
          </cell>
          <cell r="AO61">
            <v>3.781791925430298</v>
          </cell>
          <cell r="AP61">
            <v>0</v>
          </cell>
          <cell r="AQ61">
            <v>41.59971237182617</v>
          </cell>
          <cell r="AR61">
            <v>1.2440822124481201</v>
          </cell>
          <cell r="AS61">
            <v>2.389785031737766</v>
          </cell>
          <cell r="AT61">
            <v>37.59577941894531</v>
          </cell>
          <cell r="AU61">
            <v>5.327117919921875</v>
          </cell>
          <cell r="AV61">
            <v>4.292289733886719</v>
          </cell>
          <cell r="AW61">
            <v>0</v>
          </cell>
          <cell r="AX61">
            <v>47.215187072753906</v>
          </cell>
          <cell r="AY61">
            <v>0</v>
          </cell>
          <cell r="AZ61">
            <v>9999</v>
          </cell>
          <cell r="BA61">
            <v>37.59577941894531</v>
          </cell>
          <cell r="BB61">
            <v>5.549258708953857</v>
          </cell>
          <cell r="BC61">
            <v>4.3145036697387695</v>
          </cell>
          <cell r="BD61">
            <v>0</v>
          </cell>
          <cell r="BE61">
            <v>47.45954132080078</v>
          </cell>
          <cell r="BF61">
            <v>1.2440822124481201</v>
          </cell>
          <cell r="BG61">
            <v>-9.235596656799316</v>
          </cell>
          <cell r="BH61">
            <v>2.5915884374791216</v>
          </cell>
          <cell r="BI61">
            <v>1.3329776525497437</v>
          </cell>
          <cell r="BJ61">
            <v>0</v>
          </cell>
          <cell r="BK61">
            <v>0</v>
          </cell>
          <cell r="BL61">
            <v>2.809673547744751</v>
          </cell>
          <cell r="BM61">
            <v>4.142651081085205</v>
          </cell>
          <cell r="BN61">
            <v>37.59577941894531</v>
          </cell>
          <cell r="BO61">
            <v>0</v>
          </cell>
          <cell r="BP61">
            <v>5.549258708953857</v>
          </cell>
          <cell r="BQ61">
            <v>0</v>
          </cell>
          <cell r="BR61">
            <v>0</v>
          </cell>
          <cell r="BS61">
            <v>0</v>
          </cell>
          <cell r="BT61">
            <v>0</v>
          </cell>
          <cell r="BU61">
            <v>0</v>
          </cell>
          <cell r="BV61">
            <v>0</v>
          </cell>
          <cell r="BW61">
            <v>4.3145036697387695</v>
          </cell>
          <cell r="BX61">
            <v>15.69210147857666</v>
          </cell>
          <cell r="BY61">
            <v>2.799999952316284</v>
          </cell>
          <cell r="BZ61">
            <v>-27.793235778808594</v>
          </cell>
          <cell r="CA61">
            <v>13.16751480102539</v>
          </cell>
          <cell r="CB61">
            <v>47.45954132080078</v>
          </cell>
          <cell r="CC61">
            <v>3.866380453109741</v>
          </cell>
          <cell r="CD61">
            <v>2.376932714859558</v>
          </cell>
          <cell r="CE61">
            <v>-6.425922870635986</v>
          </cell>
          <cell r="CF61">
            <v>0.5493851261793782</v>
          </cell>
          <cell r="CG61">
            <v>0</v>
          </cell>
          <cell r="CH61">
            <v>0.5493851261793782</v>
          </cell>
          <cell r="CI61">
            <v>0.032597764691920036</v>
          </cell>
          <cell r="CJ61">
            <v>0</v>
          </cell>
          <cell r="CK61">
            <v>0.032597764691920036</v>
          </cell>
          <cell r="CM61">
            <v>0</v>
          </cell>
          <cell r="CO61">
            <v>0</v>
          </cell>
          <cell r="CP61">
            <v>0</v>
          </cell>
          <cell r="CQ61">
            <v>0</v>
          </cell>
          <cell r="CR61">
            <v>0</v>
          </cell>
          <cell r="CS61">
            <v>0</v>
          </cell>
          <cell r="CT61">
            <v>0</v>
          </cell>
          <cell r="CU61">
            <v>0</v>
          </cell>
          <cell r="CV61">
            <v>9999</v>
          </cell>
          <cell r="CW61">
            <v>9999</v>
          </cell>
        </row>
        <row r="62">
          <cell r="A62" t="str">
            <v>Energy Star Fixture (Hard wired) - Porches Fixture</v>
          </cell>
          <cell r="C62">
            <v>15</v>
          </cell>
          <cell r="D62">
            <v>83.51200103759766</v>
          </cell>
          <cell r="E62">
            <v>0</v>
          </cell>
          <cell r="F62">
            <v>18.5</v>
          </cell>
          <cell r="G62">
            <v>-2.372499942779541</v>
          </cell>
          <cell r="H62">
            <v>16.285354614257812</v>
          </cell>
          <cell r="J62">
            <v>0.4000000059604645</v>
          </cell>
          <cell r="K62">
            <v>0.27799999713897705</v>
          </cell>
          <cell r="L62">
            <v>91.08843994140625</v>
          </cell>
          <cell r="M62">
            <v>0.007226765621453524</v>
          </cell>
          <cell r="N62">
            <v>0.025995559990406036</v>
          </cell>
          <cell r="O62">
            <v>0</v>
          </cell>
          <cell r="P62">
            <v>0</v>
          </cell>
          <cell r="Q62">
            <v>0</v>
          </cell>
          <cell r="R62">
            <v>17.270811080932617</v>
          </cell>
          <cell r="S62">
            <v>0</v>
          </cell>
          <cell r="T62">
            <v>0</v>
          </cell>
          <cell r="U62">
            <v>3.465179443359375</v>
          </cell>
          <cell r="V62">
            <v>3.700000047683716</v>
          </cell>
          <cell r="W62">
            <v>0</v>
          </cell>
          <cell r="X62">
            <v>0</v>
          </cell>
          <cell r="Y62">
            <v>0</v>
          </cell>
          <cell r="Z62">
            <v>-29.566606521606445</v>
          </cell>
          <cell r="AA62">
            <v>0</v>
          </cell>
          <cell r="AB62">
            <v>0</v>
          </cell>
          <cell r="AC62">
            <v>0</v>
          </cell>
          <cell r="AD62">
            <v>16.285354614257812</v>
          </cell>
          <cell r="AE62">
            <v>0</v>
          </cell>
          <cell r="AF62">
            <v>0</v>
          </cell>
          <cell r="AG62">
            <v>0</v>
          </cell>
          <cell r="AH62">
            <v>7.689558982849121</v>
          </cell>
          <cell r="AI62">
            <v>0</v>
          </cell>
          <cell r="AJ62">
            <v>0</v>
          </cell>
          <cell r="AK62">
            <v>3.465179443359375</v>
          </cell>
          <cell r="AL62">
            <v>11.154738426208496</v>
          </cell>
          <cell r="AM62">
            <v>45.726844787597656</v>
          </cell>
          <cell r="AN62">
            <v>0.27018454670906067</v>
          </cell>
          <cell r="AO62">
            <v>4.599702835083008</v>
          </cell>
          <cell r="AP62">
            <v>0</v>
          </cell>
          <cell r="AQ62">
            <v>50.59673309326172</v>
          </cell>
          <cell r="AR62">
            <v>7.689558982849121</v>
          </cell>
          <cell r="AS62">
            <v>2.151679784877721</v>
          </cell>
          <cell r="AT62">
            <v>45.726844787597656</v>
          </cell>
          <cell r="AU62">
            <v>6.479244709014893</v>
          </cell>
          <cell r="AV62">
            <v>5.220608711242676</v>
          </cell>
          <cell r="AW62">
            <v>0</v>
          </cell>
          <cell r="AX62">
            <v>57.42669677734375</v>
          </cell>
          <cell r="AY62">
            <v>0</v>
          </cell>
          <cell r="AZ62">
            <v>9999</v>
          </cell>
          <cell r="BA62">
            <v>45.726844787597656</v>
          </cell>
          <cell r="BB62">
            <v>6.749429225921631</v>
          </cell>
          <cell r="BC62">
            <v>5.247627258300781</v>
          </cell>
          <cell r="BD62">
            <v>0</v>
          </cell>
          <cell r="BE62">
            <v>57.723899841308594</v>
          </cell>
          <cell r="BF62">
            <v>7.689558982849121</v>
          </cell>
          <cell r="BG62">
            <v>-3.7946057319641113</v>
          </cell>
          <cell r="BH62">
            <v>2.3429815195065955</v>
          </cell>
          <cell r="BI62">
            <v>6.773967266082764</v>
          </cell>
          <cell r="BJ62">
            <v>0</v>
          </cell>
          <cell r="BK62">
            <v>0</v>
          </cell>
          <cell r="BL62">
            <v>3.052582263946533</v>
          </cell>
          <cell r="BM62">
            <v>9.826549530029297</v>
          </cell>
          <cell r="BN62">
            <v>45.726844787597656</v>
          </cell>
          <cell r="BO62">
            <v>0</v>
          </cell>
          <cell r="BP62">
            <v>6.749429225921631</v>
          </cell>
          <cell r="BQ62">
            <v>0</v>
          </cell>
          <cell r="BR62">
            <v>0</v>
          </cell>
          <cell r="BS62">
            <v>0</v>
          </cell>
          <cell r="BT62">
            <v>0</v>
          </cell>
          <cell r="BU62">
            <v>0</v>
          </cell>
          <cell r="BV62">
            <v>0</v>
          </cell>
          <cell r="BW62">
            <v>5.247627258300781</v>
          </cell>
          <cell r="BX62">
            <v>20.735990524291992</v>
          </cell>
          <cell r="BY62">
            <v>3.700000047683716</v>
          </cell>
          <cell r="BZ62">
            <v>-29.566606521606445</v>
          </cell>
          <cell r="CA62">
            <v>16.285354614257812</v>
          </cell>
          <cell r="CB62">
            <v>57.723899841308594</v>
          </cell>
          <cell r="CC62">
            <v>11.154738426208496</v>
          </cell>
          <cell r="CD62">
            <v>2.143605704183337</v>
          </cell>
          <cell r="CE62">
            <v>-0.7420234680175781</v>
          </cell>
          <cell r="CF62">
            <v>0.6682039349815523</v>
          </cell>
          <cell r="CG62">
            <v>0</v>
          </cell>
          <cell r="CH62">
            <v>0.6682039349815523</v>
          </cell>
          <cell r="CI62">
            <v>0.039647878329402995</v>
          </cell>
          <cell r="CJ62">
            <v>0</v>
          </cell>
          <cell r="CK62">
            <v>0.039647878329402995</v>
          </cell>
          <cell r="CM62">
            <v>0</v>
          </cell>
          <cell r="CO62">
            <v>0</v>
          </cell>
          <cell r="CP62">
            <v>0</v>
          </cell>
          <cell r="CQ62">
            <v>0</v>
          </cell>
          <cell r="CR62">
            <v>0</v>
          </cell>
          <cell r="CS62">
            <v>0</v>
          </cell>
          <cell r="CT62">
            <v>0</v>
          </cell>
          <cell r="CU62">
            <v>0</v>
          </cell>
          <cell r="CV62">
            <v>9999</v>
          </cell>
          <cell r="CW62">
            <v>9999</v>
          </cell>
        </row>
        <row r="63">
          <cell r="A63" t="str">
            <v>Energy Star Fixture (Hard wired) - Master Bedrooms Fixture</v>
          </cell>
          <cell r="C63">
            <v>15</v>
          </cell>
          <cell r="D63">
            <v>29.335887908935547</v>
          </cell>
          <cell r="E63">
            <v>0</v>
          </cell>
          <cell r="F63">
            <v>12.996700286865234</v>
          </cell>
          <cell r="G63">
            <v>-0.9854999780654907</v>
          </cell>
          <cell r="H63">
            <v>3.7226178646087646</v>
          </cell>
          <cell r="J63">
            <v>0.4000000059604645</v>
          </cell>
          <cell r="K63">
            <v>0.27799999713897705</v>
          </cell>
          <cell r="L63">
            <v>31.99732208251953</v>
          </cell>
          <cell r="M63">
            <v>0.0025386002380400896</v>
          </cell>
          <cell r="N63">
            <v>0.009131656028330326</v>
          </cell>
          <cell r="O63">
            <v>0</v>
          </cell>
          <cell r="P63">
            <v>0</v>
          </cell>
          <cell r="Q63">
            <v>0</v>
          </cell>
          <cell r="R63">
            <v>12.13316535949707</v>
          </cell>
          <cell r="S63">
            <v>0</v>
          </cell>
          <cell r="T63">
            <v>0</v>
          </cell>
          <cell r="U63">
            <v>2.434372901916504</v>
          </cell>
          <cell r="V63">
            <v>2.5993399620056152</v>
          </cell>
          <cell r="W63">
            <v>0</v>
          </cell>
          <cell r="X63">
            <v>0</v>
          </cell>
          <cell r="Y63">
            <v>0</v>
          </cell>
          <cell r="Z63">
            <v>-12.281513214111328</v>
          </cell>
          <cell r="AA63">
            <v>0</v>
          </cell>
          <cell r="AB63">
            <v>0</v>
          </cell>
          <cell r="AC63">
            <v>0</v>
          </cell>
          <cell r="AD63">
            <v>3.7226178646087646</v>
          </cell>
          <cell r="AE63">
            <v>0</v>
          </cell>
          <cell r="AF63">
            <v>0</v>
          </cell>
          <cell r="AG63">
            <v>0</v>
          </cell>
          <cell r="AH63">
            <v>6.173609733581543</v>
          </cell>
          <cell r="AI63">
            <v>0</v>
          </cell>
          <cell r="AJ63">
            <v>0</v>
          </cell>
          <cell r="AK63">
            <v>2.434372901916504</v>
          </cell>
          <cell r="AL63">
            <v>8.607982635498047</v>
          </cell>
          <cell r="AM63">
            <v>16.06281089782715</v>
          </cell>
          <cell r="AN63">
            <v>0.09490975737571716</v>
          </cell>
          <cell r="AO63">
            <v>1.6157721281051636</v>
          </cell>
          <cell r="AP63">
            <v>0</v>
          </cell>
          <cell r="AQ63">
            <v>17.77349281311035</v>
          </cell>
          <cell r="AR63">
            <v>6.173609733581543</v>
          </cell>
          <cell r="AS63">
            <v>1.6285454014220555</v>
          </cell>
          <cell r="AT63">
            <v>16.06281089782715</v>
          </cell>
          <cell r="AU63">
            <v>2.2760136127471924</v>
          </cell>
          <cell r="AV63">
            <v>1.8338825702667236</v>
          </cell>
          <cell r="AW63">
            <v>0</v>
          </cell>
          <cell r="AX63">
            <v>20.172706604003906</v>
          </cell>
          <cell r="AY63">
            <v>0</v>
          </cell>
          <cell r="AZ63">
            <v>9999</v>
          </cell>
          <cell r="BA63">
            <v>16.06281089782715</v>
          </cell>
          <cell r="BB63">
            <v>2.3709232807159424</v>
          </cell>
          <cell r="BC63">
            <v>1.8433735370635986</v>
          </cell>
          <cell r="BD63">
            <v>0</v>
          </cell>
          <cell r="BE63">
            <v>20.27710723876953</v>
          </cell>
          <cell r="BF63">
            <v>6.173609733581543</v>
          </cell>
          <cell r="BG63">
            <v>4.913547039031982</v>
          </cell>
          <cell r="BH63">
            <v>1.7642050226804897</v>
          </cell>
          <cell r="BI63">
            <v>15.482121467590332</v>
          </cell>
          <cell r="BJ63">
            <v>0</v>
          </cell>
          <cell r="BK63">
            <v>0</v>
          </cell>
          <cell r="BL63">
            <v>6.104897499084473</v>
          </cell>
          <cell r="BM63">
            <v>21.587018966674805</v>
          </cell>
          <cell r="BN63">
            <v>16.06281089782715</v>
          </cell>
          <cell r="BO63">
            <v>0</v>
          </cell>
          <cell r="BP63">
            <v>2.3709232807159424</v>
          </cell>
          <cell r="BQ63">
            <v>0</v>
          </cell>
          <cell r="BR63">
            <v>0</v>
          </cell>
          <cell r="BS63">
            <v>0</v>
          </cell>
          <cell r="BT63">
            <v>0</v>
          </cell>
          <cell r="BU63">
            <v>0</v>
          </cell>
          <cell r="BV63">
            <v>0</v>
          </cell>
          <cell r="BW63">
            <v>1.8433735370635986</v>
          </cell>
          <cell r="BX63">
            <v>14.567538261413574</v>
          </cell>
          <cell r="BY63">
            <v>2.5993399620056152</v>
          </cell>
          <cell r="BZ63">
            <v>-12.281513214111328</v>
          </cell>
          <cell r="CA63">
            <v>3.7226178646087646</v>
          </cell>
          <cell r="CB63">
            <v>20.27710723876953</v>
          </cell>
          <cell r="CC63">
            <v>8.607982635498047</v>
          </cell>
          <cell r="CD63">
            <v>1.5586120834089798</v>
          </cell>
          <cell r="CE63">
            <v>11.018445014953613</v>
          </cell>
          <cell r="CF63">
            <v>0.23472501788846722</v>
          </cell>
          <cell r="CG63">
            <v>0</v>
          </cell>
          <cell r="CH63">
            <v>0.23472501788846722</v>
          </cell>
          <cell r="CI63">
            <v>0.013927408180207525</v>
          </cell>
          <cell r="CJ63">
            <v>0</v>
          </cell>
          <cell r="CK63">
            <v>0.013927408180207525</v>
          </cell>
          <cell r="CM63">
            <v>0</v>
          </cell>
          <cell r="CO63">
            <v>0</v>
          </cell>
          <cell r="CP63">
            <v>0</v>
          </cell>
          <cell r="CQ63">
            <v>0</v>
          </cell>
          <cell r="CR63">
            <v>0</v>
          </cell>
          <cell r="CS63">
            <v>0</v>
          </cell>
          <cell r="CT63">
            <v>0</v>
          </cell>
          <cell r="CU63">
            <v>0</v>
          </cell>
          <cell r="CV63">
            <v>9999</v>
          </cell>
          <cell r="CW63">
            <v>9999</v>
          </cell>
        </row>
        <row r="64">
          <cell r="A64" t="str">
            <v>Energy Star Fixture (Hard wired) - Any Fixture</v>
          </cell>
          <cell r="C64">
            <v>15.000000953674316</v>
          </cell>
          <cell r="D64">
            <v>49.6351203918457</v>
          </cell>
          <cell r="E64">
            <v>0</v>
          </cell>
          <cell r="F64">
            <v>23.93869972229004</v>
          </cell>
          <cell r="G64">
            <v>-1.694200038909912</v>
          </cell>
          <cell r="H64">
            <v>6.083388805389404</v>
          </cell>
          <cell r="J64">
            <v>0.40000003576278687</v>
          </cell>
          <cell r="K64">
            <v>0.27799999713897705</v>
          </cell>
          <cell r="L64">
            <v>54.138160705566406</v>
          </cell>
          <cell r="M64">
            <v>0.004295208025723696</v>
          </cell>
          <cell r="N64">
            <v>0.015450388193130493</v>
          </cell>
          <cell r="O64">
            <v>0</v>
          </cell>
          <cell r="P64">
            <v>0</v>
          </cell>
          <cell r="Q64">
            <v>0</v>
          </cell>
          <cell r="R64">
            <v>22.3481502532959</v>
          </cell>
          <cell r="S64">
            <v>0</v>
          </cell>
          <cell r="T64">
            <v>0</v>
          </cell>
          <cell r="U64">
            <v>4.483886241912842</v>
          </cell>
          <cell r="V64">
            <v>4.787740230560303</v>
          </cell>
          <cell r="W64">
            <v>0</v>
          </cell>
          <cell r="X64">
            <v>0</v>
          </cell>
          <cell r="Y64">
            <v>0</v>
          </cell>
          <cell r="Z64">
            <v>-21.11348533630371</v>
          </cell>
          <cell r="AA64">
            <v>0</v>
          </cell>
          <cell r="AB64">
            <v>0</v>
          </cell>
          <cell r="AC64">
            <v>0</v>
          </cell>
          <cell r="AD64">
            <v>6.083388805389404</v>
          </cell>
          <cell r="AE64">
            <v>0</v>
          </cell>
          <cell r="AF64">
            <v>0</v>
          </cell>
          <cell r="AG64">
            <v>0</v>
          </cell>
          <cell r="AH64">
            <v>12.105793952941895</v>
          </cell>
          <cell r="AI64">
            <v>0</v>
          </cell>
          <cell r="AJ64">
            <v>0</v>
          </cell>
          <cell r="AK64">
            <v>4.483886241912842</v>
          </cell>
          <cell r="AL64">
            <v>16.589679718017578</v>
          </cell>
          <cell r="AM64">
            <v>27.17761993408203</v>
          </cell>
          <cell r="AN64">
            <v>0.16058340668678284</v>
          </cell>
          <cell r="AO64">
            <v>2.7338204383850098</v>
          </cell>
          <cell r="AP64">
            <v>0</v>
          </cell>
          <cell r="AQ64">
            <v>30.072023391723633</v>
          </cell>
          <cell r="AR64">
            <v>12.105793952941895</v>
          </cell>
          <cell r="AS64">
            <v>1.5408374356883867</v>
          </cell>
          <cell r="AT64">
            <v>27.17761993408203</v>
          </cell>
          <cell r="AU64">
            <v>3.8509209156036377</v>
          </cell>
          <cell r="AV64">
            <v>3.1028542518615723</v>
          </cell>
          <cell r="AW64">
            <v>0</v>
          </cell>
          <cell r="AX64">
            <v>34.13139343261719</v>
          </cell>
          <cell r="AY64">
            <v>0</v>
          </cell>
          <cell r="AZ64">
            <v>9999</v>
          </cell>
          <cell r="BA64">
            <v>27.17761993408203</v>
          </cell>
          <cell r="BB64">
            <v>4.011504173278809</v>
          </cell>
          <cell r="BC64">
            <v>3.1189124584198</v>
          </cell>
          <cell r="BD64">
            <v>0</v>
          </cell>
          <cell r="BE64">
            <v>34.30803680419922</v>
          </cell>
          <cell r="BF64">
            <v>12.105793952941895</v>
          </cell>
          <cell r="BG64">
            <v>7.374412536621094</v>
          </cell>
          <cell r="BH64">
            <v>1.6683541376238737</v>
          </cell>
          <cell r="BI64">
            <v>17.94298553466797</v>
          </cell>
          <cell r="BJ64">
            <v>0</v>
          </cell>
          <cell r="BK64">
            <v>0</v>
          </cell>
          <cell r="BL64">
            <v>6.645933628082275</v>
          </cell>
          <cell r="BM64">
            <v>24.588918685913086</v>
          </cell>
          <cell r="BN64">
            <v>27.17761993408203</v>
          </cell>
          <cell r="BO64">
            <v>0</v>
          </cell>
          <cell r="BP64">
            <v>4.011504173278809</v>
          </cell>
          <cell r="BQ64">
            <v>0</v>
          </cell>
          <cell r="BR64">
            <v>0</v>
          </cell>
          <cell r="BS64">
            <v>0</v>
          </cell>
          <cell r="BT64">
            <v>0</v>
          </cell>
          <cell r="BU64">
            <v>0</v>
          </cell>
          <cell r="BV64">
            <v>0</v>
          </cell>
          <cell r="BW64">
            <v>3.1189124584198</v>
          </cell>
          <cell r="BX64">
            <v>26.8320369720459</v>
          </cell>
          <cell r="BY64">
            <v>4.787740230560303</v>
          </cell>
          <cell r="BZ64">
            <v>-21.11348533630371</v>
          </cell>
          <cell r="CA64">
            <v>6.083388805389404</v>
          </cell>
          <cell r="CB64">
            <v>34.30803680419922</v>
          </cell>
          <cell r="CC64">
            <v>16.589679718017578</v>
          </cell>
          <cell r="CD64">
            <v>1.4699434535376386</v>
          </cell>
          <cell r="CE64">
            <v>14.020346641540527</v>
          </cell>
          <cell r="CF64">
            <v>0.39714512884933734</v>
          </cell>
          <cell r="CG64">
            <v>0</v>
          </cell>
          <cell r="CH64">
            <v>0.39714512884933734</v>
          </cell>
          <cell r="CI64">
            <v>0.023564604940807997</v>
          </cell>
          <cell r="CJ64">
            <v>0</v>
          </cell>
          <cell r="CK64">
            <v>0.023564604940807997</v>
          </cell>
          <cell r="CM64">
            <v>0</v>
          </cell>
          <cell r="CO64">
            <v>0</v>
          </cell>
          <cell r="CP64">
            <v>0</v>
          </cell>
          <cell r="CQ64">
            <v>0</v>
          </cell>
          <cell r="CR64">
            <v>0</v>
          </cell>
          <cell r="CS64">
            <v>0</v>
          </cell>
          <cell r="CT64">
            <v>0</v>
          </cell>
          <cell r="CU64">
            <v>0</v>
          </cell>
          <cell r="CV64">
            <v>9999</v>
          </cell>
          <cell r="CW64">
            <v>9999</v>
          </cell>
        </row>
        <row r="65">
          <cell r="A65" t="str">
            <v>Energy Star Fixture (Hard wired) - Yard/ Driveway Fixture</v>
          </cell>
          <cell r="C65">
            <v>15</v>
          </cell>
          <cell r="D65">
            <v>58.762081146240234</v>
          </cell>
          <cell r="E65">
            <v>0</v>
          </cell>
          <cell r="F65">
            <v>25.491600036621094</v>
          </cell>
          <cell r="G65">
            <v>-2.1352999210357666</v>
          </cell>
          <cell r="H65">
            <v>12.990246772766113</v>
          </cell>
          <cell r="J65">
            <v>0.4000000059604645</v>
          </cell>
          <cell r="K65">
            <v>0.27799996733665466</v>
          </cell>
          <cell r="L65">
            <v>64.0931396484375</v>
          </cell>
          <cell r="M65">
            <v>0.005085015203803778</v>
          </cell>
          <cell r="N65">
            <v>0.018291421234607697</v>
          </cell>
          <cell r="O65">
            <v>0</v>
          </cell>
          <cell r="P65">
            <v>0</v>
          </cell>
          <cell r="Q65">
            <v>0</v>
          </cell>
          <cell r="R65">
            <v>23.797870635986328</v>
          </cell>
          <cell r="S65">
            <v>0</v>
          </cell>
          <cell r="T65">
            <v>0</v>
          </cell>
          <cell r="U65">
            <v>4.774755001068115</v>
          </cell>
          <cell r="V65">
            <v>5.098320007324219</v>
          </cell>
          <cell r="W65">
            <v>0</v>
          </cell>
          <cell r="X65">
            <v>0</v>
          </cell>
          <cell r="Y65">
            <v>0</v>
          </cell>
          <cell r="Z65">
            <v>-26.610570907592773</v>
          </cell>
          <cell r="AA65">
            <v>0</v>
          </cell>
          <cell r="AB65">
            <v>0</v>
          </cell>
          <cell r="AC65">
            <v>0</v>
          </cell>
          <cell r="AD65">
            <v>12.990246772766113</v>
          </cell>
          <cell r="AE65">
            <v>0</v>
          </cell>
          <cell r="AF65">
            <v>0</v>
          </cell>
          <cell r="AG65">
            <v>0</v>
          </cell>
          <cell r="AH65">
            <v>15.275866508483887</v>
          </cell>
          <cell r="AI65">
            <v>0</v>
          </cell>
          <cell r="AJ65">
            <v>0</v>
          </cell>
          <cell r="AK65">
            <v>4.774755001068115</v>
          </cell>
          <cell r="AL65">
            <v>20.050621032714844</v>
          </cell>
          <cell r="AM65">
            <v>32.17506790161133</v>
          </cell>
          <cell r="AN65">
            <v>0.1901116669178009</v>
          </cell>
          <cell r="AO65">
            <v>3.236518144607544</v>
          </cell>
          <cell r="AP65">
            <v>0</v>
          </cell>
          <cell r="AQ65">
            <v>35.6016960144043</v>
          </cell>
          <cell r="AR65">
            <v>15.275866508483887</v>
          </cell>
          <cell r="AS65">
            <v>1.485260443678875</v>
          </cell>
          <cell r="AT65">
            <v>32.17506790161133</v>
          </cell>
          <cell r="AU65">
            <v>4.559032917022705</v>
          </cell>
          <cell r="AV65">
            <v>3.673410177230835</v>
          </cell>
          <cell r="AW65">
            <v>0</v>
          </cell>
          <cell r="AX65">
            <v>40.40751266479492</v>
          </cell>
          <cell r="AY65">
            <v>0</v>
          </cell>
          <cell r="AZ65">
            <v>9999</v>
          </cell>
          <cell r="BA65">
            <v>32.17506790161133</v>
          </cell>
          <cell r="BB65">
            <v>4.749144554138184</v>
          </cell>
          <cell r="BC65">
            <v>3.6924214363098145</v>
          </cell>
          <cell r="BD65">
            <v>0</v>
          </cell>
          <cell r="BE65">
            <v>40.616634368896484</v>
          </cell>
          <cell r="BF65">
            <v>15.275866508483887</v>
          </cell>
          <cell r="BG65">
            <v>8.556328773498535</v>
          </cell>
          <cell r="BH65">
            <v>1.6049874130295834</v>
          </cell>
          <cell r="BI65">
            <v>19.124902725219727</v>
          </cell>
          <cell r="BJ65">
            <v>0</v>
          </cell>
          <cell r="BK65">
            <v>0</v>
          </cell>
          <cell r="BL65">
            <v>5.977842330932617</v>
          </cell>
          <cell r="BM65">
            <v>25.102745056152344</v>
          </cell>
          <cell r="BN65">
            <v>32.17506790161133</v>
          </cell>
          <cell r="BO65">
            <v>0</v>
          </cell>
          <cell r="BP65">
            <v>4.749144554138184</v>
          </cell>
          <cell r="BQ65">
            <v>0</v>
          </cell>
          <cell r="BR65">
            <v>0</v>
          </cell>
          <cell r="BS65">
            <v>0</v>
          </cell>
          <cell r="BT65">
            <v>0</v>
          </cell>
          <cell r="BU65">
            <v>0</v>
          </cell>
          <cell r="BV65">
            <v>0</v>
          </cell>
          <cell r="BW65">
            <v>3.6924214363098145</v>
          </cell>
          <cell r="BX65">
            <v>28.5726261138916</v>
          </cell>
          <cell r="BY65">
            <v>5.098320007324219</v>
          </cell>
          <cell r="BZ65">
            <v>-26.610570907592773</v>
          </cell>
          <cell r="CA65">
            <v>12.990246772766113</v>
          </cell>
          <cell r="CB65">
            <v>40.616634368896484</v>
          </cell>
          <cell r="CC65">
            <v>20.050621032714844</v>
          </cell>
          <cell r="CD65">
            <v>1.4407519538173865</v>
          </cell>
          <cell r="CE65">
            <v>14.534171104431152</v>
          </cell>
          <cell r="CF65">
            <v>0.47017258697792896</v>
          </cell>
          <cell r="CG65">
            <v>0</v>
          </cell>
          <cell r="CH65">
            <v>0.47017258697792896</v>
          </cell>
          <cell r="CI65">
            <v>0.027897688933598102</v>
          </cell>
          <cell r="CJ65">
            <v>0</v>
          </cell>
          <cell r="CK65">
            <v>0.027897688933598102</v>
          </cell>
          <cell r="CM65">
            <v>0</v>
          </cell>
          <cell r="CO65">
            <v>0</v>
          </cell>
          <cell r="CP65">
            <v>0</v>
          </cell>
          <cell r="CQ65">
            <v>0</v>
          </cell>
          <cell r="CR65">
            <v>0</v>
          </cell>
          <cell r="CS65">
            <v>0</v>
          </cell>
          <cell r="CT65">
            <v>0</v>
          </cell>
          <cell r="CU65">
            <v>0</v>
          </cell>
          <cell r="CV65">
            <v>9999</v>
          </cell>
          <cell r="CW65">
            <v>9999</v>
          </cell>
        </row>
        <row r="66">
          <cell r="A66" t="str">
            <v>Energy Star Fixture (Hard wired) - Bedrooms Fixture</v>
          </cell>
          <cell r="C66">
            <v>14.999999046325684</v>
          </cell>
          <cell r="D66">
            <v>22.510602951049805</v>
          </cell>
          <cell r="E66">
            <v>0</v>
          </cell>
          <cell r="F66">
            <v>12.996700286865234</v>
          </cell>
          <cell r="G66">
            <v>-0.967199981212616</v>
          </cell>
          <cell r="H66">
            <v>3.5453505516052246</v>
          </cell>
          <cell r="J66">
            <v>0.4000000059604645</v>
          </cell>
          <cell r="K66">
            <v>0.27799999713897705</v>
          </cell>
          <cell r="L66">
            <v>24.552827835083008</v>
          </cell>
          <cell r="M66">
            <v>0.001947969663888216</v>
          </cell>
          <cell r="N66">
            <v>0.0070070852525532246</v>
          </cell>
          <cell r="O66">
            <v>0</v>
          </cell>
          <cell r="P66">
            <v>0</v>
          </cell>
          <cell r="Q66">
            <v>0</v>
          </cell>
          <cell r="R66">
            <v>12.13316535949707</v>
          </cell>
          <cell r="S66">
            <v>0</v>
          </cell>
          <cell r="T66">
            <v>0</v>
          </cell>
          <cell r="U66">
            <v>2.434372901916504</v>
          </cell>
          <cell r="V66">
            <v>2.5993399620056152</v>
          </cell>
          <cell r="W66">
            <v>0</v>
          </cell>
          <cell r="X66">
            <v>0</v>
          </cell>
          <cell r="Y66">
            <v>0</v>
          </cell>
          <cell r="Z66">
            <v>-12.053455352783203</v>
          </cell>
          <cell r="AA66">
            <v>0</v>
          </cell>
          <cell r="AB66">
            <v>0</v>
          </cell>
          <cell r="AC66">
            <v>0</v>
          </cell>
          <cell r="AD66">
            <v>3.5453505516052246</v>
          </cell>
          <cell r="AE66">
            <v>0</v>
          </cell>
          <cell r="AF66">
            <v>0</v>
          </cell>
          <cell r="AG66">
            <v>0</v>
          </cell>
          <cell r="AH66">
            <v>6.224400520324707</v>
          </cell>
          <cell r="AI66">
            <v>0</v>
          </cell>
          <cell r="AJ66">
            <v>0</v>
          </cell>
          <cell r="AK66">
            <v>2.434372901916504</v>
          </cell>
          <cell r="AL66">
            <v>8.658773422241211</v>
          </cell>
          <cell r="AM66">
            <v>12.325638771057129</v>
          </cell>
          <cell r="AN66">
            <v>0.07282804697751999</v>
          </cell>
          <cell r="AO66">
            <v>1.2398467063903809</v>
          </cell>
          <cell r="AP66">
            <v>0</v>
          </cell>
          <cell r="AQ66">
            <v>13.638313293457031</v>
          </cell>
          <cell r="AR66">
            <v>6.224400520324707</v>
          </cell>
          <cell r="AS66">
            <v>1.405622686576075</v>
          </cell>
          <cell r="AT66">
            <v>12.325638771057129</v>
          </cell>
          <cell r="AU66">
            <v>1.746476173400879</v>
          </cell>
          <cell r="AV66">
            <v>1.4072115421295166</v>
          </cell>
          <cell r="AW66">
            <v>0</v>
          </cell>
          <cell r="AX66">
            <v>15.479326248168945</v>
          </cell>
          <cell r="AY66">
            <v>0</v>
          </cell>
          <cell r="AZ66">
            <v>9999</v>
          </cell>
          <cell r="BA66">
            <v>12.325638771057129</v>
          </cell>
          <cell r="BB66">
            <v>1.8193042278289795</v>
          </cell>
          <cell r="BC66">
            <v>1.4144943952560425</v>
          </cell>
          <cell r="BD66">
            <v>0</v>
          </cell>
          <cell r="BE66">
            <v>15.55943775177002</v>
          </cell>
          <cell r="BF66">
            <v>6.224400520324707</v>
          </cell>
          <cell r="BG66">
            <v>9.773767471313477</v>
          </cell>
          <cell r="BH66">
            <v>1.5107293180980512</v>
          </cell>
          <cell r="BI66">
            <v>20.34234046936035</v>
          </cell>
          <cell r="BJ66">
            <v>0</v>
          </cell>
          <cell r="BK66">
            <v>0</v>
          </cell>
          <cell r="BL66">
            <v>7.955921173095703</v>
          </cell>
          <cell r="BM66">
            <v>28.298261642456055</v>
          </cell>
          <cell r="BN66">
            <v>12.325638771057129</v>
          </cell>
          <cell r="BO66">
            <v>0</v>
          </cell>
          <cell r="BP66">
            <v>1.8193042278289795</v>
          </cell>
          <cell r="BQ66">
            <v>0</v>
          </cell>
          <cell r="BR66">
            <v>0</v>
          </cell>
          <cell r="BS66">
            <v>0</v>
          </cell>
          <cell r="BT66">
            <v>0</v>
          </cell>
          <cell r="BU66">
            <v>0</v>
          </cell>
          <cell r="BV66">
            <v>0</v>
          </cell>
          <cell r="BW66">
            <v>1.4144943952560425</v>
          </cell>
          <cell r="BX66">
            <v>14.567538261413574</v>
          </cell>
          <cell r="BY66">
            <v>2.5993399620056152</v>
          </cell>
          <cell r="BZ66">
            <v>-12.053455352783203</v>
          </cell>
          <cell r="CA66">
            <v>3.5453505516052246</v>
          </cell>
          <cell r="CB66">
            <v>15.55943775177002</v>
          </cell>
          <cell r="CC66">
            <v>8.658773422241211</v>
          </cell>
          <cell r="CD66">
            <v>1.3331685855445667</v>
          </cell>
          <cell r="CE66">
            <v>17.72968864440918</v>
          </cell>
          <cell r="CF66">
            <v>0.1801139110329358</v>
          </cell>
          <cell r="CG66">
            <v>0</v>
          </cell>
          <cell r="CH66">
            <v>0.1801139110329358</v>
          </cell>
          <cell r="CI66">
            <v>0.010687058330873042</v>
          </cell>
          <cell r="CJ66">
            <v>0</v>
          </cell>
          <cell r="CK66">
            <v>0.010687058330873042</v>
          </cell>
          <cell r="CM66">
            <v>0</v>
          </cell>
          <cell r="CO66">
            <v>0</v>
          </cell>
          <cell r="CP66">
            <v>0</v>
          </cell>
          <cell r="CQ66">
            <v>0</v>
          </cell>
          <cell r="CR66">
            <v>0</v>
          </cell>
          <cell r="CS66">
            <v>0</v>
          </cell>
          <cell r="CT66">
            <v>0</v>
          </cell>
          <cell r="CU66">
            <v>0</v>
          </cell>
          <cell r="CV66">
            <v>9999</v>
          </cell>
          <cell r="CW66">
            <v>9999</v>
          </cell>
        </row>
        <row r="67">
          <cell r="A67" t="str">
            <v>Energy Star Fixture (Hard wired) - Any Interior Fixture</v>
          </cell>
          <cell r="C67">
            <v>15</v>
          </cell>
          <cell r="D67">
            <v>46.662166595458984</v>
          </cell>
          <cell r="E67">
            <v>0</v>
          </cell>
          <cell r="F67">
            <v>25.491600036621094</v>
          </cell>
          <cell r="G67">
            <v>-1.6103999614715576</v>
          </cell>
          <cell r="H67">
            <v>5.767053127288818</v>
          </cell>
          <cell r="J67">
            <v>0.3999999761581421</v>
          </cell>
          <cell r="K67">
            <v>0.27799999713897705</v>
          </cell>
          <cell r="L67">
            <v>50.89548873901367</v>
          </cell>
          <cell r="M67">
            <v>0.004037940874695778</v>
          </cell>
          <cell r="N67">
            <v>0.014524967409670353</v>
          </cell>
          <cell r="O67">
            <v>0</v>
          </cell>
          <cell r="P67">
            <v>0</v>
          </cell>
          <cell r="Q67">
            <v>0</v>
          </cell>
          <cell r="R67">
            <v>23.797870635986328</v>
          </cell>
          <cell r="S67">
            <v>0</v>
          </cell>
          <cell r="T67">
            <v>0</v>
          </cell>
          <cell r="U67">
            <v>4.774755001068115</v>
          </cell>
          <cell r="V67">
            <v>5.098320007324219</v>
          </cell>
          <cell r="W67">
            <v>0</v>
          </cell>
          <cell r="X67">
            <v>0</v>
          </cell>
          <cell r="Y67">
            <v>0</v>
          </cell>
          <cell r="Z67">
            <v>-20.069150924682617</v>
          </cell>
          <cell r="AA67">
            <v>0</v>
          </cell>
          <cell r="AB67">
            <v>0</v>
          </cell>
          <cell r="AC67">
            <v>0</v>
          </cell>
          <cell r="AD67">
            <v>5.767053127288818</v>
          </cell>
          <cell r="AE67">
            <v>0</v>
          </cell>
          <cell r="AF67">
            <v>0</v>
          </cell>
          <cell r="AG67">
            <v>0</v>
          </cell>
          <cell r="AH67">
            <v>14.594093322753906</v>
          </cell>
          <cell r="AI67">
            <v>0</v>
          </cell>
          <cell r="AJ67">
            <v>0</v>
          </cell>
          <cell r="AK67">
            <v>4.774755001068115</v>
          </cell>
          <cell r="AL67">
            <v>19.36884880065918</v>
          </cell>
          <cell r="AM67">
            <v>25.54978370666504</v>
          </cell>
          <cell r="AN67">
            <v>0.15096507966518402</v>
          </cell>
          <cell r="AO67">
            <v>2.5700747966766357</v>
          </cell>
          <cell r="AP67">
            <v>0</v>
          </cell>
          <cell r="AQ67">
            <v>28.270824432373047</v>
          </cell>
          <cell r="AR67">
            <v>14.594093322753906</v>
          </cell>
          <cell r="AS67">
            <v>1.394560036781394</v>
          </cell>
          <cell r="AT67">
            <v>25.54978370666504</v>
          </cell>
          <cell r="AU67">
            <v>3.6202657222747803</v>
          </cell>
          <cell r="AV67">
            <v>2.9170048236846924</v>
          </cell>
          <cell r="AW67">
            <v>0</v>
          </cell>
          <cell r="AX67">
            <v>32.08705520629883</v>
          </cell>
          <cell r="AY67">
            <v>0</v>
          </cell>
          <cell r="AZ67">
            <v>9999</v>
          </cell>
          <cell r="BA67">
            <v>25.54978370666504</v>
          </cell>
          <cell r="BB67">
            <v>3.771230697631836</v>
          </cell>
          <cell r="BC67">
            <v>2.9321014881134033</v>
          </cell>
          <cell r="BD67">
            <v>0</v>
          </cell>
          <cell r="BE67">
            <v>32.253116607666016</v>
          </cell>
          <cell r="BF67">
            <v>14.594093322753906</v>
          </cell>
          <cell r="BG67">
            <v>12.440690040588379</v>
          </cell>
          <cell r="BH67">
            <v>1.509445199868446</v>
          </cell>
          <cell r="BI67">
            <v>23.00926399230957</v>
          </cell>
          <cell r="BJ67">
            <v>0</v>
          </cell>
          <cell r="BK67">
            <v>0</v>
          </cell>
          <cell r="BL67">
            <v>7.527949333190918</v>
          </cell>
          <cell r="BM67">
            <v>30.537216186523438</v>
          </cell>
          <cell r="BN67">
            <v>25.54978370666504</v>
          </cell>
          <cell r="BO67">
            <v>0</v>
          </cell>
          <cell r="BP67">
            <v>3.771230697631836</v>
          </cell>
          <cell r="BQ67">
            <v>0</v>
          </cell>
          <cell r="BR67">
            <v>0</v>
          </cell>
          <cell r="BS67">
            <v>0</v>
          </cell>
          <cell r="BT67">
            <v>0</v>
          </cell>
          <cell r="BU67">
            <v>0</v>
          </cell>
          <cell r="BV67">
            <v>0</v>
          </cell>
          <cell r="BW67">
            <v>2.9321014881134033</v>
          </cell>
          <cell r="BX67">
            <v>28.5726261138916</v>
          </cell>
          <cell r="BY67">
            <v>5.098320007324219</v>
          </cell>
          <cell r="BZ67">
            <v>-20.069150924682617</v>
          </cell>
          <cell r="CA67">
            <v>5.767053127288818</v>
          </cell>
          <cell r="CB67">
            <v>32.253116607666016</v>
          </cell>
          <cell r="CC67">
            <v>19.36884880065918</v>
          </cell>
          <cell r="CD67">
            <v>1.3266967878291878</v>
          </cell>
          <cell r="CE67">
            <v>19.96864128112793</v>
          </cell>
          <cell r="CF67">
            <v>0.37335762926651933</v>
          </cell>
          <cell r="CG67">
            <v>0</v>
          </cell>
          <cell r="CH67">
            <v>0.37335762926651933</v>
          </cell>
          <cell r="CI67">
            <v>0.02215317372969673</v>
          </cell>
          <cell r="CJ67">
            <v>0</v>
          </cell>
          <cell r="CK67">
            <v>0.02215317372969673</v>
          </cell>
          <cell r="CM67">
            <v>0</v>
          </cell>
          <cell r="CO67">
            <v>0</v>
          </cell>
          <cell r="CP67">
            <v>0</v>
          </cell>
          <cell r="CQ67">
            <v>0</v>
          </cell>
          <cell r="CR67">
            <v>0</v>
          </cell>
          <cell r="CS67">
            <v>0</v>
          </cell>
          <cell r="CT67">
            <v>0</v>
          </cell>
          <cell r="CU67">
            <v>0</v>
          </cell>
          <cell r="CV67">
            <v>9999</v>
          </cell>
          <cell r="CW67">
            <v>9999</v>
          </cell>
        </row>
        <row r="68">
          <cell r="A68" t="str">
            <v>Energy Star Fixture (Hard wired) - Living Rooms Fixture</v>
          </cell>
          <cell r="C68">
            <v>15</v>
          </cell>
          <cell r="D68">
            <v>62.47457504272461</v>
          </cell>
          <cell r="E68">
            <v>0</v>
          </cell>
          <cell r="F68">
            <v>35.099998474121094</v>
          </cell>
          <cell r="G68">
            <v>-2.0987000465393066</v>
          </cell>
          <cell r="H68">
            <v>6.97135591506958</v>
          </cell>
          <cell r="J68">
            <v>0.4000000059604645</v>
          </cell>
          <cell r="K68">
            <v>0.27799999713897705</v>
          </cell>
          <cell r="L68">
            <v>68.14244842529297</v>
          </cell>
          <cell r="M68">
            <v>0.005406278185546398</v>
          </cell>
          <cell r="N68">
            <v>0.019447043538093567</v>
          </cell>
          <cell r="O68">
            <v>0</v>
          </cell>
          <cell r="P68">
            <v>0</v>
          </cell>
          <cell r="Q68">
            <v>0</v>
          </cell>
          <cell r="R68">
            <v>32.76786422729492</v>
          </cell>
          <cell r="S68">
            <v>0</v>
          </cell>
          <cell r="T68">
            <v>0</v>
          </cell>
          <cell r="U68">
            <v>6.5744757652282715</v>
          </cell>
          <cell r="V68">
            <v>7.019999980926514</v>
          </cell>
          <cell r="W68">
            <v>0</v>
          </cell>
          <cell r="X68">
            <v>0</v>
          </cell>
          <cell r="Y68">
            <v>0</v>
          </cell>
          <cell r="Z68">
            <v>-26.15445327758789</v>
          </cell>
          <cell r="AA68">
            <v>0</v>
          </cell>
          <cell r="AB68">
            <v>0</v>
          </cell>
          <cell r="AC68">
            <v>0</v>
          </cell>
          <cell r="AD68">
            <v>6.97135591506958</v>
          </cell>
          <cell r="AE68">
            <v>0</v>
          </cell>
          <cell r="AF68">
            <v>0</v>
          </cell>
          <cell r="AG68">
            <v>0</v>
          </cell>
          <cell r="AH68">
            <v>20.604766845703125</v>
          </cell>
          <cell r="AI68">
            <v>0</v>
          </cell>
          <cell r="AJ68">
            <v>0</v>
          </cell>
          <cell r="AK68">
            <v>6.5744757652282715</v>
          </cell>
          <cell r="AL68">
            <v>27.179241180419922</v>
          </cell>
          <cell r="AM68">
            <v>34.20783996582031</v>
          </cell>
          <cell r="AN68">
            <v>0.20212261378765106</v>
          </cell>
          <cell r="AO68">
            <v>3.4409964084625244</v>
          </cell>
          <cell r="AP68">
            <v>0</v>
          </cell>
          <cell r="AQ68">
            <v>37.85095977783203</v>
          </cell>
          <cell r="AR68">
            <v>20.604766845703125</v>
          </cell>
          <cell r="AS68">
            <v>1.368829764416386</v>
          </cell>
          <cell r="AT68">
            <v>34.20783996582031</v>
          </cell>
          <cell r="AU68">
            <v>4.847064971923828</v>
          </cell>
          <cell r="AV68">
            <v>3.9054906368255615</v>
          </cell>
          <cell r="AW68">
            <v>0</v>
          </cell>
          <cell r="AX68">
            <v>42.96039581298828</v>
          </cell>
          <cell r="AY68">
            <v>0</v>
          </cell>
          <cell r="AZ68">
            <v>9999</v>
          </cell>
          <cell r="BA68">
            <v>34.20783996582031</v>
          </cell>
          <cell r="BB68">
            <v>5.049187660217285</v>
          </cell>
          <cell r="BC68">
            <v>3.9257028102874756</v>
          </cell>
          <cell r="BD68">
            <v>0</v>
          </cell>
          <cell r="BE68">
            <v>43.18273162841797</v>
          </cell>
          <cell r="BF68">
            <v>20.604766845703125</v>
          </cell>
          <cell r="BG68">
            <v>13.69500732421875</v>
          </cell>
          <cell r="BH68">
            <v>1.4828558615089036</v>
          </cell>
          <cell r="BI68">
            <v>24.263580322265625</v>
          </cell>
          <cell r="BJ68">
            <v>0</v>
          </cell>
          <cell r="BK68">
            <v>0</v>
          </cell>
          <cell r="BL68">
            <v>7.741912841796875</v>
          </cell>
          <cell r="BM68">
            <v>32.005489349365234</v>
          </cell>
          <cell r="BN68">
            <v>34.20783996582031</v>
          </cell>
          <cell r="BO68">
            <v>0</v>
          </cell>
          <cell r="BP68">
            <v>5.049187660217285</v>
          </cell>
          <cell r="BQ68">
            <v>0</v>
          </cell>
          <cell r="BR68">
            <v>0</v>
          </cell>
          <cell r="BS68">
            <v>0</v>
          </cell>
          <cell r="BT68">
            <v>0</v>
          </cell>
          <cell r="BU68">
            <v>0</v>
          </cell>
          <cell r="BV68">
            <v>0</v>
          </cell>
          <cell r="BW68">
            <v>3.9257028102874756</v>
          </cell>
          <cell r="BX68">
            <v>39.34233856201172</v>
          </cell>
          <cell r="BY68">
            <v>7.019999980926514</v>
          </cell>
          <cell r="BZ68">
            <v>-26.15445327758789</v>
          </cell>
          <cell r="CA68">
            <v>6.97135591506958</v>
          </cell>
          <cell r="CB68">
            <v>43.18273162841797</v>
          </cell>
          <cell r="CC68">
            <v>27.179241180419922</v>
          </cell>
          <cell r="CD68">
            <v>1.300063390395722</v>
          </cell>
          <cell r="CE68">
            <v>21.436918258666992</v>
          </cell>
          <cell r="CF68">
            <v>0.4998773529106267</v>
          </cell>
          <cell r="CG68">
            <v>0</v>
          </cell>
          <cell r="CH68">
            <v>0.4998773529106267</v>
          </cell>
          <cell r="CI68">
            <v>0.029660221124516013</v>
          </cell>
          <cell r="CJ68">
            <v>0</v>
          </cell>
          <cell r="CK68">
            <v>0.029660221124516013</v>
          </cell>
          <cell r="CM68">
            <v>0</v>
          </cell>
          <cell r="CO68">
            <v>0</v>
          </cell>
          <cell r="CP68">
            <v>0</v>
          </cell>
          <cell r="CQ68">
            <v>0</v>
          </cell>
          <cell r="CR68">
            <v>0</v>
          </cell>
          <cell r="CS68">
            <v>0</v>
          </cell>
          <cell r="CT68">
            <v>0</v>
          </cell>
          <cell r="CU68">
            <v>0</v>
          </cell>
          <cell r="CV68">
            <v>9999</v>
          </cell>
          <cell r="CW68">
            <v>9999</v>
          </cell>
        </row>
        <row r="69">
          <cell r="A69" t="str">
            <v>Energy Star Fixture (Hard wired) - Kitchens Fixture</v>
          </cell>
          <cell r="C69">
            <v>15</v>
          </cell>
          <cell r="D69">
            <v>74.96949005126953</v>
          </cell>
          <cell r="E69">
            <v>0</v>
          </cell>
          <cell r="F69">
            <v>37.50270080566406</v>
          </cell>
          <cell r="G69">
            <v>-2.5185000896453857</v>
          </cell>
          <cell r="H69">
            <v>16.417634963989258</v>
          </cell>
          <cell r="J69">
            <v>0.4000000059604645</v>
          </cell>
          <cell r="K69">
            <v>0.27799999713897705</v>
          </cell>
          <cell r="L69">
            <v>81.77093505859375</v>
          </cell>
          <cell r="M69">
            <v>0.006487533915787935</v>
          </cell>
          <cell r="N69">
            <v>0.02333645336329937</v>
          </cell>
          <cell r="O69">
            <v>0</v>
          </cell>
          <cell r="P69">
            <v>0</v>
          </cell>
          <cell r="Q69">
            <v>0</v>
          </cell>
          <cell r="R69">
            <v>35.010921478271484</v>
          </cell>
          <cell r="S69">
            <v>0</v>
          </cell>
          <cell r="T69">
            <v>0</v>
          </cell>
          <cell r="U69">
            <v>7.024518013000488</v>
          </cell>
          <cell r="V69">
            <v>7.500540256500244</v>
          </cell>
          <cell r="W69">
            <v>0</v>
          </cell>
          <cell r="X69">
            <v>0</v>
          </cell>
          <cell r="Y69">
            <v>0</v>
          </cell>
          <cell r="Z69">
            <v>-31.386089324951172</v>
          </cell>
          <cell r="AA69">
            <v>0</v>
          </cell>
          <cell r="AB69">
            <v>0</v>
          </cell>
          <cell r="AC69">
            <v>0</v>
          </cell>
          <cell r="AD69">
            <v>16.417634963989258</v>
          </cell>
          <cell r="AE69">
            <v>0</v>
          </cell>
          <cell r="AF69">
            <v>0</v>
          </cell>
          <cell r="AG69">
            <v>0</v>
          </cell>
          <cell r="AH69">
            <v>27.543006896972656</v>
          </cell>
          <cell r="AI69">
            <v>0</v>
          </cell>
          <cell r="AJ69">
            <v>0</v>
          </cell>
          <cell r="AK69">
            <v>7.024518013000488</v>
          </cell>
          <cell r="AL69">
            <v>34.56752395629883</v>
          </cell>
          <cell r="AM69">
            <v>41.049407958984375</v>
          </cell>
          <cell r="AN69">
            <v>0.2425471544265747</v>
          </cell>
          <cell r="AO69">
            <v>4.129195690155029</v>
          </cell>
          <cell r="AP69">
            <v>0</v>
          </cell>
          <cell r="AQ69">
            <v>45.42115020751953</v>
          </cell>
          <cell r="AR69">
            <v>27.543006896972656</v>
          </cell>
          <cell r="AS69">
            <v>1.3033839721173268</v>
          </cell>
          <cell r="AT69">
            <v>41.049407958984375</v>
          </cell>
          <cell r="AU69">
            <v>5.816478252410889</v>
          </cell>
          <cell r="AV69">
            <v>4.686588764190674</v>
          </cell>
          <cell r="AW69">
            <v>0</v>
          </cell>
          <cell r="AX69">
            <v>51.55247497558594</v>
          </cell>
          <cell r="AY69">
            <v>0</v>
          </cell>
          <cell r="AZ69">
            <v>9999</v>
          </cell>
          <cell r="BA69">
            <v>41.049407958984375</v>
          </cell>
          <cell r="BB69">
            <v>6.059025287628174</v>
          </cell>
          <cell r="BC69">
            <v>4.710843563079834</v>
          </cell>
          <cell r="BD69">
            <v>0</v>
          </cell>
          <cell r="BE69">
            <v>51.819278717041016</v>
          </cell>
          <cell r="BF69">
            <v>27.543006896972656</v>
          </cell>
          <cell r="BG69">
            <v>16.459638595581055</v>
          </cell>
          <cell r="BH69">
            <v>1.4119572658510184</v>
          </cell>
          <cell r="BI69">
            <v>27.02821159362793</v>
          </cell>
          <cell r="BJ69">
            <v>0</v>
          </cell>
          <cell r="BK69">
            <v>0</v>
          </cell>
          <cell r="BL69">
            <v>6.893225193023682</v>
          </cell>
          <cell r="BM69">
            <v>33.92143249511719</v>
          </cell>
          <cell r="BN69">
            <v>41.049407958984375</v>
          </cell>
          <cell r="BO69">
            <v>0</v>
          </cell>
          <cell r="BP69">
            <v>6.059025287628174</v>
          </cell>
          <cell r="BQ69">
            <v>0</v>
          </cell>
          <cell r="BR69">
            <v>0</v>
          </cell>
          <cell r="BS69">
            <v>0</v>
          </cell>
          <cell r="BT69">
            <v>0</v>
          </cell>
          <cell r="BU69">
            <v>0</v>
          </cell>
          <cell r="BV69">
            <v>0</v>
          </cell>
          <cell r="BW69">
            <v>4.710843563079834</v>
          </cell>
          <cell r="BX69">
            <v>42.035438537597656</v>
          </cell>
          <cell r="BY69">
            <v>7.500540256500244</v>
          </cell>
          <cell r="BZ69">
            <v>-31.386089324951172</v>
          </cell>
          <cell r="CA69">
            <v>16.417634963989258</v>
          </cell>
          <cell r="CB69">
            <v>51.819278717041016</v>
          </cell>
          <cell r="CC69">
            <v>34.56752395629883</v>
          </cell>
          <cell r="CD69">
            <v>1.2615740292722064</v>
          </cell>
          <cell r="CE69">
            <v>23.352861404418945</v>
          </cell>
          <cell r="CF69">
            <v>0.5998528234927532</v>
          </cell>
          <cell r="CG69">
            <v>0</v>
          </cell>
          <cell r="CH69">
            <v>0.5998528234927532</v>
          </cell>
          <cell r="CI69">
            <v>0.035592265349419235</v>
          </cell>
          <cell r="CJ69">
            <v>0</v>
          </cell>
          <cell r="CK69">
            <v>0.035592265349419235</v>
          </cell>
          <cell r="CM69">
            <v>0</v>
          </cell>
          <cell r="CO69">
            <v>0</v>
          </cell>
          <cell r="CP69">
            <v>0</v>
          </cell>
          <cell r="CQ69">
            <v>0</v>
          </cell>
          <cell r="CR69">
            <v>0</v>
          </cell>
          <cell r="CS69">
            <v>0</v>
          </cell>
          <cell r="CT69">
            <v>0</v>
          </cell>
          <cell r="CU69">
            <v>0</v>
          </cell>
          <cell r="CV69">
            <v>9999</v>
          </cell>
          <cell r="CW69">
            <v>9999</v>
          </cell>
        </row>
        <row r="70">
          <cell r="A70" t="str">
            <v>Energy Star Fixture (Hard wired) - Bathrooms Fixture</v>
          </cell>
          <cell r="C70">
            <v>15</v>
          </cell>
          <cell r="D70">
            <v>38.02800369262695</v>
          </cell>
          <cell r="E70">
            <v>0</v>
          </cell>
          <cell r="F70">
            <v>25</v>
          </cell>
          <cell r="G70">
            <v>-1.277500033378601</v>
          </cell>
          <cell r="H70">
            <v>16.417634963989258</v>
          </cell>
          <cell r="J70">
            <v>0.4000000059604645</v>
          </cell>
          <cell r="K70">
            <v>0.27799999713897705</v>
          </cell>
          <cell r="L70">
            <v>41.47800827026367</v>
          </cell>
          <cell r="M70">
            <v>0.0032907782588154078</v>
          </cell>
          <cell r="N70">
            <v>0.01183733157813549</v>
          </cell>
          <cell r="O70">
            <v>0</v>
          </cell>
          <cell r="P70">
            <v>0</v>
          </cell>
          <cell r="Q70">
            <v>0</v>
          </cell>
          <cell r="R70">
            <v>23.33893394470215</v>
          </cell>
          <cell r="S70">
            <v>0</v>
          </cell>
          <cell r="T70">
            <v>0</v>
          </cell>
          <cell r="U70">
            <v>4.682674884796143</v>
          </cell>
          <cell r="V70">
            <v>5</v>
          </cell>
          <cell r="W70">
            <v>0</v>
          </cell>
          <cell r="X70">
            <v>0</v>
          </cell>
          <cell r="Y70">
            <v>0</v>
          </cell>
          <cell r="Z70">
            <v>-15.920478820800781</v>
          </cell>
          <cell r="AA70">
            <v>0</v>
          </cell>
          <cell r="AB70">
            <v>0</v>
          </cell>
          <cell r="AC70">
            <v>0</v>
          </cell>
          <cell r="AD70">
            <v>16.417634963989258</v>
          </cell>
          <cell r="AE70">
            <v>0</v>
          </cell>
          <cell r="AF70">
            <v>0</v>
          </cell>
          <cell r="AG70">
            <v>0</v>
          </cell>
          <cell r="AH70">
            <v>28.836090087890625</v>
          </cell>
          <cell r="AI70">
            <v>0</v>
          </cell>
          <cell r="AJ70">
            <v>0</v>
          </cell>
          <cell r="AK70">
            <v>4.682674884796143</v>
          </cell>
          <cell r="AL70">
            <v>33.51876449584961</v>
          </cell>
          <cell r="AM70">
            <v>20.822162628173828</v>
          </cell>
          <cell r="AN70">
            <v>0.12303116172552109</v>
          </cell>
          <cell r="AO70">
            <v>2.0945193767547607</v>
          </cell>
          <cell r="AP70">
            <v>0</v>
          </cell>
          <cell r="AQ70">
            <v>23.03971290588379</v>
          </cell>
          <cell r="AR70">
            <v>28.836090087890625</v>
          </cell>
          <cell r="AS70">
            <v>0.8704910348900561</v>
          </cell>
          <cell r="AT70">
            <v>20.822162628173828</v>
          </cell>
          <cell r="AU70">
            <v>2.950387477874756</v>
          </cell>
          <cell r="AV70">
            <v>2.3772552013397217</v>
          </cell>
          <cell r="AW70">
            <v>0</v>
          </cell>
          <cell r="AX70">
            <v>26.149805068969727</v>
          </cell>
          <cell r="AY70">
            <v>0</v>
          </cell>
          <cell r="AZ70">
            <v>9999</v>
          </cell>
          <cell r="BA70">
            <v>20.822162628173828</v>
          </cell>
          <cell r="BB70">
            <v>3.073418617248535</v>
          </cell>
          <cell r="BC70">
            <v>2.3895583152770996</v>
          </cell>
          <cell r="BD70">
            <v>0</v>
          </cell>
          <cell r="BE70">
            <v>26.285139083862305</v>
          </cell>
          <cell r="BF70">
            <v>28.836090087890625</v>
          </cell>
          <cell r="BG70">
            <v>45.217193603515625</v>
          </cell>
          <cell r="BH70">
            <v>0.9430038859760752</v>
          </cell>
          <cell r="BI70">
            <v>55.7857666015625</v>
          </cell>
          <cell r="BJ70">
            <v>0</v>
          </cell>
          <cell r="BK70">
            <v>0</v>
          </cell>
          <cell r="BL70">
            <v>9.059016227722168</v>
          </cell>
          <cell r="BM70">
            <v>64.84478759765625</v>
          </cell>
          <cell r="BN70">
            <v>20.822162628173828</v>
          </cell>
          <cell r="BO70">
            <v>0</v>
          </cell>
          <cell r="BP70">
            <v>3.073418617248535</v>
          </cell>
          <cell r="BQ70">
            <v>0</v>
          </cell>
          <cell r="BR70">
            <v>0</v>
          </cell>
          <cell r="BS70">
            <v>0</v>
          </cell>
          <cell r="BT70">
            <v>0</v>
          </cell>
          <cell r="BU70">
            <v>0</v>
          </cell>
          <cell r="BV70">
            <v>0</v>
          </cell>
          <cell r="BW70">
            <v>2.3895583152770996</v>
          </cell>
          <cell r="BX70">
            <v>28.021608352661133</v>
          </cell>
          <cell r="BY70">
            <v>5</v>
          </cell>
          <cell r="BZ70">
            <v>-15.920478820800781</v>
          </cell>
          <cell r="CA70">
            <v>16.417634963989258</v>
          </cell>
          <cell r="CB70">
            <v>26.285139083862305</v>
          </cell>
          <cell r="CC70">
            <v>33.51876449584961</v>
          </cell>
          <cell r="CD70">
            <v>0.8536865771494883</v>
          </cell>
          <cell r="CE70">
            <v>54.276206970214844</v>
          </cell>
          <cell r="CF70">
            <v>0.30427317133690307</v>
          </cell>
          <cell r="CG70">
            <v>0</v>
          </cell>
          <cell r="CH70">
            <v>0.30427317133690307</v>
          </cell>
          <cell r="CI70">
            <v>0.01805404764100974</v>
          </cell>
          <cell r="CJ70">
            <v>0</v>
          </cell>
          <cell r="CK70">
            <v>0.01805404764100974</v>
          </cell>
          <cell r="CM70">
            <v>0</v>
          </cell>
          <cell r="CO70">
            <v>0</v>
          </cell>
          <cell r="CP70">
            <v>0</v>
          </cell>
          <cell r="CQ70">
            <v>0</v>
          </cell>
          <cell r="CR70">
            <v>0</v>
          </cell>
          <cell r="CS70">
            <v>0</v>
          </cell>
          <cell r="CT70">
            <v>0</v>
          </cell>
          <cell r="CU70">
            <v>0</v>
          </cell>
          <cell r="CV70">
            <v>9999</v>
          </cell>
          <cell r="CW70">
            <v>9999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ProData"/>
      <sheetName val="MData-Reg-Btype"/>
      <sheetName val="MData-Reg-Meas"/>
      <sheetName val="MMap"/>
      <sheetName val="MData-Btype"/>
      <sheetName val="MData-Meas"/>
      <sheetName val="Savings pre87"/>
      <sheetName val="Costs pre87"/>
      <sheetName val="Savings V87_94"/>
      <sheetName val="Costs V87_94"/>
      <sheetName val="Savings V95_01"/>
      <sheetName val="Costs V95_01"/>
      <sheetName val="Proxy Measures"/>
      <sheetName val="Common INP"/>
      <sheetName val="Notes and Sources"/>
      <sheetName val="To Do"/>
      <sheetName val="Nov 2"/>
      <sheetName val="Nov 11 MData-Meas"/>
      <sheetName val="Nov 11"/>
      <sheetName val="Jan 08"/>
      <sheetName val="8Apr04"/>
      <sheetName val="13Apr04"/>
      <sheetName val="Chart1"/>
      <sheetName val="Sheet1"/>
      <sheetName val="Chart2"/>
      <sheetName val="Sheet2"/>
    </sheetNames>
    <sheetDataSet>
      <sheetData sheetId="13">
        <row r="13">
          <cell r="C13" t="str">
            <v>None</v>
          </cell>
          <cell r="Q13">
            <v>0</v>
          </cell>
          <cell r="R13">
            <v>1</v>
          </cell>
          <cell r="S13">
            <v>0</v>
          </cell>
          <cell r="T13">
            <v>0</v>
          </cell>
          <cell r="U13">
            <v>0</v>
          </cell>
        </row>
        <row r="14">
          <cell r="D14" t="str">
            <v>T12 4' Fluorescent, 2-F40T12ES 34W, 1-MAG EE</v>
          </cell>
          <cell r="E14" t="str">
            <v>T8 High Performance, 2-F32T8HP 32W, 1-ELEC HP RLO</v>
          </cell>
          <cell r="F14">
            <v>72</v>
          </cell>
          <cell r="G14">
            <v>48</v>
          </cell>
          <cell r="H14">
            <v>24</v>
          </cell>
          <cell r="I14">
            <v>5.700073367233806</v>
          </cell>
          <cell r="J14">
            <v>9.43613719702104</v>
          </cell>
          <cell r="K14">
            <v>20000</v>
          </cell>
          <cell r="L14">
            <v>30000</v>
          </cell>
          <cell r="M14">
            <v>11.372553191489361</v>
          </cell>
          <cell r="N14">
            <v>13.028936170212766</v>
          </cell>
          <cell r="O14">
            <v>45000</v>
          </cell>
          <cell r="P14">
            <v>60000</v>
          </cell>
          <cell r="Q14">
            <v>18.68031914893617</v>
          </cell>
          <cell r="R14">
            <v>1.1994911426017318</v>
          </cell>
          <cell r="S14">
            <v>0</v>
          </cell>
          <cell r="T14">
            <v>0</v>
          </cell>
          <cell r="U14">
            <v>0</v>
          </cell>
          <cell r="W14">
            <v>0.6666666666666666</v>
          </cell>
        </row>
        <row r="15">
          <cell r="C15" t="str">
            <v>T12-2 to T8HP-1</v>
          </cell>
          <cell r="D15" t="str">
            <v>T12 4' Fluorescent, 2-F40T12ES 34W, 1-MAG EE</v>
          </cell>
          <cell r="E15" t="str">
            <v>T8 High Performance, 1-F32T8HP 32W, 1-ELEC HP HLO</v>
          </cell>
          <cell r="F15">
            <v>72</v>
          </cell>
          <cell r="G15">
            <v>37</v>
          </cell>
          <cell r="H15">
            <v>35</v>
          </cell>
          <cell r="I15">
            <v>5.700073367233806</v>
          </cell>
          <cell r="J15">
            <v>4.71806859851052</v>
          </cell>
          <cell r="K15">
            <v>20000</v>
          </cell>
          <cell r="L15">
            <v>30000</v>
          </cell>
          <cell r="M15">
            <v>11.372553191489361</v>
          </cell>
          <cell r="N15">
            <v>13.028936170212766</v>
          </cell>
          <cell r="O15">
            <v>45000</v>
          </cell>
          <cell r="P15">
            <v>60000</v>
          </cell>
          <cell r="Q15">
            <v>20.487897407210074</v>
          </cell>
          <cell r="R15">
            <v>0.8957239051896049</v>
          </cell>
          <cell r="S15">
            <v>0.25</v>
          </cell>
          <cell r="T15">
            <v>4.798269747635604</v>
          </cell>
          <cell r="U15">
            <v>0</v>
          </cell>
          <cell r="W15">
            <v>0.5138888888888888</v>
          </cell>
          <cell r="X15">
            <v>35</v>
          </cell>
          <cell r="Y15">
            <v>0.16285923906382302</v>
          </cell>
          <cell r="Z15">
            <v>0.13480195995744343</v>
          </cell>
          <cell r="AA15">
            <v>20000</v>
          </cell>
          <cell r="AB15">
            <v>30000</v>
          </cell>
          <cell r="AC15">
            <v>0.32493009118541033</v>
          </cell>
          <cell r="AD15">
            <v>0.37225531914893617</v>
          </cell>
          <cell r="AE15">
            <v>45000</v>
          </cell>
          <cell r="AF15">
            <v>60000</v>
          </cell>
          <cell r="AG15">
            <v>0.5853684973488592</v>
          </cell>
          <cell r="AH15">
            <v>-0.32493009118541033</v>
          </cell>
          <cell r="AI15">
            <v>45000</v>
          </cell>
        </row>
        <row r="16">
          <cell r="D16" t="str">
            <v>T12 4' Fluorescent, 1-F40T12ES 34W, 1-MAG EE</v>
          </cell>
          <cell r="E16" t="str">
            <v>T8 High Performance, 1-F32T8HP 32W, 1-ELEC HP RLO</v>
          </cell>
          <cell r="F16">
            <v>43</v>
          </cell>
          <cell r="G16">
            <v>25</v>
          </cell>
          <cell r="H16">
            <v>18</v>
          </cell>
          <cell r="I16">
            <v>2.850036683616903</v>
          </cell>
          <cell r="J16">
            <v>4.71806859851052</v>
          </cell>
          <cell r="K16">
            <v>20000</v>
          </cell>
          <cell r="L16">
            <v>30000</v>
          </cell>
          <cell r="M16">
            <v>11.372553191489361</v>
          </cell>
          <cell r="N16">
            <v>13.028936170212766</v>
          </cell>
          <cell r="O16">
            <v>45000</v>
          </cell>
          <cell r="P16">
            <v>60000</v>
          </cell>
          <cell r="R16">
            <v>1.1994911426017318</v>
          </cell>
          <cell r="W16">
            <v>0.5813953488372093</v>
          </cell>
        </row>
        <row r="17">
          <cell r="C17" t="str">
            <v>T12-3 to T8HP-2</v>
          </cell>
          <cell r="D17" t="str">
            <v>T12 4' Fluorescent, 3-F40T12ES 34W, 2-MAG EE</v>
          </cell>
          <cell r="E17" t="str">
            <v>T8 High Performance, 2-F32T8HP 32W, 1-ELEC HP</v>
          </cell>
          <cell r="F17">
            <v>106</v>
          </cell>
          <cell r="G17">
            <v>53</v>
          </cell>
          <cell r="H17">
            <v>53</v>
          </cell>
          <cell r="I17">
            <v>8.550110050850709</v>
          </cell>
          <cell r="J17">
            <v>9.43613719702104</v>
          </cell>
          <cell r="K17">
            <v>20000</v>
          </cell>
          <cell r="L17">
            <v>30000</v>
          </cell>
          <cell r="M17">
            <v>24.765531914893618</v>
          </cell>
          <cell r="N17">
            <v>13.028936170212766</v>
          </cell>
          <cell r="O17">
            <v>45000</v>
          </cell>
          <cell r="P17">
            <v>60000</v>
          </cell>
          <cell r="Q17">
            <v>26.478588896571775</v>
          </cell>
          <cell r="R17">
            <v>0.903512808712993</v>
          </cell>
          <cell r="S17">
            <v>0.25</v>
          </cell>
          <cell r="T17">
            <v>4.798269747635604</v>
          </cell>
          <cell r="U17">
            <v>3</v>
          </cell>
          <cell r="W17">
            <v>0.5</v>
          </cell>
          <cell r="X17">
            <v>53</v>
          </cell>
          <cell r="Y17">
            <v>0.16132283114812657</v>
          </cell>
          <cell r="Z17">
            <v>0.17804032447209509</v>
          </cell>
          <cell r="AA17">
            <v>20000</v>
          </cell>
          <cell r="AB17">
            <v>30000</v>
          </cell>
          <cell r="AC17">
            <v>0.46727418707346446</v>
          </cell>
          <cell r="AD17">
            <v>0.2458289843436371</v>
          </cell>
          <cell r="AE17">
            <v>45000</v>
          </cell>
          <cell r="AF17">
            <v>60000</v>
          </cell>
          <cell r="AG17">
            <v>0.4995960169164486</v>
          </cell>
          <cell r="AH17">
            <v>-0.46727418707346446</v>
          </cell>
          <cell r="AI17">
            <v>45000</v>
          </cell>
        </row>
        <row r="18">
          <cell r="C18" t="str">
            <v>T12-3 to T8HP-3</v>
          </cell>
          <cell r="D18" t="str">
            <v>T12 4' Fluorescent, 3-F40T12ES 34W, 2-MAG EE</v>
          </cell>
          <cell r="E18" t="str">
            <v>T8 High Performance, 3-F32T8HP 32W, 1-ELEC HP RLO</v>
          </cell>
          <cell r="F18">
            <v>106</v>
          </cell>
          <cell r="G18">
            <v>72</v>
          </cell>
          <cell r="H18">
            <v>34</v>
          </cell>
          <cell r="I18">
            <v>8.550110050850709</v>
          </cell>
          <cell r="J18">
            <v>14.15420579553156</v>
          </cell>
          <cell r="K18">
            <v>20000</v>
          </cell>
          <cell r="L18">
            <v>30000</v>
          </cell>
          <cell r="M18">
            <v>24.765531914893618</v>
          </cell>
          <cell r="N18">
            <v>15.145425531914892</v>
          </cell>
          <cell r="O18">
            <v>45000</v>
          </cell>
          <cell r="P18">
            <v>60000</v>
          </cell>
          <cell r="Q18">
            <v>31.585769747635606</v>
          </cell>
          <cell r="R18">
            <v>1.1994911426017318</v>
          </cell>
          <cell r="S18">
            <v>0.25</v>
          </cell>
          <cell r="T18">
            <v>4.798269747635604</v>
          </cell>
          <cell r="U18">
            <v>3</v>
          </cell>
          <cell r="W18">
            <v>0.6792452830188679</v>
          </cell>
          <cell r="X18">
            <v>34</v>
          </cell>
          <cell r="Y18">
            <v>0.25147382502502086</v>
          </cell>
          <cell r="Z18">
            <v>0.41630017045681056</v>
          </cell>
          <cell r="AA18">
            <v>20000</v>
          </cell>
          <cell r="AB18">
            <v>30000</v>
          </cell>
          <cell r="AC18">
            <v>0.7283979974968711</v>
          </cell>
          <cell r="AD18">
            <v>0.4454536921151439</v>
          </cell>
          <cell r="AE18">
            <v>45000</v>
          </cell>
          <cell r="AF18">
            <v>60000</v>
          </cell>
          <cell r="AG18">
            <v>0.9289932278716355</v>
          </cell>
          <cell r="AH18">
            <v>-0.7283979974968711</v>
          </cell>
          <cell r="AI18">
            <v>45000</v>
          </cell>
        </row>
        <row r="19">
          <cell r="C19" t="str">
            <v>T12-4 to T8HP-3</v>
          </cell>
          <cell r="D19" t="str">
            <v>T12 4' Fluorescent, 4-F40T12ES 34W, 2-MAG EE</v>
          </cell>
          <cell r="E19" t="str">
            <v>T8 High Performance, 3-F32T8HP 32W, 1-ELEC HP</v>
          </cell>
          <cell r="F19">
            <v>144</v>
          </cell>
          <cell r="G19">
            <v>80</v>
          </cell>
          <cell r="H19">
            <v>64</v>
          </cell>
          <cell r="I19">
            <v>11.400146734467612</v>
          </cell>
          <cell r="J19">
            <v>14.15420579553156</v>
          </cell>
          <cell r="K19">
            <v>20000</v>
          </cell>
          <cell r="L19">
            <v>30000</v>
          </cell>
          <cell r="M19">
            <v>24.765531914893618</v>
          </cell>
          <cell r="N19">
            <v>15.145425531914892</v>
          </cell>
          <cell r="O19">
            <v>45000</v>
          </cell>
          <cell r="P19">
            <v>60000</v>
          </cell>
          <cell r="Q19">
            <v>31.585769747635606</v>
          </cell>
          <cell r="R19">
            <v>1.0164519098021172</v>
          </cell>
          <cell r="S19">
            <v>0.25</v>
          </cell>
          <cell r="T19">
            <v>4.798269747635604</v>
          </cell>
          <cell r="U19">
            <v>3</v>
          </cell>
          <cell r="W19">
            <v>0.5555555555555556</v>
          </cell>
          <cell r="X19">
            <v>64</v>
          </cell>
          <cell r="Y19">
            <v>0.17812729272605643</v>
          </cell>
          <cell r="Z19">
            <v>0.22115946555518062</v>
          </cell>
          <cell r="AA19">
            <v>20000</v>
          </cell>
          <cell r="AB19">
            <v>30000</v>
          </cell>
          <cell r="AC19">
            <v>0.3869614361702128</v>
          </cell>
          <cell r="AD19">
            <v>0.2366472739361702</v>
          </cell>
          <cell r="AE19">
            <v>45000</v>
          </cell>
          <cell r="AF19">
            <v>60000</v>
          </cell>
          <cell r="AG19">
            <v>0.49352765230680634</v>
          </cell>
          <cell r="AH19">
            <v>-0.3869614361702128</v>
          </cell>
          <cell r="AI19">
            <v>45000</v>
          </cell>
        </row>
        <row r="20">
          <cell r="C20" t="str">
            <v>T12-4 to T8HP-2</v>
          </cell>
          <cell r="D20" t="str">
            <v>T12 4' Fluorescent, 4-F40T12ES 34W, 2-MAG EE</v>
          </cell>
          <cell r="E20" t="str">
            <v>T8 High Performance, 2-F32T8HP 32W, 1-ELEC HP HLO</v>
          </cell>
          <cell r="F20">
            <v>144</v>
          </cell>
          <cell r="G20">
            <v>73</v>
          </cell>
          <cell r="H20">
            <v>71</v>
          </cell>
          <cell r="I20">
            <v>11.400146734467612</v>
          </cell>
          <cell r="J20">
            <v>9.43613719702104</v>
          </cell>
          <cell r="K20">
            <v>20000</v>
          </cell>
          <cell r="L20">
            <v>30000</v>
          </cell>
          <cell r="M20">
            <v>24.765531914893618</v>
          </cell>
          <cell r="N20">
            <v>13.028936170212766</v>
          </cell>
          <cell r="O20">
            <v>45000</v>
          </cell>
          <cell r="P20">
            <v>60000</v>
          </cell>
          <cell r="Q20">
            <v>29.357550745153137</v>
          </cell>
          <cell r="R20">
            <v>0.8957239051896049</v>
          </cell>
          <cell r="S20">
            <v>0.4</v>
          </cell>
          <cell r="T20">
            <v>7.677231596216967</v>
          </cell>
          <cell r="U20">
            <v>3</v>
          </cell>
          <cell r="W20">
            <v>0.5069444444444444</v>
          </cell>
          <cell r="X20">
            <v>71</v>
          </cell>
          <cell r="Y20">
            <v>0.16056544696433256</v>
          </cell>
          <cell r="Z20">
            <v>0.13290334080311325</v>
          </cell>
          <cell r="AA20">
            <v>20000</v>
          </cell>
          <cell r="AB20">
            <v>30000</v>
          </cell>
          <cell r="AC20">
            <v>0.34881030866047347</v>
          </cell>
          <cell r="AD20">
            <v>0.18350614324243333</v>
          </cell>
          <cell r="AE20">
            <v>45000</v>
          </cell>
          <cell r="AF20">
            <v>60000</v>
          </cell>
          <cell r="AG20">
            <v>0.41348663021342447</v>
          </cell>
          <cell r="AH20">
            <v>-0.34881030866047347</v>
          </cell>
          <cell r="AI20">
            <v>45000</v>
          </cell>
        </row>
        <row r="21">
          <cell r="D21" t="str">
            <v>T12 8' Fluorescent, 1-F96T12ES 60W, 1-MAG</v>
          </cell>
          <cell r="E21" t="str">
            <v>T8 High Performance, 2-F32T8HP 32W, 1-ELEC HP RLO</v>
          </cell>
          <cell r="F21">
            <v>83</v>
          </cell>
          <cell r="G21">
            <v>48</v>
          </cell>
          <cell r="H21">
            <v>35</v>
          </cell>
          <cell r="I21">
            <v>7.727164343191371</v>
          </cell>
          <cell r="J21">
            <v>9.43613719702104</v>
          </cell>
          <cell r="K21">
            <v>12000</v>
          </cell>
          <cell r="L21">
            <v>30000</v>
          </cell>
          <cell r="M21">
            <v>19.65446808510638</v>
          </cell>
          <cell r="N21">
            <v>13.028936170212766</v>
          </cell>
          <cell r="O21">
            <v>45000</v>
          </cell>
          <cell r="P21">
            <v>60000</v>
          </cell>
          <cell r="Q21">
            <v>31.27685864420738</v>
          </cell>
          <cell r="R21">
            <v>1.0649619010719358</v>
          </cell>
          <cell r="S21">
            <v>0.5</v>
          </cell>
          <cell r="T21">
            <v>9.596539495271209</v>
          </cell>
          <cell r="U21">
            <v>3</v>
          </cell>
          <cell r="W21">
            <v>0.5783132530120482</v>
          </cell>
          <cell r="X21">
            <v>35</v>
          </cell>
          <cell r="Y21">
            <v>0.22077612409118202</v>
          </cell>
          <cell r="Z21">
            <v>0.26960391991488686</v>
          </cell>
          <cell r="AA21">
            <v>12000</v>
          </cell>
          <cell r="AB21">
            <v>30000</v>
          </cell>
          <cell r="AC21">
            <v>0.5615562310030394</v>
          </cell>
          <cell r="AD21">
            <v>0.37225531914893617</v>
          </cell>
          <cell r="AE21">
            <v>45000</v>
          </cell>
          <cell r="AF21">
            <v>60000</v>
          </cell>
          <cell r="AG21">
            <v>0.8936245326916394</v>
          </cell>
          <cell r="AH21">
            <v>-0.5615562310030394</v>
          </cell>
          <cell r="AI21">
            <v>45000</v>
          </cell>
        </row>
        <row r="22">
          <cell r="D22" t="str">
            <v>T12 8' Fluorescent, 1-F96T12HOES 95W, 1-MAG</v>
          </cell>
          <cell r="E22" t="str">
            <v>T8 High Performance, 2-F32T8HP 32W, 1-ELEC HP</v>
          </cell>
          <cell r="F22">
            <v>125</v>
          </cell>
          <cell r="G22">
            <v>53</v>
          </cell>
          <cell r="H22">
            <v>72</v>
          </cell>
          <cell r="I22">
            <v>8.748600513404137</v>
          </cell>
          <cell r="J22">
            <v>9.43613719702104</v>
          </cell>
          <cell r="K22">
            <v>12000</v>
          </cell>
          <cell r="L22">
            <v>30000</v>
          </cell>
          <cell r="M22">
            <v>19.65446808510638</v>
          </cell>
          <cell r="N22">
            <v>13.028936170212766</v>
          </cell>
          <cell r="O22">
            <v>45000</v>
          </cell>
          <cell r="P22">
            <v>60000</v>
          </cell>
          <cell r="R22">
            <v>0.8944805194805194</v>
          </cell>
          <cell r="W22">
            <v>0.424</v>
          </cell>
        </row>
        <row r="23">
          <cell r="D23" t="str">
            <v>T12 8' Fluorescent, 1-F96T12VHOES 185W, 1-MAG</v>
          </cell>
          <cell r="E23" t="str">
            <v>T8 Fluorescent, 1-F96T8 59W, 1-ELEC</v>
          </cell>
          <cell r="F23">
            <v>200</v>
          </cell>
          <cell r="G23">
            <v>68</v>
          </cell>
          <cell r="H23">
            <v>132</v>
          </cell>
          <cell r="I23">
            <v>13.303653704893499</v>
          </cell>
          <cell r="J23">
            <v>6.429664343191371</v>
          </cell>
          <cell r="K23">
            <v>12000</v>
          </cell>
          <cell r="L23">
            <v>12000</v>
          </cell>
          <cell r="M23">
            <v>19.65446808510638</v>
          </cell>
          <cell r="N23">
            <v>19.65446808510638</v>
          </cell>
          <cell r="O23">
            <v>45000</v>
          </cell>
          <cell r="P23">
            <v>60000</v>
          </cell>
          <cell r="R23">
            <v>0.539247311827957</v>
          </cell>
          <cell r="W23">
            <v>0.34</v>
          </cell>
        </row>
        <row r="24">
          <cell r="D24" t="str">
            <v>T12 8' Fluorescent, 2-F96T12ES 60W, 1-MAG EE</v>
          </cell>
          <cell r="E24" t="str">
            <v>T8 Fluorescent, 4-F32T8 32W, 1-ELEC</v>
          </cell>
          <cell r="F24">
            <v>123</v>
          </cell>
          <cell r="G24">
            <v>114</v>
          </cell>
          <cell r="H24">
            <v>9</v>
          </cell>
          <cell r="I24">
            <v>15.454328686382741</v>
          </cell>
          <cell r="J24">
            <v>16.11163609616974</v>
          </cell>
          <cell r="K24">
            <v>12000</v>
          </cell>
          <cell r="L24">
            <v>24000</v>
          </cell>
          <cell r="M24">
            <v>21.494893617021276</v>
          </cell>
          <cell r="N24">
            <v>14.133191489361703</v>
          </cell>
          <cell r="O24">
            <v>45000</v>
          </cell>
          <cell r="P24">
            <v>60000</v>
          </cell>
          <cell r="R24">
            <v>1.1166856936850327</v>
          </cell>
          <cell r="W24">
            <v>0.926829268292683</v>
          </cell>
        </row>
        <row r="25">
          <cell r="C25" t="str">
            <v>F96T12 to T8HP</v>
          </cell>
          <cell r="D25" t="str">
            <v>T12 8' Fluorescent, 2-F96T12ES 60W, 1-MAG EE</v>
          </cell>
          <cell r="E25" t="str">
            <v>T8 High Performance, 4-F32T8HP 32W, 1-ELEC HP RLO</v>
          </cell>
          <cell r="F25">
            <v>123</v>
          </cell>
          <cell r="G25">
            <v>96</v>
          </cell>
          <cell r="H25">
            <v>27</v>
          </cell>
          <cell r="I25">
            <v>15.454328686382741</v>
          </cell>
          <cell r="J25">
            <v>18.87227439404208</v>
          </cell>
          <cell r="K25">
            <v>12000</v>
          </cell>
          <cell r="L25">
            <v>30000</v>
          </cell>
          <cell r="M25">
            <v>21.494893617021276</v>
          </cell>
          <cell r="N25">
            <v>16.203670212765957</v>
          </cell>
          <cell r="O25">
            <v>45000</v>
          </cell>
          <cell r="P25">
            <v>60000</v>
          </cell>
          <cell r="Q25">
            <v>54.41081150849877</v>
          </cell>
          <cell r="R25">
            <v>1.0900198281559814</v>
          </cell>
          <cell r="S25">
            <v>0.4</v>
          </cell>
          <cell r="T25">
            <v>12.778045551051953</v>
          </cell>
          <cell r="U25">
            <v>13.796329787234043</v>
          </cell>
          <cell r="W25">
            <v>0.7804878048780488</v>
          </cell>
          <cell r="X25">
            <v>27</v>
          </cell>
          <cell r="Y25">
            <v>0.5723825439401016</v>
          </cell>
          <cell r="Z25">
            <v>0.6989731257052623</v>
          </cell>
          <cell r="AA25">
            <v>12000</v>
          </cell>
          <cell r="AB25">
            <v>30000</v>
          </cell>
          <cell r="AC25">
            <v>0.796107171000788</v>
          </cell>
          <cell r="AD25">
            <v>0.6001359338061465</v>
          </cell>
          <cell r="AE25">
            <v>45000</v>
          </cell>
          <cell r="AF25">
            <v>60000</v>
          </cell>
          <cell r="AG25">
            <v>2.0152152410555098</v>
          </cell>
          <cell r="AH25">
            <v>-0.796107171000788</v>
          </cell>
          <cell r="AI25">
            <v>45000</v>
          </cell>
        </row>
        <row r="26">
          <cell r="D26" t="str">
            <v>T12 8' Fluorescent, 2-F96T12ES 60W, 1-MAG EE</v>
          </cell>
          <cell r="E26" t="str">
            <v>T8 Fluorescent, 1-F96T8 59W, 1-ELEC</v>
          </cell>
          <cell r="F26">
            <v>123</v>
          </cell>
          <cell r="G26">
            <v>68</v>
          </cell>
          <cell r="H26">
            <v>55</v>
          </cell>
          <cell r="I26">
            <v>15.454328686382741</v>
          </cell>
          <cell r="J26">
            <v>6.429664343191371</v>
          </cell>
          <cell r="K26">
            <v>12000</v>
          </cell>
          <cell r="L26">
            <v>12000</v>
          </cell>
          <cell r="M26">
            <v>21.494893617021276</v>
          </cell>
          <cell r="N26">
            <v>19.65446808510638</v>
          </cell>
          <cell r="O26">
            <v>45000</v>
          </cell>
          <cell r="P26">
            <v>60000</v>
          </cell>
          <cell r="R26">
            <v>0.5423901940755873</v>
          </cell>
          <cell r="W26">
            <v>0.5528455284552846</v>
          </cell>
          <cell r="X26">
            <v>55</v>
          </cell>
          <cell r="Y26">
            <v>0.280987794297868</v>
          </cell>
          <cell r="Z26">
            <v>0.11690298805802493</v>
          </cell>
          <cell r="AA26">
            <v>12000</v>
          </cell>
          <cell r="AB26">
            <v>12000</v>
          </cell>
          <cell r="AC26">
            <v>0.390816247582205</v>
          </cell>
          <cell r="AD26">
            <v>0.35735396518375234</v>
          </cell>
          <cell r="AE26">
            <v>45000</v>
          </cell>
          <cell r="AF26">
            <v>60000</v>
          </cell>
          <cell r="AG26">
            <v>0</v>
          </cell>
          <cell r="AH26">
            <v>-0.390816247582205</v>
          </cell>
          <cell r="AI26">
            <v>45000</v>
          </cell>
        </row>
        <row r="27">
          <cell r="C27" t="str">
            <v>F96T12HO to T8HP-4</v>
          </cell>
          <cell r="D27" t="str">
            <v>T12 8' Fluorescent, 2-F96T12HOES 95W, 1-MAG</v>
          </cell>
          <cell r="E27" t="str">
            <v>T8 Fluorescent, 4-F32T8 32W, 2-ELEC HLO</v>
          </cell>
          <cell r="F27">
            <v>227</v>
          </cell>
          <cell r="G27">
            <v>172</v>
          </cell>
          <cell r="H27">
            <v>55</v>
          </cell>
          <cell r="I27">
            <v>17.497201026808273</v>
          </cell>
          <cell r="J27">
            <v>16.11163609616974</v>
          </cell>
          <cell r="K27">
            <v>12000</v>
          </cell>
          <cell r="L27">
            <v>24000</v>
          </cell>
          <cell r="M27">
            <v>38.05872340425532</v>
          </cell>
          <cell r="N27">
            <v>28.266382978723406</v>
          </cell>
          <cell r="O27">
            <v>45000</v>
          </cell>
          <cell r="P27">
            <v>60000</v>
          </cell>
          <cell r="Q27">
            <v>84.51468459838941</v>
          </cell>
          <cell r="R27">
            <v>1.1864264767490575</v>
          </cell>
          <cell r="S27">
            <v>0.5</v>
          </cell>
          <cell r="T27">
            <v>15.972556938814941</v>
          </cell>
          <cell r="U27">
            <v>31.733617021276594</v>
          </cell>
          <cell r="W27">
            <v>0.7577092511013216</v>
          </cell>
          <cell r="X27">
            <v>55</v>
          </cell>
          <cell r="Y27">
            <v>0.31813092776015045</v>
          </cell>
          <cell r="Z27">
            <v>0.2929388381121771</v>
          </cell>
          <cell r="AA27">
            <v>12000</v>
          </cell>
          <cell r="AB27">
            <v>24000</v>
          </cell>
          <cell r="AC27">
            <v>0.6919767891682785</v>
          </cell>
          <cell r="AD27">
            <v>0.5139342359767892</v>
          </cell>
          <cell r="AE27">
            <v>45000</v>
          </cell>
          <cell r="AF27">
            <v>60000</v>
          </cell>
          <cell r="AG27">
            <v>1.5366306290616256</v>
          </cell>
          <cell r="AH27">
            <v>-0.6919767891682785</v>
          </cell>
          <cell r="AI27">
            <v>45000</v>
          </cell>
        </row>
        <row r="28">
          <cell r="D28" t="str">
            <v>T12 8' Fluorescent, 2-F96T12VHOES 185W, 1-MAG</v>
          </cell>
          <cell r="E28" t="str">
            <v>T8 Fluorescent, 2-F96T8HO 86W, 1-ELEC</v>
          </cell>
          <cell r="F28">
            <v>325</v>
          </cell>
          <cell r="G28">
            <v>155</v>
          </cell>
          <cell r="H28">
            <v>170</v>
          </cell>
          <cell r="I28">
            <v>26.607307409786998</v>
          </cell>
          <cell r="J28">
            <v>26.66252017574444</v>
          </cell>
          <cell r="K28">
            <v>10000</v>
          </cell>
          <cell r="L28">
            <v>10000</v>
          </cell>
          <cell r="M28">
            <v>58.30340425531915</v>
          </cell>
          <cell r="N28">
            <v>19.65446808510638</v>
          </cell>
          <cell r="O28">
            <v>45000</v>
          </cell>
          <cell r="P28">
            <v>45000</v>
          </cell>
          <cell r="R28">
            <v>0.7582795698924731</v>
          </cell>
          <cell r="W28">
            <v>0.47692307692307695</v>
          </cell>
        </row>
        <row r="29">
          <cell r="C29" t="str">
            <v>F96T12VHO to T8HP-4</v>
          </cell>
          <cell r="D29" t="str">
            <v>T12 8' Fluorescent, 2-F96T12VHOES 185W, 1-MAG</v>
          </cell>
          <cell r="E29" t="str">
            <v>T8 High Performance, 1-F32T8HP 32W, 1-ELEC HP RLO</v>
          </cell>
          <cell r="F29">
            <v>325</v>
          </cell>
          <cell r="G29">
            <v>25</v>
          </cell>
          <cell r="H29">
            <v>300</v>
          </cell>
          <cell r="I29">
            <v>26.607307409786998</v>
          </cell>
          <cell r="J29">
            <v>4.71806859851052</v>
          </cell>
          <cell r="K29">
            <v>10000</v>
          </cell>
          <cell r="L29">
            <v>30000</v>
          </cell>
          <cell r="M29">
            <v>58.30340425531915</v>
          </cell>
          <cell r="N29">
            <v>13.028936170212766</v>
          </cell>
          <cell r="O29">
            <v>45000</v>
          </cell>
          <cell r="P29">
            <v>60000</v>
          </cell>
          <cell r="Q29">
            <v>91.66218459838942</v>
          </cell>
          <cell r="R29">
            <v>0.13546296296296295</v>
          </cell>
          <cell r="S29">
            <v>0.5</v>
          </cell>
          <cell r="T29">
            <v>15.972556938814941</v>
          </cell>
          <cell r="U29">
            <v>60</v>
          </cell>
          <cell r="W29">
            <v>0.07692307692307693</v>
          </cell>
          <cell r="X29">
            <v>300</v>
          </cell>
          <cell r="Y29">
            <v>0.08869102469929</v>
          </cell>
          <cell r="Z29">
            <v>0.0157268953283684</v>
          </cell>
          <cell r="AA29">
            <v>10000</v>
          </cell>
          <cell r="AB29">
            <v>30000</v>
          </cell>
          <cell r="AC29">
            <v>0.19434468085106385</v>
          </cell>
          <cell r="AD29">
            <v>0.043429787234042554</v>
          </cell>
          <cell r="AE29">
            <v>45000</v>
          </cell>
          <cell r="AF29">
            <v>60000</v>
          </cell>
          <cell r="AG29">
            <v>0.3055406153279647</v>
          </cell>
          <cell r="AH29">
            <v>-0.19434468085106385</v>
          </cell>
          <cell r="AI29">
            <v>45000</v>
          </cell>
        </row>
        <row r="30">
          <cell r="C30" t="str">
            <v>T8-2 to T8HP-2</v>
          </cell>
          <cell r="D30" t="str">
            <v>T8 Fluorescent, 2-F32T8 32W, 1-ELEC</v>
          </cell>
          <cell r="E30" t="str">
            <v>T8 High Performance, 2-F32T8HP 32W, 1-ELEC HP RLO</v>
          </cell>
          <cell r="F30">
            <v>61</v>
          </cell>
          <cell r="G30">
            <v>48</v>
          </cell>
          <cell r="H30">
            <v>13</v>
          </cell>
          <cell r="I30">
            <v>8.05581804808487</v>
          </cell>
          <cell r="J30">
            <v>9.43613719702104</v>
          </cell>
          <cell r="K30">
            <v>24000</v>
          </cell>
          <cell r="L30">
            <v>30000</v>
          </cell>
          <cell r="M30">
            <v>11.372553191489361</v>
          </cell>
          <cell r="N30">
            <v>13.028936170212766</v>
          </cell>
          <cell r="O30">
            <v>60000</v>
          </cell>
          <cell r="P30">
            <v>60000</v>
          </cell>
          <cell r="Q30">
            <v>26.478588896571775</v>
          </cell>
          <cell r="R30">
            <v>0.9761205273069679</v>
          </cell>
          <cell r="S30">
            <v>0.25</v>
          </cell>
          <cell r="T30">
            <v>4.798269747635604</v>
          </cell>
          <cell r="U30">
            <v>3</v>
          </cell>
          <cell r="W30">
            <v>0.7868852459016393</v>
          </cell>
          <cell r="X30">
            <v>13</v>
          </cell>
          <cell r="Y30">
            <v>0.6196783113911438</v>
          </cell>
          <cell r="Z30">
            <v>0.7258567074631569</v>
          </cell>
          <cell r="AA30">
            <v>24000</v>
          </cell>
          <cell r="AB30">
            <v>30000</v>
          </cell>
          <cell r="AC30">
            <v>0.8748117839607201</v>
          </cell>
          <cell r="AD30">
            <v>1.0022258592471358</v>
          </cell>
          <cell r="AE30">
            <v>60000</v>
          </cell>
          <cell r="AF30">
            <v>60000</v>
          </cell>
          <cell r="AG30">
            <v>2.036814530505521</v>
          </cell>
          <cell r="AH30">
            <v>0</v>
          </cell>
          <cell r="AI30">
            <v>60000</v>
          </cell>
        </row>
        <row r="31">
          <cell r="D31" t="str">
            <v>T8 Fluorescent, 3-F32T8 32W, 1-ELEC</v>
          </cell>
          <cell r="E31" t="str">
            <v>T8 High Performance, 3-F32T8HP 32W, 1-ELEC HP RLO</v>
          </cell>
          <cell r="F31">
            <v>90</v>
          </cell>
          <cell r="G31">
            <v>72</v>
          </cell>
          <cell r="H31">
            <v>18</v>
          </cell>
          <cell r="I31">
            <v>12.083727072127305</v>
          </cell>
          <cell r="J31">
            <v>14.15420579553156</v>
          </cell>
          <cell r="K31">
            <v>24000</v>
          </cell>
          <cell r="L31">
            <v>30000</v>
          </cell>
          <cell r="M31">
            <v>13.212978723404255</v>
          </cell>
          <cell r="N31">
            <v>15.145425531914892</v>
          </cell>
          <cell r="O31">
            <v>60000</v>
          </cell>
          <cell r="P31">
            <v>60000</v>
          </cell>
          <cell r="R31">
            <v>0.9761205273069679</v>
          </cell>
          <cell r="W31">
            <v>0.8</v>
          </cell>
        </row>
        <row r="32">
          <cell r="C32" t="str">
            <v>T8-3 to T8HP-2</v>
          </cell>
          <cell r="D32" t="str">
            <v>T8 Fluorescent, 3-F32T8 32W, 1-ELEC</v>
          </cell>
          <cell r="E32" t="str">
            <v>T8 High Performance, 2-F32T8HP 32W, 1-ELEC HP HLO</v>
          </cell>
          <cell r="F32">
            <v>90</v>
          </cell>
          <cell r="G32">
            <v>73</v>
          </cell>
          <cell r="H32">
            <v>17</v>
          </cell>
          <cell r="I32">
            <v>12.083727072127305</v>
          </cell>
          <cell r="J32">
            <v>9.43613719702104</v>
          </cell>
          <cell r="K32">
            <v>24000</v>
          </cell>
          <cell r="L32">
            <v>30000</v>
          </cell>
          <cell r="M32">
            <v>13.212978723404255</v>
          </cell>
          <cell r="N32">
            <v>13.028936170212766</v>
          </cell>
          <cell r="O32">
            <v>60000</v>
          </cell>
          <cell r="P32">
            <v>60000</v>
          </cell>
          <cell r="Q32">
            <v>26.478588896571775</v>
          </cell>
          <cell r="R32">
            <v>0.971894897318626</v>
          </cell>
          <cell r="S32">
            <v>0.25</v>
          </cell>
          <cell r="T32">
            <v>4.798269747635604</v>
          </cell>
          <cell r="U32">
            <v>3</v>
          </cell>
          <cell r="W32">
            <v>0.8111111111111111</v>
          </cell>
          <cell r="X32">
            <v>17</v>
          </cell>
          <cell r="Y32">
            <v>0.7108074748310179</v>
          </cell>
          <cell r="Z32">
            <v>0.5550668939424142</v>
          </cell>
          <cell r="AA32">
            <v>24000</v>
          </cell>
          <cell r="AB32">
            <v>30000</v>
          </cell>
          <cell r="AC32">
            <v>0.7772340425531915</v>
          </cell>
          <cell r="AD32">
            <v>0.7664080100125157</v>
          </cell>
          <cell r="AE32">
            <v>60000</v>
          </cell>
          <cell r="AF32">
            <v>60000</v>
          </cell>
          <cell r="AG32">
            <v>1.5575640527395163</v>
          </cell>
          <cell r="AH32">
            <v>0</v>
          </cell>
          <cell r="AI32">
            <v>60000</v>
          </cell>
        </row>
        <row r="33">
          <cell r="D33" t="str">
            <v>T8 Fluorescent, 4-F32T8 32W, 1-ELEC</v>
          </cell>
          <cell r="E33" t="str">
            <v>T8 High Performance, 4-F32T8HP 32W, 1-ELEC HP RLO</v>
          </cell>
          <cell r="F33">
            <v>114</v>
          </cell>
          <cell r="G33">
            <v>96</v>
          </cell>
          <cell r="H33">
            <v>18</v>
          </cell>
          <cell r="I33">
            <v>16.11163609616974</v>
          </cell>
          <cell r="J33">
            <v>18.87227439404208</v>
          </cell>
          <cell r="K33">
            <v>24000</v>
          </cell>
          <cell r="L33">
            <v>30000</v>
          </cell>
          <cell r="M33">
            <v>14.133191489361703</v>
          </cell>
          <cell r="N33">
            <v>16.203670212765957</v>
          </cell>
          <cell r="O33">
            <v>60000</v>
          </cell>
          <cell r="P33">
            <v>60000</v>
          </cell>
          <cell r="R33">
            <v>0.9761205273069679</v>
          </cell>
          <cell r="W33">
            <v>0.8421052631578947</v>
          </cell>
        </row>
        <row r="34">
          <cell r="C34" t="str">
            <v>T8-4 to T8HP-3</v>
          </cell>
          <cell r="D34" t="str">
            <v>T8 Fluorescent, 4-F32T8 32W, 1-ELEC</v>
          </cell>
          <cell r="E34" t="str">
            <v>T8 Fluorescent, 3-F32T8 32W, 1-ELEC</v>
          </cell>
          <cell r="F34">
            <v>114</v>
          </cell>
          <cell r="G34">
            <v>90</v>
          </cell>
          <cell r="H34">
            <v>24</v>
          </cell>
          <cell r="I34">
            <v>16.11163609616974</v>
          </cell>
          <cell r="J34">
            <v>12.083727072127305</v>
          </cell>
          <cell r="K34">
            <v>24000</v>
          </cell>
          <cell r="L34">
            <v>24000</v>
          </cell>
          <cell r="M34">
            <v>14.133191489361703</v>
          </cell>
          <cell r="N34">
            <v>13.212978723404255</v>
          </cell>
          <cell r="O34">
            <v>60000</v>
          </cell>
          <cell r="P34">
            <v>60000</v>
          </cell>
          <cell r="Q34">
            <v>27.582844215720712</v>
          </cell>
          <cell r="R34">
            <v>0.75</v>
          </cell>
          <cell r="S34">
            <v>0.25</v>
          </cell>
          <cell r="T34">
            <v>4.798269747635604</v>
          </cell>
          <cell r="U34">
            <v>3</v>
          </cell>
          <cell r="W34">
            <v>0.7894736842105263</v>
          </cell>
          <cell r="X34">
            <v>24</v>
          </cell>
          <cell r="Y34">
            <v>0.6713181706737391</v>
          </cell>
          <cell r="Z34">
            <v>0.5034886280053044</v>
          </cell>
          <cell r="AA34">
            <v>24000</v>
          </cell>
          <cell r="AB34">
            <v>24000</v>
          </cell>
          <cell r="AC34">
            <v>0.5888829787234043</v>
          </cell>
          <cell r="AD34">
            <v>0.5505407801418439</v>
          </cell>
          <cell r="AE34">
            <v>60000</v>
          </cell>
          <cell r="AF34">
            <v>60000</v>
          </cell>
          <cell r="AG34">
            <v>1.1492851756550297</v>
          </cell>
          <cell r="AH34">
            <v>0</v>
          </cell>
          <cell r="AI34">
            <v>60000</v>
          </cell>
        </row>
        <row r="35">
          <cell r="D35" t="str">
            <v>T8 Fluorescent, 2-F96T8HO 86W, 1-ELEC</v>
          </cell>
          <cell r="E35" t="str">
            <v>T8 High Performance, 4-F32T8HP 32W, 2-ELEC HP HLO</v>
          </cell>
          <cell r="F35">
            <v>155</v>
          </cell>
          <cell r="G35">
            <v>146</v>
          </cell>
          <cell r="H35">
            <v>9</v>
          </cell>
          <cell r="I35">
            <v>26.66252017574444</v>
          </cell>
          <cell r="J35">
            <v>18.87227439404208</v>
          </cell>
          <cell r="K35">
            <v>10000</v>
          </cell>
          <cell r="L35">
            <v>30000</v>
          </cell>
          <cell r="M35">
            <v>19.65446808510638</v>
          </cell>
          <cell r="N35">
            <v>32.40734042553191</v>
          </cell>
          <cell r="O35">
            <v>45000</v>
          </cell>
          <cell r="P35">
            <v>60000</v>
          </cell>
          <cell r="R35">
            <v>1.0672307304468391</v>
          </cell>
          <cell r="W35">
            <v>0.9419354838709677</v>
          </cell>
        </row>
        <row r="36">
          <cell r="C36" t="str">
            <v>MH to MHPS</v>
          </cell>
          <cell r="D36" t="str">
            <v>Metal Halide, 1-STD 1000W, 1-MAG</v>
          </cell>
          <cell r="E36" t="str">
            <v>MH Pulse Start, 1-PS 750W, 1-MAG</v>
          </cell>
          <cell r="F36">
            <v>1080</v>
          </cell>
          <cell r="G36">
            <v>818</v>
          </cell>
          <cell r="H36">
            <v>262</v>
          </cell>
          <cell r="I36">
            <v>49.086806064302074</v>
          </cell>
          <cell r="J36">
            <v>70.25169968132334</v>
          </cell>
          <cell r="K36">
            <v>12000</v>
          </cell>
          <cell r="L36">
            <v>20000</v>
          </cell>
          <cell r="M36">
            <v>47.41063829787234</v>
          </cell>
          <cell r="N36">
            <v>65.81489361702128</v>
          </cell>
          <cell r="O36">
            <v>45000</v>
          </cell>
          <cell r="P36">
            <v>30000</v>
          </cell>
          <cell r="Q36">
            <v>126.98936170212767</v>
          </cell>
          <cell r="R36">
            <v>0.7663551401869159</v>
          </cell>
          <cell r="S36">
            <v>0</v>
          </cell>
          <cell r="U36">
            <v>0</v>
          </cell>
          <cell r="W36">
            <v>0.7574074074074074</v>
          </cell>
          <cell r="X36">
            <v>262</v>
          </cell>
          <cell r="Y36">
            <v>0.18735422161947357</v>
          </cell>
          <cell r="Z36">
            <v>0.2681362583256616</v>
          </cell>
          <cell r="AA36">
            <v>12000</v>
          </cell>
          <cell r="AB36">
            <v>20000</v>
          </cell>
          <cell r="AC36">
            <v>0.18095663472470358</v>
          </cell>
          <cell r="AD36">
            <v>0.2512018840344324</v>
          </cell>
          <cell r="AE36">
            <v>45000</v>
          </cell>
          <cell r="AF36">
            <v>30000</v>
          </cell>
          <cell r="AG36">
            <v>0.4846922202371285</v>
          </cell>
          <cell r="AH36">
            <v>0.2512018840344324</v>
          </cell>
          <cell r="AI36">
            <v>30000</v>
          </cell>
        </row>
        <row r="37">
          <cell r="D37" t="str">
            <v>Metal Halide, 1-STD 100W, 1-MAG</v>
          </cell>
          <cell r="E37" t="str">
            <v>Hard-Wired CFL, 2-PL 42W, 1-ELEC</v>
          </cell>
          <cell r="F37">
            <v>125</v>
          </cell>
          <cell r="G37">
            <v>93</v>
          </cell>
          <cell r="H37">
            <v>32</v>
          </cell>
          <cell r="I37">
            <v>26.081486915365904</v>
          </cell>
          <cell r="J37">
            <v>13.57709464382955</v>
          </cell>
          <cell r="K37">
            <v>10000</v>
          </cell>
          <cell r="L37">
            <v>10000</v>
          </cell>
          <cell r="M37">
            <v>47.41063829787234</v>
          </cell>
          <cell r="N37">
            <v>9.532127659574469</v>
          </cell>
          <cell r="O37">
            <v>45000</v>
          </cell>
          <cell r="P37">
            <v>30000</v>
          </cell>
          <cell r="R37">
            <v>1</v>
          </cell>
          <cell r="W37">
            <v>0.744</v>
          </cell>
        </row>
        <row r="38">
          <cell r="C38" t="str">
            <v>Med MH to T8HP</v>
          </cell>
          <cell r="D38" t="str">
            <v>Metal Halide, 1-STD 150W, 1-MAG</v>
          </cell>
          <cell r="E38" t="str">
            <v>T8 High Performance, 4-F32T8HP 32W, 1-ELEC HP</v>
          </cell>
          <cell r="F38">
            <v>195</v>
          </cell>
          <cell r="G38">
            <v>107</v>
          </cell>
          <cell r="H38">
            <v>88</v>
          </cell>
          <cell r="I38">
            <v>26.081486915365904</v>
          </cell>
          <cell r="J38">
            <v>18.87227439404208</v>
          </cell>
          <cell r="K38">
            <v>10000</v>
          </cell>
          <cell r="L38">
            <v>30000</v>
          </cell>
          <cell r="M38">
            <v>42.8095744680851</v>
          </cell>
          <cell r="N38">
            <v>15.145425531914892</v>
          </cell>
          <cell r="O38">
            <v>45000</v>
          </cell>
          <cell r="P38">
            <v>60000</v>
          </cell>
          <cell r="Q38">
            <v>194.69586230580654</v>
          </cell>
          <cell r="R38">
            <v>1.1861805555555556</v>
          </cell>
          <cell r="S38">
            <v>1.5</v>
          </cell>
          <cell r="T38">
            <v>47.917670816444826</v>
          </cell>
          <cell r="U38">
            <v>120</v>
          </cell>
          <cell r="W38">
            <v>0.5487179487179488</v>
          </cell>
          <cell r="X38">
            <v>88</v>
          </cell>
          <cell r="Y38">
            <v>0.296380533129158</v>
          </cell>
          <cell r="Z38">
            <v>0.21445766356866</v>
          </cell>
          <cell r="AA38">
            <v>10000</v>
          </cell>
          <cell r="AB38">
            <v>30000</v>
          </cell>
          <cell r="AC38">
            <v>0.48647243713733074</v>
          </cell>
          <cell r="AD38">
            <v>0.17210710831721468</v>
          </cell>
          <cell r="AE38">
            <v>45000</v>
          </cell>
          <cell r="AF38">
            <v>60000</v>
          </cell>
          <cell r="AG38">
            <v>2.2124529807478015</v>
          </cell>
          <cell r="AH38">
            <v>-0.48647243713733074</v>
          </cell>
          <cell r="AI38">
            <v>45000</v>
          </cell>
        </row>
        <row r="39">
          <cell r="D39" t="str">
            <v>Metal Halide, 1-STD 175W, 1-MAG</v>
          </cell>
          <cell r="E39" t="str">
            <v>T5HO Fluorescent, 2-F54T5HO 54W, 1-ELEC</v>
          </cell>
          <cell r="F39">
            <v>210</v>
          </cell>
          <cell r="G39">
            <v>118</v>
          </cell>
          <cell r="H39">
            <v>92</v>
          </cell>
          <cell r="I39">
            <v>26.081486915365904</v>
          </cell>
          <cell r="J39">
            <v>18.583052090638063</v>
          </cell>
          <cell r="K39">
            <v>10000</v>
          </cell>
          <cell r="L39">
            <v>20000</v>
          </cell>
          <cell r="M39">
            <v>45.57021276595744</v>
          </cell>
          <cell r="N39">
            <v>35.29808510638298</v>
          </cell>
          <cell r="O39">
            <v>45000</v>
          </cell>
          <cell r="P39">
            <v>60000</v>
          </cell>
          <cell r="R39">
            <v>0.928125</v>
          </cell>
          <cell r="U39">
            <v>100</v>
          </cell>
          <cell r="W39">
            <v>0.5619047619047619</v>
          </cell>
        </row>
        <row r="40">
          <cell r="D40" t="str">
            <v>Metal Halide, 1-STD 250W, 1-MAG</v>
          </cell>
          <cell r="E40" t="str">
            <v>T5HO Fluorescent, 3-F54T5HO 54W, 1-ELEC</v>
          </cell>
          <cell r="F40">
            <v>300</v>
          </cell>
          <cell r="G40">
            <v>179</v>
          </cell>
          <cell r="H40">
            <v>121</v>
          </cell>
          <cell r="I40">
            <v>26.081486915365904</v>
          </cell>
          <cell r="J40">
            <v>27.874578135957094</v>
          </cell>
          <cell r="K40">
            <v>10000</v>
          </cell>
          <cell r="L40">
            <v>20000</v>
          </cell>
          <cell r="M40">
            <v>57.532978723404256</v>
          </cell>
          <cell r="N40">
            <v>35.29808510638298</v>
          </cell>
          <cell r="O40">
            <v>45000</v>
          </cell>
          <cell r="P40">
            <v>60000</v>
          </cell>
          <cell r="R40">
            <v>1.0186737804878048</v>
          </cell>
          <cell r="U40">
            <v>120</v>
          </cell>
          <cell r="W40">
            <v>0.5966666666666667</v>
          </cell>
        </row>
        <row r="41">
          <cell r="C41" t="str">
            <v>Large MH to T5HO</v>
          </cell>
          <cell r="D41" t="str">
            <v>Metal Halide, 1-STD 400W, 1-MAG</v>
          </cell>
          <cell r="E41" t="str">
            <v>T5HO Fluorescent, 4-F54T5HO 54W, 1-ELEC</v>
          </cell>
          <cell r="F41">
            <v>460</v>
          </cell>
          <cell r="G41">
            <v>234</v>
          </cell>
          <cell r="H41">
            <v>226</v>
          </cell>
          <cell r="I41">
            <v>26.081486915365904</v>
          </cell>
          <cell r="J41">
            <v>37.166104181276125</v>
          </cell>
          <cell r="K41">
            <v>12000</v>
          </cell>
          <cell r="L41">
            <v>20000</v>
          </cell>
          <cell r="M41">
            <v>47.41063829787234</v>
          </cell>
          <cell r="N41">
            <v>37.13851063829787</v>
          </cell>
          <cell r="O41">
            <v>45000</v>
          </cell>
          <cell r="P41">
            <v>60000</v>
          </cell>
          <cell r="Q41">
            <v>294.98277719942354</v>
          </cell>
          <cell r="R41">
            <v>0.78125</v>
          </cell>
          <cell r="S41">
            <v>1.5</v>
          </cell>
          <cell r="T41">
            <v>47.917670816444826</v>
          </cell>
          <cell r="U41">
            <v>180</v>
          </cell>
          <cell r="W41">
            <v>0.508695652173913</v>
          </cell>
          <cell r="X41">
            <v>226</v>
          </cell>
          <cell r="Y41">
            <v>0.11540480936002612</v>
          </cell>
          <cell r="Z41">
            <v>0.16445178841272623</v>
          </cell>
          <cell r="AA41">
            <v>12000</v>
          </cell>
          <cell r="AB41">
            <v>20000</v>
          </cell>
          <cell r="AC41">
            <v>0.20978158538881567</v>
          </cell>
          <cell r="AD41">
            <v>0.1643296930898136</v>
          </cell>
          <cell r="AE41">
            <v>45000</v>
          </cell>
          <cell r="AF41">
            <v>60000</v>
          </cell>
          <cell r="AG41">
            <v>1.3052335274310776</v>
          </cell>
          <cell r="AH41">
            <v>-0.20978158538881567</v>
          </cell>
          <cell r="AI41">
            <v>45000</v>
          </cell>
        </row>
        <row r="42">
          <cell r="D42" t="str">
            <v>Metal Halide, 1-STD 50W, 1-MAG</v>
          </cell>
          <cell r="E42" t="str">
            <v>Hard-Wired CFL, 1-PL 32W, 1-ELEC</v>
          </cell>
          <cell r="F42">
            <v>62</v>
          </cell>
          <cell r="G42">
            <v>36</v>
          </cell>
          <cell r="H42">
            <v>26</v>
          </cell>
          <cell r="I42">
            <v>30.682550745153137</v>
          </cell>
          <cell r="J42">
            <v>6.512483492127541</v>
          </cell>
          <cell r="K42">
            <v>10000</v>
          </cell>
          <cell r="L42">
            <v>10000</v>
          </cell>
          <cell r="M42">
            <v>24.40531914893617</v>
          </cell>
          <cell r="N42">
            <v>9.532127659574469</v>
          </cell>
          <cell r="O42">
            <v>45000</v>
          </cell>
          <cell r="P42">
            <v>30000</v>
          </cell>
          <cell r="R42">
            <v>1.0169491525423728</v>
          </cell>
          <cell r="U42">
            <v>0</v>
          </cell>
          <cell r="W42">
            <v>0.5806451612903226</v>
          </cell>
        </row>
        <row r="43">
          <cell r="C43" t="str">
            <v>Small MH to CF-R</v>
          </cell>
          <cell r="D43" t="str">
            <v>Metal Halide, 1-STD 70W, 1-MAG</v>
          </cell>
          <cell r="E43" t="str">
            <v>Hard-Wired CFL, 2-PL 26W, 1-ELEC</v>
          </cell>
          <cell r="F43">
            <v>95</v>
          </cell>
          <cell r="G43">
            <v>52</v>
          </cell>
          <cell r="H43">
            <v>43</v>
          </cell>
          <cell r="I43">
            <v>30.682550745153137</v>
          </cell>
          <cell r="J43">
            <v>9.528158473616784</v>
          </cell>
          <cell r="K43">
            <v>10000</v>
          </cell>
          <cell r="L43">
            <v>10000</v>
          </cell>
          <cell r="M43">
            <v>24.40531914893617</v>
          </cell>
          <cell r="N43">
            <v>9.532127659574469</v>
          </cell>
          <cell r="O43">
            <v>45000</v>
          </cell>
          <cell r="P43">
            <v>30000</v>
          </cell>
          <cell r="Q43">
            <v>31.24808885370856</v>
          </cell>
          <cell r="R43">
            <v>1.0372881355932204</v>
          </cell>
          <cell r="S43">
            <v>0.5</v>
          </cell>
          <cell r="T43">
            <v>15.972556938814941</v>
          </cell>
          <cell r="U43">
            <v>0</v>
          </cell>
          <cell r="W43">
            <v>0.5473684210526316</v>
          </cell>
          <cell r="X43">
            <v>43</v>
          </cell>
          <cell r="Y43">
            <v>0.7135476917477473</v>
          </cell>
          <cell r="Z43">
            <v>0.22158508078178568</v>
          </cell>
          <cell r="AA43">
            <v>10000</v>
          </cell>
          <cell r="AB43">
            <v>10000</v>
          </cell>
          <cell r="AC43">
            <v>0.5675655616031667</v>
          </cell>
          <cell r="AD43">
            <v>0.22167738743196438</v>
          </cell>
          <cell r="AE43">
            <v>45000</v>
          </cell>
          <cell r="AF43">
            <v>30000</v>
          </cell>
          <cell r="AG43">
            <v>0.72669974078392</v>
          </cell>
          <cell r="AH43">
            <v>0.22167738743196438</v>
          </cell>
          <cell r="AI43">
            <v>30000</v>
          </cell>
        </row>
        <row r="44">
          <cell r="D44" t="str">
            <v>Incandescent, 1-PAR 150W, 1-None</v>
          </cell>
          <cell r="E44" t="str">
            <v>Ceramic Metal Halide, 1-PAR 39W, 1-ELEC</v>
          </cell>
          <cell r="F44">
            <v>150</v>
          </cell>
          <cell r="G44">
            <v>45</v>
          </cell>
          <cell r="H44">
            <v>105</v>
          </cell>
          <cell r="I44">
            <v>5.7303026410637115</v>
          </cell>
          <cell r="J44">
            <v>50.92723159621697</v>
          </cell>
          <cell r="K44">
            <v>1750</v>
          </cell>
          <cell r="L44">
            <v>9000</v>
          </cell>
          <cell r="M44">
            <v>0</v>
          </cell>
          <cell r="N44">
            <v>47.41063829787234</v>
          </cell>
          <cell r="O44">
            <v>0</v>
          </cell>
          <cell r="P44">
            <v>30000</v>
          </cell>
          <cell r="R44">
            <v>1.0217113665389528</v>
          </cell>
          <cell r="U44">
            <v>60</v>
          </cell>
          <cell r="W44">
            <v>0.3</v>
          </cell>
        </row>
        <row r="45">
          <cell r="C45" t="str">
            <v>INC to CMH</v>
          </cell>
          <cell r="D45" t="str">
            <v>Incandescent, 1-R 150W, 1-None</v>
          </cell>
          <cell r="E45" t="str">
            <v>Ceramic Metal Halide, 1-PAR 39W, 1-ELEC</v>
          </cell>
          <cell r="F45">
            <v>150</v>
          </cell>
          <cell r="G45">
            <v>45</v>
          </cell>
          <cell r="H45">
            <v>105</v>
          </cell>
          <cell r="I45">
            <v>8.168866470850945</v>
          </cell>
          <cell r="J45">
            <v>50.92723159621697</v>
          </cell>
          <cell r="K45">
            <v>2000</v>
          </cell>
          <cell r="L45">
            <v>9000</v>
          </cell>
          <cell r="M45">
            <v>0</v>
          </cell>
          <cell r="N45">
            <v>47.41063829787234</v>
          </cell>
          <cell r="O45">
            <v>0</v>
          </cell>
          <cell r="P45">
            <v>30000</v>
          </cell>
          <cell r="Q45">
            <v>165.23319523668727</v>
          </cell>
          <cell r="R45">
            <v>0.935672514619883</v>
          </cell>
          <cell r="S45">
            <v>0.5</v>
          </cell>
          <cell r="T45">
            <v>15.972556938814941</v>
          </cell>
          <cell r="U45">
            <v>60</v>
          </cell>
          <cell r="W45">
            <v>0.3</v>
          </cell>
          <cell r="X45">
            <v>105</v>
          </cell>
          <cell r="Y45">
            <v>0.07779872829381852</v>
          </cell>
          <cell r="Z45">
            <v>0.4850212532973045</v>
          </cell>
          <cell r="AA45">
            <v>2000</v>
          </cell>
          <cell r="AB45">
            <v>9000</v>
          </cell>
          <cell r="AC45">
            <v>0</v>
          </cell>
          <cell r="AD45">
            <v>0.45152988855116516</v>
          </cell>
          <cell r="AE45">
            <v>0</v>
          </cell>
          <cell r="AF45">
            <v>30000</v>
          </cell>
          <cell r="AG45">
            <v>1.5736494784446406</v>
          </cell>
          <cell r="AH45">
            <v>0.45152988855116516</v>
          </cell>
          <cell r="AI45">
            <v>30000</v>
          </cell>
        </row>
        <row r="46">
          <cell r="C46" t="str">
            <v>INC to CFL</v>
          </cell>
          <cell r="D46" t="str">
            <v>Incandescent, 1-PAR 100W, 1-None</v>
          </cell>
          <cell r="E46" t="str">
            <v>Hard-Wired CFL, 1-PL 26W, 1-MAG</v>
          </cell>
          <cell r="F46">
            <v>100</v>
          </cell>
          <cell r="G46">
            <v>27</v>
          </cell>
          <cell r="H46">
            <v>73</v>
          </cell>
          <cell r="I46">
            <v>5.408228172978605</v>
          </cell>
          <cell r="J46">
            <v>4.764079236808392</v>
          </cell>
          <cell r="K46">
            <v>2000</v>
          </cell>
          <cell r="L46">
            <v>10000</v>
          </cell>
          <cell r="M46">
            <v>0</v>
          </cell>
          <cell r="N46">
            <v>9.532127659574469</v>
          </cell>
          <cell r="O46">
            <v>0</v>
          </cell>
          <cell r="P46">
            <v>30000</v>
          </cell>
          <cell r="Q46">
            <v>60.211386726048985</v>
          </cell>
          <cell r="R46">
            <v>1.0910357142857143</v>
          </cell>
          <cell r="S46">
            <v>0.5</v>
          </cell>
          <cell r="T46">
            <v>15.972556938814941</v>
          </cell>
          <cell r="U46">
            <v>32</v>
          </cell>
          <cell r="W46">
            <v>0.27</v>
          </cell>
          <cell r="X46">
            <v>73</v>
          </cell>
          <cell r="Y46">
            <v>0.07408531743806308</v>
          </cell>
          <cell r="Z46">
            <v>0.06526135940833414</v>
          </cell>
          <cell r="AA46">
            <v>2000</v>
          </cell>
          <cell r="AB46">
            <v>10000</v>
          </cell>
          <cell r="AC46">
            <v>0</v>
          </cell>
          <cell r="AD46">
            <v>0.13057709122704753</v>
          </cell>
          <cell r="AE46">
            <v>0</v>
          </cell>
          <cell r="AF46">
            <v>30000</v>
          </cell>
          <cell r="AG46">
            <v>0.8248135167951915</v>
          </cell>
          <cell r="AH46">
            <v>0.13057709122704753</v>
          </cell>
          <cell r="AI46">
            <v>30000</v>
          </cell>
        </row>
        <row r="47">
          <cell r="C47" t="str">
            <v>MR to MR/IR</v>
          </cell>
          <cell r="D47" t="str">
            <v>Incandescent, 1-MR 65W, 1-None</v>
          </cell>
          <cell r="E47" t="str">
            <v>Incandescent, 1-MR/IR 37W, 1-None</v>
          </cell>
          <cell r="F47">
            <v>65</v>
          </cell>
          <cell r="G47">
            <v>37</v>
          </cell>
          <cell r="H47">
            <v>28</v>
          </cell>
          <cell r="I47">
            <v>7.69</v>
          </cell>
          <cell r="J47">
            <v>13.69</v>
          </cell>
          <cell r="K47">
            <v>4000</v>
          </cell>
          <cell r="L47">
            <v>4000</v>
          </cell>
          <cell r="M47">
            <v>0</v>
          </cell>
          <cell r="N47">
            <v>0</v>
          </cell>
          <cell r="O47">
            <v>0</v>
          </cell>
          <cell r="P47">
            <v>0</v>
          </cell>
          <cell r="Q47">
            <v>5.999999999999999</v>
          </cell>
          <cell r="R47">
            <v>0.88</v>
          </cell>
          <cell r="S47">
            <v>0</v>
          </cell>
          <cell r="T47">
            <v>0</v>
          </cell>
          <cell r="U47">
            <v>0</v>
          </cell>
          <cell r="W47">
            <v>0.5692307692307692</v>
          </cell>
          <cell r="X47">
            <v>28</v>
          </cell>
          <cell r="Y47">
            <v>0.27464285714285713</v>
          </cell>
          <cell r="Z47">
            <v>0.48892857142857143</v>
          </cell>
          <cell r="AA47">
            <v>4000</v>
          </cell>
          <cell r="AB47">
            <v>4000</v>
          </cell>
          <cell r="AC47">
            <v>0</v>
          </cell>
          <cell r="AD47">
            <v>0</v>
          </cell>
          <cell r="AE47">
            <v>0</v>
          </cell>
          <cell r="AF47">
            <v>0</v>
          </cell>
          <cell r="AG47">
            <v>0.21428571428571425</v>
          </cell>
          <cell r="AH47">
            <v>0</v>
          </cell>
          <cell r="AI47">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WA Retailers"/>
      <sheetName val="WA Unit Sales"/>
      <sheetName val="WA Savings"/>
      <sheetName val="ID Retailers"/>
      <sheetName val="ID Unit Sales"/>
      <sheetName val="ID Savings"/>
      <sheetName val="UT Retailers"/>
      <sheetName val="UT Unit Sales"/>
      <sheetName val="UT Savings"/>
      <sheetName val="CA Retailers"/>
      <sheetName val="CA Unit Sales"/>
      <sheetName val="CA Savings"/>
      <sheetName val="Summary by Bulb Type"/>
    </sheetNames>
    <sheetDataSet>
      <sheetData sheetId="2">
        <row r="2">
          <cell r="A2" t="str">
            <v>May 1(spirals) July 1 (specialty), 2008 through December 31, 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nwcouncil.org/rtf/supportingdata/default.htm" TargetMode="External" /><Relationship Id="rId2" Type="http://schemas.openxmlformats.org/officeDocument/2006/relationships/hyperlink" Target="http://www.nwcouncil.org/rtf/reports.htm"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vlin/Local%20Settings/Temporary%20Internet%20Files/Local%20Settings/Public/Public/112%20-%20RESIDENTIAL%20RESOURCES/RTS%20Residential%20Technical%20Services/RTF%20-%20Supply%20Curves/Lighting/EStarLighting_ExistingFY09v1_2.xls"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nwcouncil.org/rtf/reports.htm" TargetMode="External" /><Relationship Id="rId2" Type="http://schemas.openxmlformats.org/officeDocument/2006/relationships/hyperlink" Target="http://www.nwcouncil.org/rtf/supportingdata/default.htm" TargetMode="Externa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vlin/Local%20Settings/Temporary%20Internet%20Files/Local%20Settings/Desktop/UT/EStarWasher_DryerSingleFamily_FY09v1_1.xl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vlin/Local%20Settings/Temporary%20Internet%20Files/Local%20Settings/Res%20Tech/Measure%20Analysis%20Projects/PacifiCorp/324-PacifiCorp%20-%20CA/Appliances/FW%20%20Clothes%20Washer%20Recycling%20Savings%20Numbers.msg"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ee1.org/resid/seha/dishw/dw-spec.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vlin/Local%20Settings/Temporary%20Internet%20Files/Local%20Settings/Temporary%20Internet%20Files/Temporary%20Internet%20Files/OLK177/UT/PNWResDHWLight&amp;ApplianceCurve_6thPlanv1_5.xl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CZ101"/>
  <sheetViews>
    <sheetView tabSelected="1" view="pageBreakPreview" zoomScaleSheetLayoutView="100" zoomScalePageLayoutView="0" workbookViewId="0" topLeftCell="A1">
      <selection activeCell="N26" sqref="N26"/>
    </sheetView>
  </sheetViews>
  <sheetFormatPr defaultColWidth="9.140625" defaultRowHeight="12.75"/>
  <cols>
    <col min="1" max="1" width="15.421875" style="0" customWidth="1"/>
    <col min="2" max="2" width="28.7109375" style="0" customWidth="1"/>
    <col min="3" max="7" width="11.7109375" style="0" customWidth="1"/>
    <col min="8" max="8" width="10.7109375" style="0" customWidth="1"/>
    <col min="9" max="9" width="16.7109375" style="0" customWidth="1"/>
    <col min="10" max="10" width="25.7109375" style="0" customWidth="1"/>
    <col min="11" max="11" width="13.28125" style="0" customWidth="1"/>
    <col min="12" max="12" width="11.7109375" style="0" customWidth="1"/>
    <col min="13" max="13" width="14.421875" style="435" bestFit="1" customWidth="1"/>
    <col min="14" max="15" width="11.7109375" style="0" customWidth="1"/>
    <col min="16" max="16" width="5.140625" style="514" customWidth="1"/>
    <col min="17" max="17" width="15.28125" style="514" customWidth="1"/>
    <col min="18" max="18" width="29.00390625" style="0" customWidth="1"/>
    <col min="19" max="19" width="13.421875" style="0" customWidth="1"/>
    <col min="20" max="20" width="11.7109375" style="0" customWidth="1"/>
    <col min="21" max="21" width="14.8515625" style="0" customWidth="1"/>
    <col min="22" max="23" width="11.7109375" style="0" customWidth="1"/>
    <col min="24" max="24" width="4.00390625" style="514" customWidth="1"/>
    <col min="25" max="25" width="15.57421875" style="514" customWidth="1"/>
    <col min="26" max="26" width="22.421875" style="0" customWidth="1"/>
    <col min="27" max="27" width="13.28125" style="0" customWidth="1"/>
    <col min="28" max="28" width="11.7109375" style="0" customWidth="1"/>
    <col min="29" max="29" width="14.00390625" style="0" bestFit="1" customWidth="1"/>
    <col min="30" max="30" width="12.28125" style="0" customWidth="1"/>
    <col min="31" max="31" width="11.7109375" style="0" customWidth="1"/>
    <col min="32" max="32" width="4.140625" style="514" customWidth="1"/>
    <col min="33" max="33" width="14.57421875" style="514" customWidth="1"/>
    <col min="34" max="34" width="24.8515625" style="0" customWidth="1"/>
    <col min="35" max="35" width="14.7109375" style="0" customWidth="1"/>
    <col min="36" max="36" width="11.7109375" style="0" customWidth="1"/>
    <col min="37" max="37" width="13.8515625" style="435" customWidth="1"/>
    <col min="38" max="38" width="15.00390625" style="0" customWidth="1"/>
    <col min="39" max="39" width="11.7109375" style="0" customWidth="1"/>
    <col min="40" max="40" width="4.57421875" style="514" customWidth="1"/>
    <col min="41" max="41" width="14.57421875" style="514" customWidth="1"/>
    <col min="42" max="42" width="31.00390625" style="0" customWidth="1"/>
    <col min="43" max="43" width="15.28125" style="0" customWidth="1"/>
    <col min="44" max="44" width="11.7109375" style="0" customWidth="1"/>
    <col min="45" max="45" width="14.140625" style="435" customWidth="1"/>
    <col min="46" max="47" width="11.7109375" style="0" customWidth="1"/>
    <col min="48" max="48" width="5.00390625" style="514" customWidth="1"/>
    <col min="49" max="49" width="15.28125" style="514" customWidth="1"/>
    <col min="50" max="50" width="37.7109375" style="0" customWidth="1"/>
    <col min="51" max="52" width="11.7109375" style="0" customWidth="1"/>
    <col min="53" max="53" width="14.140625" style="0" customWidth="1"/>
    <col min="54" max="55" width="11.7109375" style="0" customWidth="1"/>
    <col min="56" max="56" width="4.421875" style="514" customWidth="1"/>
    <col min="57" max="57" width="16.7109375" style="514" customWidth="1"/>
    <col min="58" max="58" width="32.421875" style="0" customWidth="1"/>
    <col min="59" max="59" width="13.57421875" style="0" customWidth="1"/>
    <col min="60" max="63" width="11.7109375" style="0" customWidth="1"/>
    <col min="64" max="64" width="4.7109375" style="514" customWidth="1"/>
    <col min="65" max="65" width="17.421875" style="514" customWidth="1"/>
    <col min="66" max="66" width="30.7109375" style="0" customWidth="1"/>
    <col min="67" max="67" width="13.140625" style="0" customWidth="1"/>
    <col min="68" max="69" width="11.7109375" style="0" customWidth="1"/>
    <col min="70" max="70" width="12.421875" style="0" bestFit="1" customWidth="1"/>
    <col min="71" max="71" width="11.7109375" style="0" customWidth="1"/>
    <col min="72" max="72" width="4.57421875" style="514" customWidth="1"/>
    <col min="73" max="73" width="15.8515625" style="514" customWidth="1"/>
    <col min="74" max="74" width="30.421875" style="0" customWidth="1"/>
    <col min="75" max="75" width="12.8515625" style="0" customWidth="1"/>
    <col min="76" max="79" width="11.7109375" style="0" customWidth="1"/>
    <col min="80" max="80" width="5.28125" style="514" customWidth="1"/>
    <col min="81" max="81" width="15.8515625" style="514" customWidth="1"/>
    <col min="82" max="82" width="29.28125" style="0" customWidth="1"/>
    <col min="83" max="83" width="12.8515625" style="0" customWidth="1"/>
    <col min="84" max="87" width="11.7109375" style="0" customWidth="1"/>
    <col min="88" max="88" width="5.421875" style="514" customWidth="1"/>
    <col min="89" max="89" width="14.57421875" style="514" customWidth="1"/>
    <col min="90" max="90" width="32.7109375" style="0" customWidth="1"/>
    <col min="91" max="91" width="12.8515625" style="0" customWidth="1"/>
    <col min="92" max="93" width="11.7109375" style="0" customWidth="1"/>
    <col min="94" max="95" width="11.7109375" style="436" customWidth="1"/>
    <col min="96" max="96" width="5.00390625" style="519" customWidth="1"/>
    <col min="97" max="97" width="15.140625" style="519" customWidth="1"/>
    <col min="98" max="98" width="15.00390625" style="0" customWidth="1"/>
  </cols>
  <sheetData>
    <row r="1" spans="1:97" ht="16.5" customHeight="1">
      <c r="A1" s="434" t="s">
        <v>496</v>
      </c>
      <c r="E1" s="435"/>
      <c r="G1" s="436"/>
      <c r="H1" s="436"/>
      <c r="I1" s="436"/>
      <c r="J1" s="436"/>
      <c r="K1" s="436"/>
      <c r="M1"/>
      <c r="AH1" s="436"/>
      <c r="AI1" s="436"/>
      <c r="AK1"/>
      <c r="AS1"/>
      <c r="CP1"/>
      <c r="CQ1"/>
      <c r="CR1" s="514"/>
      <c r="CS1" s="514"/>
    </row>
    <row r="2" spans="1:97" ht="16.5" customHeight="1">
      <c r="A2" s="437" t="s">
        <v>397</v>
      </c>
      <c r="C2" s="436"/>
      <c r="D2" s="435"/>
      <c r="E2" s="435"/>
      <c r="H2" s="436"/>
      <c r="I2" s="436"/>
      <c r="M2"/>
      <c r="O2" s="514"/>
      <c r="Q2"/>
      <c r="W2" s="514"/>
      <c r="X2"/>
      <c r="Y2"/>
      <c r="AE2" s="514"/>
      <c r="AF2" s="436"/>
      <c r="AG2" s="436"/>
      <c r="AH2" s="436"/>
      <c r="AK2"/>
      <c r="AM2" s="514"/>
      <c r="AN2"/>
      <c r="AO2"/>
      <c r="AS2"/>
      <c r="AU2" s="514"/>
      <c r="AV2"/>
      <c r="AW2"/>
      <c r="BC2" s="514"/>
      <c r="BD2"/>
      <c r="BE2"/>
      <c r="BK2" s="514"/>
      <c r="BL2"/>
      <c r="BM2"/>
      <c r="BS2" s="514"/>
      <c r="BT2"/>
      <c r="BU2"/>
      <c r="CA2" s="514"/>
      <c r="CB2"/>
      <c r="CC2"/>
      <c r="CI2" s="514"/>
      <c r="CJ2"/>
      <c r="CK2"/>
      <c r="CP2"/>
      <c r="CQ2" s="514"/>
      <c r="CR2"/>
      <c r="CS2"/>
    </row>
    <row r="3" spans="1:97" ht="12" customHeight="1">
      <c r="A3" s="437"/>
      <c r="C3" s="436"/>
      <c r="D3" s="435"/>
      <c r="E3" s="438"/>
      <c r="M3"/>
      <c r="O3" s="514"/>
      <c r="Q3"/>
      <c r="W3" s="514"/>
      <c r="X3"/>
      <c r="Y3"/>
      <c r="AE3" s="514"/>
      <c r="AF3" s="436"/>
      <c r="AG3" s="436"/>
      <c r="AH3" s="436"/>
      <c r="AK3"/>
      <c r="AM3" s="514"/>
      <c r="AN3"/>
      <c r="AO3"/>
      <c r="AS3"/>
      <c r="AU3" s="514"/>
      <c r="AV3"/>
      <c r="AW3"/>
      <c r="BC3" s="514"/>
      <c r="BD3"/>
      <c r="BE3"/>
      <c r="BK3" s="514"/>
      <c r="BL3"/>
      <c r="BM3"/>
      <c r="BS3" s="514"/>
      <c r="BT3"/>
      <c r="BU3"/>
      <c r="CA3" s="514"/>
      <c r="CB3"/>
      <c r="CC3"/>
      <c r="CI3" s="514"/>
      <c r="CJ3"/>
      <c r="CK3"/>
      <c r="CP3"/>
      <c r="CQ3" s="514"/>
      <c r="CR3"/>
      <c r="CS3"/>
    </row>
    <row r="4" spans="2:95" s="35" customFormat="1" ht="12.75" customHeight="1">
      <c r="B4" s="439" t="s">
        <v>416</v>
      </c>
      <c r="C4" s="648" t="s">
        <v>417</v>
      </c>
      <c r="D4" s="648"/>
      <c r="E4" s="648"/>
      <c r="F4" s="648"/>
      <c r="G4" s="648"/>
      <c r="N4" s="440"/>
      <c r="O4" s="296"/>
      <c r="P4" s="296"/>
      <c r="W4" s="7"/>
      <c r="AE4" s="7"/>
      <c r="AM4" s="7"/>
      <c r="AU4" s="7"/>
      <c r="BC4" s="7"/>
      <c r="BK4" s="7"/>
      <c r="BS4" s="7"/>
      <c r="CA4" s="7"/>
      <c r="CI4" s="7"/>
      <c r="CQ4" s="7"/>
    </row>
    <row r="5" spans="1:95" s="445" customFormat="1" ht="22.5" customHeight="1">
      <c r="A5" s="441" t="s">
        <v>418</v>
      </c>
      <c r="B5" s="441" t="s">
        <v>419</v>
      </c>
      <c r="C5" s="442" t="s">
        <v>420</v>
      </c>
      <c r="D5" s="443" t="s">
        <v>421</v>
      </c>
      <c r="E5" s="444" t="s">
        <v>12</v>
      </c>
      <c r="F5" s="443" t="s">
        <v>273</v>
      </c>
      <c r="G5" s="443" t="s">
        <v>272</v>
      </c>
      <c r="H5" s="443" t="s">
        <v>422</v>
      </c>
      <c r="I5" s="443" t="s">
        <v>423</v>
      </c>
      <c r="O5" s="452"/>
      <c r="P5" s="452"/>
      <c r="Q5" s="446"/>
      <c r="R5" s="446"/>
      <c r="W5" s="452"/>
      <c r="AE5" s="452"/>
      <c r="AM5" s="452"/>
      <c r="AU5" s="452"/>
      <c r="BC5" s="452"/>
      <c r="BK5" s="452"/>
      <c r="BS5" s="452"/>
      <c r="CA5" s="452"/>
      <c r="CI5" s="452"/>
      <c r="CQ5" s="452"/>
    </row>
    <row r="6" spans="1:97" ht="12.75" customHeight="1">
      <c r="A6" s="447" t="s">
        <v>424</v>
      </c>
      <c r="B6" s="447" t="s">
        <v>425</v>
      </c>
      <c r="C6" s="448">
        <f aca="true" t="shared" si="0" ref="C6:C17">C32+K32+S32+AA32+AI32+AQ32+AY32+BG32+BO32+BW32+CE32+CM32+CU32</f>
        <v>2903</v>
      </c>
      <c r="D6" s="448">
        <f aca="true" t="shared" si="1" ref="D6:D17">D32+L32+T32+AB32+AJ32+AR32+AZ32+BH32+BP32+BX32+CF32+CN32+CV32</f>
        <v>2903</v>
      </c>
      <c r="E6" s="449">
        <f aca="true" t="shared" si="2" ref="E6:E17">E32+M32+U32+AC32+AK32+AS32+BA32+BI32+BQ32+BY32+CG32+CO32+CW32</f>
        <v>145150</v>
      </c>
      <c r="F6" s="448">
        <f aca="true" t="shared" si="3" ref="F6:F17">F32+N32+V32+AD32+AL32+AT32+BB32+BJ32+BR32+BZ32+CH32+CP32+CX32</f>
        <v>480112.41182937624</v>
      </c>
      <c r="G6" s="448">
        <f aca="true" t="shared" si="4" ref="G6:G17">G32+O32+W32+AE32+AM32+AU32+BC32+BK32+BS32+CA32+CI32+CQ32+CY32</f>
        <v>384089.92946350155</v>
      </c>
      <c r="H6" s="448">
        <v>195</v>
      </c>
      <c r="I6" s="448">
        <f>H6*C6</f>
        <v>566085</v>
      </c>
      <c r="J6" s="574"/>
      <c r="M6"/>
      <c r="O6" s="514"/>
      <c r="Q6" s="436"/>
      <c r="R6" s="436"/>
      <c r="W6" s="514"/>
      <c r="X6"/>
      <c r="Y6"/>
      <c r="AE6" s="514"/>
      <c r="AF6"/>
      <c r="AG6"/>
      <c r="AK6"/>
      <c r="AM6" s="514"/>
      <c r="AN6"/>
      <c r="AO6"/>
      <c r="AS6"/>
      <c r="AU6" s="514"/>
      <c r="AV6"/>
      <c r="AW6"/>
      <c r="BC6" s="514"/>
      <c r="BD6"/>
      <c r="BE6"/>
      <c r="BK6" s="514"/>
      <c r="BL6"/>
      <c r="BM6"/>
      <c r="BS6" s="514"/>
      <c r="BT6"/>
      <c r="BU6"/>
      <c r="CA6" s="514"/>
      <c r="CB6"/>
      <c r="CC6"/>
      <c r="CI6" s="514"/>
      <c r="CJ6"/>
      <c r="CK6"/>
      <c r="CP6"/>
      <c r="CQ6" s="514"/>
      <c r="CR6"/>
      <c r="CS6"/>
    </row>
    <row r="7" spans="1:97" ht="12.75" customHeight="1">
      <c r="A7" s="447" t="s">
        <v>424</v>
      </c>
      <c r="B7" s="447" t="s">
        <v>426</v>
      </c>
      <c r="C7" s="448">
        <f t="shared" si="0"/>
        <v>18217</v>
      </c>
      <c r="D7" s="448">
        <f t="shared" si="1"/>
        <v>18217</v>
      </c>
      <c r="E7" s="449">
        <f t="shared" si="2"/>
        <v>1366275</v>
      </c>
      <c r="F7" s="448">
        <f t="shared" si="3"/>
        <v>3339363.4249816895</v>
      </c>
      <c r="G7" s="448">
        <f t="shared" si="4"/>
        <v>2671490.739985366</v>
      </c>
      <c r="H7" s="448">
        <v>222</v>
      </c>
      <c r="I7" s="448">
        <f aca="true" t="shared" si="5" ref="I7:I24">H7*C7</f>
        <v>4044174</v>
      </c>
      <c r="J7" s="574"/>
      <c r="M7"/>
      <c r="O7" s="514"/>
      <c r="Q7" s="436"/>
      <c r="R7" s="436"/>
      <c r="W7" s="514"/>
      <c r="X7"/>
      <c r="Y7"/>
      <c r="AE7" s="514"/>
      <c r="AF7"/>
      <c r="AG7"/>
      <c r="AK7"/>
      <c r="AM7" s="514"/>
      <c r="AN7"/>
      <c r="AO7"/>
      <c r="AS7"/>
      <c r="AU7" s="514"/>
      <c r="AV7"/>
      <c r="AW7"/>
      <c r="BC7" s="514"/>
      <c r="BD7"/>
      <c r="BE7"/>
      <c r="BK7" s="514"/>
      <c r="BL7"/>
      <c r="BM7"/>
      <c r="BS7" s="514"/>
      <c r="BT7"/>
      <c r="BU7"/>
      <c r="CA7" s="514"/>
      <c r="CB7"/>
      <c r="CC7"/>
      <c r="CI7" s="514"/>
      <c r="CJ7"/>
      <c r="CK7"/>
      <c r="CP7"/>
      <c r="CQ7" s="514"/>
      <c r="CR7"/>
      <c r="CS7"/>
    </row>
    <row r="8" spans="1:97" ht="12.75" customHeight="1">
      <c r="A8" s="447" t="s">
        <v>424</v>
      </c>
      <c r="B8" s="447" t="s">
        <v>427</v>
      </c>
      <c r="C8" s="448">
        <f t="shared" si="0"/>
        <v>405</v>
      </c>
      <c r="D8" s="448">
        <f t="shared" si="1"/>
        <v>405</v>
      </c>
      <c r="E8" s="449">
        <f t="shared" si="2"/>
        <v>10125</v>
      </c>
      <c r="F8" s="448">
        <f t="shared" si="3"/>
        <v>40920</v>
      </c>
      <c r="G8" s="448">
        <f t="shared" si="4"/>
        <v>24551.99999999998</v>
      </c>
      <c r="H8" s="448">
        <v>0</v>
      </c>
      <c r="I8" s="448">
        <f t="shared" si="5"/>
        <v>0</v>
      </c>
      <c r="J8" s="531"/>
      <c r="M8"/>
      <c r="O8" s="514"/>
      <c r="Q8" s="436"/>
      <c r="R8" s="436"/>
      <c r="W8" s="514"/>
      <c r="X8"/>
      <c r="Y8"/>
      <c r="AE8" s="514"/>
      <c r="AF8"/>
      <c r="AG8"/>
      <c r="AK8"/>
      <c r="AM8" s="514"/>
      <c r="AN8"/>
      <c r="AO8"/>
      <c r="AS8"/>
      <c r="AU8" s="514"/>
      <c r="AV8"/>
      <c r="AW8"/>
      <c r="BC8" s="514"/>
      <c r="BD8"/>
      <c r="BE8"/>
      <c r="BK8" s="514"/>
      <c r="BL8"/>
      <c r="BM8"/>
      <c r="BS8" s="514"/>
      <c r="BT8"/>
      <c r="BU8"/>
      <c r="CA8" s="514"/>
      <c r="CB8"/>
      <c r="CC8"/>
      <c r="CI8" s="514"/>
      <c r="CJ8"/>
      <c r="CK8"/>
      <c r="CP8"/>
      <c r="CQ8" s="514"/>
      <c r="CR8"/>
      <c r="CS8"/>
    </row>
    <row r="9" spans="1:97" ht="12.75" customHeight="1">
      <c r="A9" s="447" t="s">
        <v>424</v>
      </c>
      <c r="B9" s="447" t="s">
        <v>428</v>
      </c>
      <c r="C9" s="448">
        <f t="shared" si="0"/>
        <v>6850</v>
      </c>
      <c r="D9" s="448">
        <f t="shared" si="1"/>
        <v>6850</v>
      </c>
      <c r="E9" s="449">
        <f t="shared" si="2"/>
        <v>136980</v>
      </c>
      <c r="F9" s="448">
        <f t="shared" si="3"/>
        <v>123317.60169887543</v>
      </c>
      <c r="G9" s="448">
        <f t="shared" si="4"/>
        <v>98654.0813590999</v>
      </c>
      <c r="H9" s="448">
        <v>43</v>
      </c>
      <c r="I9" s="448">
        <f t="shared" si="5"/>
        <v>294550</v>
      </c>
      <c r="J9" s="531"/>
      <c r="M9"/>
      <c r="O9" s="514"/>
      <c r="Q9" s="436"/>
      <c r="R9" s="436"/>
      <c r="W9" s="514"/>
      <c r="X9"/>
      <c r="Y9"/>
      <c r="AE9" s="514"/>
      <c r="AF9"/>
      <c r="AG9"/>
      <c r="AK9"/>
      <c r="AM9" s="514"/>
      <c r="AN9"/>
      <c r="AO9"/>
      <c r="AS9"/>
      <c r="AU9" s="514"/>
      <c r="AV9"/>
      <c r="AW9"/>
      <c r="BC9" s="514"/>
      <c r="BD9"/>
      <c r="BE9"/>
      <c r="BK9" s="514"/>
      <c r="BL9"/>
      <c r="BM9"/>
      <c r="BS9" s="514"/>
      <c r="BT9"/>
      <c r="BU9"/>
      <c r="CA9" s="514"/>
      <c r="CB9"/>
      <c r="CC9"/>
      <c r="CI9" s="514"/>
      <c r="CJ9"/>
      <c r="CK9"/>
      <c r="CP9"/>
      <c r="CQ9" s="514"/>
      <c r="CR9"/>
      <c r="CS9"/>
    </row>
    <row r="10" spans="1:97" ht="12.75" customHeight="1">
      <c r="A10" s="447" t="s">
        <v>424</v>
      </c>
      <c r="B10" s="447" t="s">
        <v>429</v>
      </c>
      <c r="C10" s="448">
        <f t="shared" si="0"/>
        <v>16</v>
      </c>
      <c r="D10" s="448">
        <f t="shared" si="1"/>
        <v>16</v>
      </c>
      <c r="E10" s="449">
        <f t="shared" si="2"/>
        <v>800</v>
      </c>
      <c r="F10" s="448">
        <f t="shared" si="3"/>
        <v>1451.199951171875</v>
      </c>
      <c r="G10" s="448">
        <f t="shared" si="4"/>
        <v>1160.9599609375</v>
      </c>
      <c r="H10" s="448">
        <v>34</v>
      </c>
      <c r="I10" s="448">
        <f t="shared" si="5"/>
        <v>544</v>
      </c>
      <c r="J10" s="531"/>
      <c r="M10"/>
      <c r="O10" s="514"/>
      <c r="Q10" s="436"/>
      <c r="R10" s="436"/>
      <c r="W10" s="514"/>
      <c r="X10"/>
      <c r="Y10"/>
      <c r="AE10" s="514"/>
      <c r="AF10"/>
      <c r="AG10"/>
      <c r="AK10"/>
      <c r="AM10" s="514"/>
      <c r="AN10"/>
      <c r="AO10"/>
      <c r="AS10"/>
      <c r="AU10" s="514"/>
      <c r="AV10"/>
      <c r="AW10"/>
      <c r="BC10" s="514"/>
      <c r="BD10"/>
      <c r="BE10"/>
      <c r="BK10" s="514"/>
      <c r="BL10"/>
      <c r="BM10"/>
      <c r="BS10" s="514"/>
      <c r="BT10"/>
      <c r="BU10"/>
      <c r="CA10" s="514"/>
      <c r="CB10"/>
      <c r="CC10"/>
      <c r="CI10" s="514"/>
      <c r="CJ10"/>
      <c r="CK10"/>
      <c r="CP10"/>
      <c r="CQ10" s="514"/>
      <c r="CR10"/>
      <c r="CS10"/>
    </row>
    <row r="11" spans="1:97" ht="12.75" customHeight="1">
      <c r="A11" s="447" t="s">
        <v>424</v>
      </c>
      <c r="B11" s="447" t="s">
        <v>430</v>
      </c>
      <c r="C11" s="448">
        <f t="shared" si="0"/>
        <v>7414</v>
      </c>
      <c r="D11" s="448">
        <f t="shared" si="1"/>
        <v>7414</v>
      </c>
      <c r="E11" s="449">
        <f t="shared" si="2"/>
        <v>148280</v>
      </c>
      <c r="F11" s="448">
        <f t="shared" si="3"/>
        <v>722825.830001831</v>
      </c>
      <c r="G11" s="448">
        <f t="shared" si="4"/>
        <v>578260.6640014648</v>
      </c>
      <c r="H11" s="448">
        <v>99</v>
      </c>
      <c r="I11" s="448">
        <f t="shared" si="5"/>
        <v>733986</v>
      </c>
      <c r="J11" s="531"/>
      <c r="M11"/>
      <c r="O11" s="514"/>
      <c r="Q11" s="436"/>
      <c r="R11" s="436"/>
      <c r="W11" s="514"/>
      <c r="X11"/>
      <c r="Y11"/>
      <c r="AE11" s="514"/>
      <c r="AF11"/>
      <c r="AG11"/>
      <c r="AK11"/>
      <c r="AM11" s="514"/>
      <c r="AN11"/>
      <c r="AO11"/>
      <c r="AS11"/>
      <c r="AU11" s="514"/>
      <c r="AV11"/>
      <c r="AW11"/>
      <c r="BC11" s="514"/>
      <c r="BD11"/>
      <c r="BE11"/>
      <c r="BK11" s="514"/>
      <c r="BL11"/>
      <c r="BM11"/>
      <c r="BS11" s="514"/>
      <c r="BT11"/>
      <c r="BU11"/>
      <c r="CA11" s="514"/>
      <c r="CB11"/>
      <c r="CC11"/>
      <c r="CI11" s="514"/>
      <c r="CJ11"/>
      <c r="CK11"/>
      <c r="CP11"/>
      <c r="CQ11" s="514"/>
      <c r="CR11"/>
      <c r="CS11"/>
    </row>
    <row r="12" spans="1:97" ht="12.75" customHeight="1">
      <c r="A12" s="447" t="s">
        <v>431</v>
      </c>
      <c r="B12" s="447" t="s">
        <v>432</v>
      </c>
      <c r="C12" s="448">
        <f t="shared" si="0"/>
        <v>51626172.6401062</v>
      </c>
      <c r="D12" s="448">
        <f t="shared" si="1"/>
        <v>37444</v>
      </c>
      <c r="E12" s="449">
        <f t="shared" si="2"/>
        <v>15828566.05</v>
      </c>
      <c r="F12" s="448">
        <f t="shared" si="3"/>
        <v>8051771.694420442</v>
      </c>
      <c r="G12" s="448">
        <f t="shared" si="4"/>
        <v>6441417.3555363435</v>
      </c>
      <c r="H12" s="450">
        <v>0.33254</v>
      </c>
      <c r="I12" s="448">
        <f t="shared" si="5"/>
        <v>17167767.449740916</v>
      </c>
      <c r="J12" s="531"/>
      <c r="M12"/>
      <c r="O12" s="514"/>
      <c r="Q12" s="436"/>
      <c r="R12" s="436"/>
      <c r="W12" s="514"/>
      <c r="X12"/>
      <c r="Y12"/>
      <c r="AE12" s="514"/>
      <c r="AF12"/>
      <c r="AG12"/>
      <c r="AK12"/>
      <c r="AM12" s="514"/>
      <c r="AN12"/>
      <c r="AO12"/>
      <c r="AS12"/>
      <c r="AU12" s="514"/>
      <c r="AV12"/>
      <c r="AW12"/>
      <c r="BC12" s="514"/>
      <c r="BD12"/>
      <c r="BE12"/>
      <c r="BK12" s="514"/>
      <c r="BL12"/>
      <c r="BM12"/>
      <c r="BS12" s="514"/>
      <c r="BT12"/>
      <c r="BU12"/>
      <c r="CA12" s="514"/>
      <c r="CB12"/>
      <c r="CC12"/>
      <c r="CI12" s="514"/>
      <c r="CJ12"/>
      <c r="CK12"/>
      <c r="CP12"/>
      <c r="CQ12" s="514"/>
      <c r="CR12"/>
      <c r="CS12"/>
    </row>
    <row r="13" spans="1:97" ht="12.75" customHeight="1">
      <c r="A13" s="447" t="s">
        <v>431</v>
      </c>
      <c r="B13" s="447" t="s">
        <v>433</v>
      </c>
      <c r="C13" s="448">
        <f t="shared" si="0"/>
        <v>1801642.9600982666</v>
      </c>
      <c r="D13" s="448">
        <f t="shared" si="1"/>
        <v>1712</v>
      </c>
      <c r="E13" s="449">
        <f t="shared" si="2"/>
        <v>627413.0000000001</v>
      </c>
      <c r="F13" s="448">
        <f t="shared" si="3"/>
        <v>218727.46213148744</v>
      </c>
      <c r="G13" s="448">
        <f t="shared" si="4"/>
        <v>174981.9697051899</v>
      </c>
      <c r="H13" s="450">
        <v>0.425</v>
      </c>
      <c r="I13" s="448">
        <f t="shared" si="5"/>
        <v>765698.2580417633</v>
      </c>
      <c r="J13" s="531"/>
      <c r="M13"/>
      <c r="O13" s="514"/>
      <c r="Q13" s="436"/>
      <c r="R13" s="436"/>
      <c r="W13" s="514"/>
      <c r="X13"/>
      <c r="Y13"/>
      <c r="AE13" s="514"/>
      <c r="AF13"/>
      <c r="AG13"/>
      <c r="AK13"/>
      <c r="AM13" s="514"/>
      <c r="AN13"/>
      <c r="AO13"/>
      <c r="AS13"/>
      <c r="AU13" s="514"/>
      <c r="AV13"/>
      <c r="AW13"/>
      <c r="BC13" s="514"/>
      <c r="BD13"/>
      <c r="BE13"/>
      <c r="BK13" s="514"/>
      <c r="BL13"/>
      <c r="BM13"/>
      <c r="BS13" s="514"/>
      <c r="BT13"/>
      <c r="BU13"/>
      <c r="CA13" s="514"/>
      <c r="CB13"/>
      <c r="CC13"/>
      <c r="CI13" s="514"/>
      <c r="CJ13"/>
      <c r="CK13"/>
      <c r="CP13"/>
      <c r="CQ13" s="514"/>
      <c r="CR13"/>
      <c r="CS13"/>
    </row>
    <row r="14" spans="1:97" ht="12.75" customHeight="1">
      <c r="A14" s="447" t="s">
        <v>431</v>
      </c>
      <c r="B14" s="447" t="s">
        <v>434</v>
      </c>
      <c r="C14" s="448">
        <f t="shared" si="0"/>
        <v>1358427.2901535034</v>
      </c>
      <c r="D14" s="448">
        <f t="shared" si="1"/>
        <v>1583</v>
      </c>
      <c r="E14" s="449">
        <f t="shared" si="2"/>
        <v>524714.3</v>
      </c>
      <c r="F14" s="448">
        <f t="shared" si="3"/>
        <v>276210.28922169376</v>
      </c>
      <c r="G14" s="448">
        <f t="shared" si="4"/>
        <v>220968.23137735506</v>
      </c>
      <c r="H14" s="450">
        <v>0.5765</v>
      </c>
      <c r="I14" s="448">
        <f t="shared" si="5"/>
        <v>783133.3327734948</v>
      </c>
      <c r="J14" s="531"/>
      <c r="M14"/>
      <c r="O14" s="514"/>
      <c r="Q14" s="436"/>
      <c r="R14" s="436"/>
      <c r="W14" s="514"/>
      <c r="X14"/>
      <c r="Y14"/>
      <c r="AE14" s="514"/>
      <c r="AF14"/>
      <c r="AG14"/>
      <c r="AK14"/>
      <c r="AM14" s="514"/>
      <c r="AN14"/>
      <c r="AO14"/>
      <c r="AS14"/>
      <c r="AU14" s="514"/>
      <c r="AV14"/>
      <c r="AW14"/>
      <c r="BC14" s="514"/>
      <c r="BD14"/>
      <c r="BE14"/>
      <c r="BK14" s="514"/>
      <c r="BL14"/>
      <c r="BM14"/>
      <c r="BS14" s="514"/>
      <c r="BT14"/>
      <c r="BU14"/>
      <c r="CA14" s="514"/>
      <c r="CB14"/>
      <c r="CC14"/>
      <c r="CI14" s="514"/>
      <c r="CJ14"/>
      <c r="CK14"/>
      <c r="CP14"/>
      <c r="CQ14" s="514"/>
      <c r="CR14"/>
      <c r="CS14"/>
    </row>
    <row r="15" spans="1:97" ht="12.75" customHeight="1">
      <c r="A15" s="447" t="s">
        <v>431</v>
      </c>
      <c r="B15" s="451" t="s">
        <v>35</v>
      </c>
      <c r="C15" s="448">
        <f t="shared" si="0"/>
        <v>571579.4403853416</v>
      </c>
      <c r="D15" s="448">
        <f t="shared" si="1"/>
        <v>4008</v>
      </c>
      <c r="E15" s="449">
        <f t="shared" si="2"/>
        <v>542354.38</v>
      </c>
      <c r="F15" s="448">
        <f t="shared" si="3"/>
        <v>109659.04226016998</v>
      </c>
      <c r="G15" s="448">
        <f t="shared" si="4"/>
        <v>87727.23380813598</v>
      </c>
      <c r="H15" s="450">
        <f>(1.36*0.5*0.95)+(1.36*0.05)</f>
        <v>0.714</v>
      </c>
      <c r="I15" s="448">
        <f t="shared" si="5"/>
        <v>408107.7204351339</v>
      </c>
      <c r="J15" s="531"/>
      <c r="M15"/>
      <c r="O15" s="514"/>
      <c r="Q15" s="436"/>
      <c r="R15" s="436"/>
      <c r="W15" s="514"/>
      <c r="X15"/>
      <c r="Y15"/>
      <c r="AE15" s="514"/>
      <c r="AF15"/>
      <c r="AG15"/>
      <c r="AK15"/>
      <c r="AM15" s="514"/>
      <c r="AN15"/>
      <c r="AO15"/>
      <c r="AS15"/>
      <c r="AU15" s="514"/>
      <c r="AV15"/>
      <c r="AW15"/>
      <c r="BC15" s="514"/>
      <c r="BD15"/>
      <c r="BE15"/>
      <c r="BK15" s="514"/>
      <c r="BL15"/>
      <c r="BM15"/>
      <c r="BS15" s="514"/>
      <c r="BT15"/>
      <c r="BU15"/>
      <c r="CA15" s="514"/>
      <c r="CB15"/>
      <c r="CC15"/>
      <c r="CI15" s="514"/>
      <c r="CJ15"/>
      <c r="CK15"/>
      <c r="CP15"/>
      <c r="CQ15" s="514"/>
      <c r="CR15"/>
      <c r="CS15"/>
    </row>
    <row r="16" spans="1:97" ht="12.75" customHeight="1">
      <c r="A16" s="447" t="s">
        <v>211</v>
      </c>
      <c r="B16" s="447" t="s">
        <v>435</v>
      </c>
      <c r="C16" s="448">
        <f t="shared" si="0"/>
        <v>629</v>
      </c>
      <c r="D16" s="448">
        <f t="shared" si="1"/>
        <v>629</v>
      </c>
      <c r="E16" s="449">
        <f t="shared" si="2"/>
        <v>75568</v>
      </c>
      <c r="F16" s="448">
        <f t="shared" si="3"/>
        <v>39187</v>
      </c>
      <c r="G16" s="448">
        <f t="shared" si="4"/>
        <v>31349.599999999813</v>
      </c>
      <c r="H16" s="448">
        <v>216.28</v>
      </c>
      <c r="I16" s="448">
        <f t="shared" si="5"/>
        <v>136040.12</v>
      </c>
      <c r="J16" s="531"/>
      <c r="M16"/>
      <c r="O16" s="514"/>
      <c r="Q16" s="436"/>
      <c r="R16" s="436"/>
      <c r="W16" s="514"/>
      <c r="X16"/>
      <c r="Y16"/>
      <c r="AE16" s="514"/>
      <c r="AF16"/>
      <c r="AG16"/>
      <c r="AK16"/>
      <c r="AM16" s="514"/>
      <c r="AN16"/>
      <c r="AO16"/>
      <c r="AS16"/>
      <c r="AU16" s="514"/>
      <c r="AV16"/>
      <c r="AW16"/>
      <c r="BC16" s="514"/>
      <c r="BD16"/>
      <c r="BE16"/>
      <c r="BK16" s="514"/>
      <c r="BL16"/>
      <c r="BM16"/>
      <c r="BS16" s="514"/>
      <c r="BT16"/>
      <c r="BU16"/>
      <c r="CA16" s="514"/>
      <c r="CB16"/>
      <c r="CC16"/>
      <c r="CI16" s="514"/>
      <c r="CJ16"/>
      <c r="CK16"/>
      <c r="CP16"/>
      <c r="CQ16" s="514"/>
      <c r="CR16"/>
      <c r="CS16"/>
    </row>
    <row r="17" spans="1:97" ht="12.75" customHeight="1">
      <c r="A17" s="447" t="s">
        <v>211</v>
      </c>
      <c r="B17" s="447" t="s">
        <v>264</v>
      </c>
      <c r="C17" s="448">
        <f t="shared" si="0"/>
        <v>298</v>
      </c>
      <c r="D17" s="448">
        <f t="shared" si="1"/>
        <v>298</v>
      </c>
      <c r="E17" s="449">
        <f t="shared" si="2"/>
        <v>29676</v>
      </c>
      <c r="F17" s="448">
        <f t="shared" si="3"/>
        <v>130822</v>
      </c>
      <c r="G17" s="448">
        <f t="shared" si="4"/>
        <v>104657.59999999999</v>
      </c>
      <c r="H17" s="448">
        <v>113</v>
      </c>
      <c r="I17" s="448">
        <f t="shared" si="5"/>
        <v>33674</v>
      </c>
      <c r="J17" s="531"/>
      <c r="M17"/>
      <c r="O17" s="514"/>
      <c r="Q17" s="436"/>
      <c r="R17" s="436"/>
      <c r="W17" s="514"/>
      <c r="X17"/>
      <c r="Y17"/>
      <c r="AE17" s="514"/>
      <c r="AF17"/>
      <c r="AG17"/>
      <c r="AK17"/>
      <c r="AM17" s="514"/>
      <c r="AN17"/>
      <c r="AO17"/>
      <c r="AS17"/>
      <c r="AU17" s="514"/>
      <c r="AV17"/>
      <c r="AW17"/>
      <c r="BC17" s="514"/>
      <c r="BD17"/>
      <c r="BE17"/>
      <c r="BK17" s="514"/>
      <c r="BL17"/>
      <c r="BM17"/>
      <c r="BS17" s="514"/>
      <c r="BT17"/>
      <c r="BU17"/>
      <c r="CA17" s="514"/>
      <c r="CB17"/>
      <c r="CC17"/>
      <c r="CI17" s="514"/>
      <c r="CJ17"/>
      <c r="CK17"/>
      <c r="CP17"/>
      <c r="CQ17" s="514"/>
      <c r="CR17"/>
      <c r="CS17"/>
    </row>
    <row r="18" spans="1:97" ht="12.75" customHeight="1">
      <c r="A18" s="447" t="s">
        <v>211</v>
      </c>
      <c r="B18" s="447" t="s">
        <v>436</v>
      </c>
      <c r="C18" s="448">
        <v>0</v>
      </c>
      <c r="D18" s="448">
        <v>0</v>
      </c>
      <c r="E18" s="448">
        <v>0</v>
      </c>
      <c r="F18" s="448">
        <v>0</v>
      </c>
      <c r="G18" s="448">
        <v>0</v>
      </c>
      <c r="H18" s="448">
        <v>425</v>
      </c>
      <c r="I18" s="448">
        <f t="shared" si="5"/>
        <v>0</v>
      </c>
      <c r="J18" s="531"/>
      <c r="M18"/>
      <c r="O18" s="514"/>
      <c r="Q18" s="436"/>
      <c r="R18" s="436"/>
      <c r="W18" s="514"/>
      <c r="X18"/>
      <c r="Y18"/>
      <c r="AE18" s="514"/>
      <c r="AF18"/>
      <c r="AG18"/>
      <c r="AK18"/>
      <c r="AM18" s="514"/>
      <c r="AN18"/>
      <c r="AO18"/>
      <c r="AS18"/>
      <c r="AU18" s="514"/>
      <c r="AV18"/>
      <c r="AW18"/>
      <c r="BC18" s="514"/>
      <c r="BD18"/>
      <c r="BE18"/>
      <c r="BK18" s="514"/>
      <c r="BL18"/>
      <c r="BM18"/>
      <c r="BS18" s="514"/>
      <c r="BT18"/>
      <c r="BU18"/>
      <c r="CA18" s="514"/>
      <c r="CB18"/>
      <c r="CC18"/>
      <c r="CI18" s="514"/>
      <c r="CJ18"/>
      <c r="CK18"/>
      <c r="CP18"/>
      <c r="CQ18" s="514"/>
      <c r="CR18"/>
      <c r="CS18"/>
    </row>
    <row r="19" spans="1:97" ht="12.75" customHeight="1">
      <c r="A19" s="447" t="s">
        <v>211</v>
      </c>
      <c r="B19" s="447" t="s">
        <v>316</v>
      </c>
      <c r="C19" s="448">
        <f aca="true" t="shared" si="6" ref="C19:G20">C45+K45+S45+AA45+AI45+AQ45+AY45+BG45+BO45+BW45+CE45+CM45+CU45</f>
        <v>59</v>
      </c>
      <c r="D19" s="448">
        <f t="shared" si="6"/>
        <v>59</v>
      </c>
      <c r="E19" s="449">
        <f t="shared" si="6"/>
        <v>11802</v>
      </c>
      <c r="F19" s="448">
        <f t="shared" si="6"/>
        <v>6297</v>
      </c>
      <c r="G19" s="448">
        <f t="shared" si="6"/>
        <v>5037.599999999999</v>
      </c>
      <c r="H19" s="448">
        <f>425*0.5</f>
        <v>212.5</v>
      </c>
      <c r="I19" s="448">
        <f>H19*C19</f>
        <v>12537.5</v>
      </c>
      <c r="J19" s="531"/>
      <c r="M19"/>
      <c r="O19" s="514"/>
      <c r="Q19" s="436"/>
      <c r="R19" s="436"/>
      <c r="W19" s="514"/>
      <c r="X19"/>
      <c r="Y19"/>
      <c r="AE19" s="514"/>
      <c r="AF19"/>
      <c r="AG19"/>
      <c r="AK19"/>
      <c r="AM19" s="514"/>
      <c r="AN19"/>
      <c r="AO19"/>
      <c r="AS19"/>
      <c r="AU19" s="514"/>
      <c r="AV19"/>
      <c r="AW19"/>
      <c r="BC19" s="514"/>
      <c r="BD19"/>
      <c r="BE19"/>
      <c r="BK19" s="514"/>
      <c r="BL19"/>
      <c r="BM19"/>
      <c r="BS19" s="514"/>
      <c r="BT19"/>
      <c r="BU19"/>
      <c r="CA19" s="514"/>
      <c r="CB19"/>
      <c r="CC19"/>
      <c r="CI19" s="514"/>
      <c r="CJ19"/>
      <c r="CK19"/>
      <c r="CP19"/>
      <c r="CQ19" s="514"/>
      <c r="CR19"/>
      <c r="CS19"/>
    </row>
    <row r="20" spans="1:97" ht="12.75" customHeight="1">
      <c r="A20" s="447" t="s">
        <v>437</v>
      </c>
      <c r="B20" s="447" t="s">
        <v>438</v>
      </c>
      <c r="C20" s="448">
        <f t="shared" si="6"/>
        <v>198</v>
      </c>
      <c r="D20" s="448">
        <f t="shared" si="6"/>
        <v>198</v>
      </c>
      <c r="E20" s="449">
        <f t="shared" si="6"/>
        <v>5940</v>
      </c>
      <c r="F20" s="448">
        <f t="shared" si="6"/>
        <v>18117</v>
      </c>
      <c r="G20" s="448">
        <f t="shared" si="6"/>
        <v>14493.599999999988</v>
      </c>
      <c r="H20" s="448">
        <v>150</v>
      </c>
      <c r="I20" s="448">
        <f t="shared" si="5"/>
        <v>29700</v>
      </c>
      <c r="J20" s="531"/>
      <c r="M20"/>
      <c r="O20" s="514"/>
      <c r="Q20" s="436"/>
      <c r="R20" s="436"/>
      <c r="W20" s="514"/>
      <c r="X20"/>
      <c r="Y20"/>
      <c r="AE20" s="514"/>
      <c r="AF20"/>
      <c r="AG20"/>
      <c r="AK20"/>
      <c r="AM20" s="514"/>
      <c r="AN20"/>
      <c r="AO20"/>
      <c r="AS20"/>
      <c r="AU20" s="514"/>
      <c r="AV20"/>
      <c r="AW20"/>
      <c r="BC20" s="514"/>
      <c r="BD20"/>
      <c r="BE20"/>
      <c r="BK20" s="514"/>
      <c r="BL20"/>
      <c r="BM20"/>
      <c r="BS20" s="514"/>
      <c r="BT20"/>
      <c r="BU20"/>
      <c r="CA20" s="514"/>
      <c r="CB20"/>
      <c r="CC20"/>
      <c r="CI20" s="514"/>
      <c r="CJ20"/>
      <c r="CK20"/>
      <c r="CP20"/>
      <c r="CQ20" s="514"/>
      <c r="CR20"/>
      <c r="CS20"/>
    </row>
    <row r="21" spans="1:97" ht="12.75" customHeight="1">
      <c r="A21" s="447" t="s">
        <v>437</v>
      </c>
      <c r="B21" s="447" t="s">
        <v>439</v>
      </c>
      <c r="C21" s="448">
        <v>0</v>
      </c>
      <c r="D21" s="448">
        <v>0</v>
      </c>
      <c r="E21" s="448">
        <v>0</v>
      </c>
      <c r="F21" s="448">
        <v>0</v>
      </c>
      <c r="G21" s="448">
        <v>0</v>
      </c>
      <c r="H21" s="448">
        <v>0</v>
      </c>
      <c r="I21" s="448">
        <f t="shared" si="5"/>
        <v>0</v>
      </c>
      <c r="J21" s="531"/>
      <c r="M21"/>
      <c r="O21" s="514"/>
      <c r="Q21" s="436"/>
      <c r="R21" s="436"/>
      <c r="W21" s="514"/>
      <c r="X21"/>
      <c r="Y21"/>
      <c r="AE21" s="514"/>
      <c r="AF21"/>
      <c r="AG21"/>
      <c r="AK21"/>
      <c r="AM21" s="514"/>
      <c r="AN21"/>
      <c r="AO21"/>
      <c r="AS21"/>
      <c r="AU21" s="514"/>
      <c r="AV21"/>
      <c r="AW21"/>
      <c r="BC21" s="514"/>
      <c r="BD21"/>
      <c r="BE21"/>
      <c r="BK21" s="514"/>
      <c r="BL21"/>
      <c r="BM21"/>
      <c r="BS21" s="514"/>
      <c r="BT21"/>
      <c r="BU21"/>
      <c r="CA21" s="514"/>
      <c r="CB21"/>
      <c r="CC21"/>
      <c r="CI21" s="514"/>
      <c r="CJ21"/>
      <c r="CK21"/>
      <c r="CP21"/>
      <c r="CQ21" s="514"/>
      <c r="CR21"/>
      <c r="CS21"/>
    </row>
    <row r="22" spans="1:97" ht="12.75" customHeight="1">
      <c r="A22" s="447" t="s">
        <v>440</v>
      </c>
      <c r="B22" s="447" t="s">
        <v>37</v>
      </c>
      <c r="C22" s="448">
        <f aca="true" t="shared" si="7" ref="C22:G24">C48+K48+S48+AA48+AI48+AQ48+AY48+BG48+BO48+BW48+CE48+CM48+CU48</f>
        <v>545</v>
      </c>
      <c r="D22" s="448">
        <f t="shared" si="7"/>
        <v>324</v>
      </c>
      <c r="E22" s="449">
        <f t="shared" si="7"/>
        <v>10780.869999999999</v>
      </c>
      <c r="F22" s="448">
        <f t="shared" si="7"/>
        <v>58315</v>
      </c>
      <c r="G22" s="448">
        <f t="shared" si="7"/>
        <v>46652</v>
      </c>
      <c r="H22" s="448">
        <v>25</v>
      </c>
      <c r="I22" s="448">
        <f t="shared" si="5"/>
        <v>13625</v>
      </c>
      <c r="J22" s="531"/>
      <c r="M22"/>
      <c r="O22" s="514"/>
      <c r="Q22" s="436"/>
      <c r="R22" s="436"/>
      <c r="W22" s="514"/>
      <c r="X22"/>
      <c r="Y22"/>
      <c r="AE22" s="514"/>
      <c r="AF22"/>
      <c r="AG22"/>
      <c r="AK22"/>
      <c r="AM22" s="514"/>
      <c r="AN22"/>
      <c r="AO22"/>
      <c r="AS22"/>
      <c r="AU22" s="514"/>
      <c r="AV22"/>
      <c r="AW22"/>
      <c r="BC22" s="514"/>
      <c r="BD22"/>
      <c r="BE22"/>
      <c r="BK22" s="514"/>
      <c r="BL22"/>
      <c r="BM22"/>
      <c r="BS22" s="514"/>
      <c r="BT22"/>
      <c r="BU22"/>
      <c r="CA22" s="514"/>
      <c r="CB22"/>
      <c r="CC22"/>
      <c r="CI22" s="514"/>
      <c r="CJ22"/>
      <c r="CK22"/>
      <c r="CP22"/>
      <c r="CQ22" s="514"/>
      <c r="CR22"/>
      <c r="CS22"/>
    </row>
    <row r="23" spans="1:97" ht="12.75" customHeight="1">
      <c r="A23" s="447" t="s">
        <v>440</v>
      </c>
      <c r="B23" s="447" t="s">
        <v>30</v>
      </c>
      <c r="C23" s="448">
        <f t="shared" si="7"/>
        <v>3171</v>
      </c>
      <c r="D23" s="448">
        <f t="shared" si="7"/>
        <v>1529</v>
      </c>
      <c r="E23" s="449">
        <f t="shared" si="7"/>
        <v>60240.75</v>
      </c>
      <c r="F23" s="448">
        <f t="shared" si="7"/>
        <v>291732</v>
      </c>
      <c r="G23" s="448">
        <f t="shared" si="7"/>
        <v>233385.59999999995</v>
      </c>
      <c r="H23" s="448">
        <v>18</v>
      </c>
      <c r="I23" s="448">
        <f t="shared" si="5"/>
        <v>57078</v>
      </c>
      <c r="J23" s="531"/>
      <c r="M23"/>
      <c r="O23" s="514"/>
      <c r="Q23" s="436"/>
      <c r="R23" s="436"/>
      <c r="W23" s="514"/>
      <c r="X23"/>
      <c r="Y23"/>
      <c r="AE23" s="514"/>
      <c r="AF23"/>
      <c r="AG23"/>
      <c r="AK23"/>
      <c r="AM23" s="514"/>
      <c r="AN23"/>
      <c r="AO23"/>
      <c r="AS23"/>
      <c r="AU23" s="514"/>
      <c r="AV23"/>
      <c r="AW23"/>
      <c r="BC23" s="514"/>
      <c r="BD23"/>
      <c r="BE23"/>
      <c r="BK23" s="514"/>
      <c r="BL23"/>
      <c r="BM23"/>
      <c r="BS23" s="514"/>
      <c r="BT23"/>
      <c r="BU23"/>
      <c r="CA23" s="514"/>
      <c r="CB23"/>
      <c r="CC23"/>
      <c r="CI23" s="514"/>
      <c r="CJ23"/>
      <c r="CK23"/>
      <c r="CP23"/>
      <c r="CQ23" s="514"/>
      <c r="CR23"/>
      <c r="CS23"/>
    </row>
    <row r="24" spans="1:97" ht="12.75" customHeight="1">
      <c r="A24" s="447" t="s">
        <v>441</v>
      </c>
      <c r="B24" s="447" t="s">
        <v>442</v>
      </c>
      <c r="C24" s="448">
        <f t="shared" si="7"/>
        <v>2373030</v>
      </c>
      <c r="D24" s="448">
        <f t="shared" si="7"/>
        <v>237302.99999999997</v>
      </c>
      <c r="E24" s="449">
        <f t="shared" si="7"/>
        <v>2219097.9000000004</v>
      </c>
      <c r="F24" s="448">
        <f t="shared" si="7"/>
        <v>72064453.1</v>
      </c>
      <c r="G24" s="448">
        <f t="shared" si="7"/>
        <v>57651562.48000001</v>
      </c>
      <c r="H24" s="450">
        <v>3.55</v>
      </c>
      <c r="I24" s="448">
        <f t="shared" si="5"/>
        <v>8424256.5</v>
      </c>
      <c r="J24" s="531"/>
      <c r="M24"/>
      <c r="O24" s="514"/>
      <c r="Q24" s="436"/>
      <c r="R24" s="436"/>
      <c r="W24" s="514"/>
      <c r="X24"/>
      <c r="Y24"/>
      <c r="AE24" s="514"/>
      <c r="AF24"/>
      <c r="AG24"/>
      <c r="AK24"/>
      <c r="AM24" s="514"/>
      <c r="AN24"/>
      <c r="AO24"/>
      <c r="AS24"/>
      <c r="AU24" s="514"/>
      <c r="AV24"/>
      <c r="AW24"/>
      <c r="BC24" s="514"/>
      <c r="BD24"/>
      <c r="BE24"/>
      <c r="BK24" s="514"/>
      <c r="BL24"/>
      <c r="BM24"/>
      <c r="BS24" s="514"/>
      <c r="BT24"/>
      <c r="BU24"/>
      <c r="CA24" s="514"/>
      <c r="CB24"/>
      <c r="CC24"/>
      <c r="CI24" s="514"/>
      <c r="CJ24"/>
      <c r="CK24"/>
      <c r="CP24"/>
      <c r="CQ24" s="514"/>
      <c r="CR24"/>
      <c r="CS24"/>
    </row>
    <row r="25" spans="1:95" s="407" customFormat="1" ht="12.75" customHeight="1" thickBot="1">
      <c r="A25"/>
      <c r="B25" s="452"/>
      <c r="E25" s="453"/>
      <c r="I25" s="454" t="s">
        <v>397</v>
      </c>
      <c r="J25" s="407" t="s">
        <v>397</v>
      </c>
      <c r="O25" s="514"/>
      <c r="P25" s="514"/>
      <c r="Q25" s="454"/>
      <c r="R25" s="454"/>
      <c r="W25" s="514"/>
      <c r="AE25" s="514"/>
      <c r="AM25" s="514"/>
      <c r="AU25" s="514"/>
      <c r="BC25" s="514"/>
      <c r="BK25" s="514"/>
      <c r="BS25" s="514"/>
      <c r="CA25" s="514"/>
      <c r="CI25" s="514"/>
      <c r="CQ25" s="514"/>
    </row>
    <row r="26" spans="1:97" ht="12.75" customHeight="1" thickBot="1">
      <c r="A26" s="452"/>
      <c r="B26" s="455" t="s">
        <v>443</v>
      </c>
      <c r="C26" s="456">
        <f>SUM(C6:C24)</f>
        <v>57771557.33074331</v>
      </c>
      <c r="D26" s="456">
        <f>SUM(D6:D24)</f>
        <v>320892</v>
      </c>
      <c r="E26" s="457">
        <f>SUM(E6:E24)</f>
        <v>21743763.25</v>
      </c>
      <c r="F26" s="456">
        <f>SUM(F6:F24)</f>
        <v>85973282.05649674</v>
      </c>
      <c r="G26" s="456">
        <f>SUM(G6:G24)</f>
        <v>68770441.6451974</v>
      </c>
      <c r="H26" s="458"/>
      <c r="I26" s="458"/>
      <c r="J26" s="458" t="s">
        <v>397</v>
      </c>
      <c r="M26"/>
      <c r="R26" s="436"/>
      <c r="S26" s="436"/>
      <c r="AK26"/>
      <c r="AS26"/>
      <c r="CP26"/>
      <c r="CQ26"/>
      <c r="CR26" s="514"/>
      <c r="CS26" s="514"/>
    </row>
    <row r="27" spans="2:97" ht="12.75" customHeight="1" thickBot="1">
      <c r="B27" s="459" t="s">
        <v>444</v>
      </c>
      <c r="C27" s="460">
        <f>C26-C24</f>
        <v>55398527.33074331</v>
      </c>
      <c r="D27" s="460">
        <f>D26-D24</f>
        <v>83589.00000000003</v>
      </c>
      <c r="E27" s="461">
        <f>E26-E24</f>
        <v>19524665.35</v>
      </c>
      <c r="F27" s="460">
        <f>F26-F24</f>
        <v>13908828.956496745</v>
      </c>
      <c r="G27" s="460">
        <f>G26-G24</f>
        <v>11118879.165197395</v>
      </c>
      <c r="H27" s="462"/>
      <c r="I27" s="462"/>
      <c r="J27" s="462"/>
      <c r="M27" s="407"/>
      <c r="N27" s="407"/>
      <c r="R27" s="463"/>
      <c r="S27" s="436"/>
      <c r="AK27"/>
      <c r="AS27"/>
      <c r="CP27"/>
      <c r="CQ27"/>
      <c r="CR27" s="514"/>
      <c r="CS27" s="514"/>
    </row>
    <row r="28" spans="2:97" ht="12.75" customHeight="1" thickBot="1">
      <c r="B28" s="459" t="s">
        <v>445</v>
      </c>
      <c r="C28" s="464">
        <f>C24</f>
        <v>2373030</v>
      </c>
      <c r="D28" s="464">
        <f>D24</f>
        <v>237302.99999999997</v>
      </c>
      <c r="E28" s="465">
        <f>E24</f>
        <v>2219097.9000000004</v>
      </c>
      <c r="F28" s="464">
        <f>F24</f>
        <v>72064453.1</v>
      </c>
      <c r="G28" s="464">
        <f>G24</f>
        <v>57651562.48000001</v>
      </c>
      <c r="H28" s="462"/>
      <c r="I28" s="462"/>
      <c r="J28" s="462"/>
      <c r="M28" s="407"/>
      <c r="N28" s="407"/>
      <c r="R28" s="463"/>
      <c r="S28" s="436"/>
      <c r="AK28"/>
      <c r="AS28"/>
      <c r="CP28"/>
      <c r="CQ28"/>
      <c r="CR28" s="514"/>
      <c r="CS28" s="514"/>
    </row>
    <row r="29" spans="1:97" ht="12.75" customHeight="1">
      <c r="A29" s="35"/>
      <c r="E29" s="435"/>
      <c r="H29" s="514"/>
      <c r="I29" s="514"/>
      <c r="J29" s="407"/>
      <c r="K29" s="407"/>
      <c r="L29" s="407"/>
      <c r="M29"/>
      <c r="N29" s="407"/>
      <c r="O29" s="407"/>
      <c r="AC29" s="435"/>
      <c r="AS29"/>
      <c r="AT29" s="463"/>
      <c r="BJ29" s="463"/>
      <c r="BR29">
        <f>(BZ52-BR52)/BR52</f>
        <v>0.547147794595807</v>
      </c>
      <c r="CH29" s="463"/>
      <c r="CI29" s="436"/>
      <c r="CJ29" s="519"/>
      <c r="CK29" s="519"/>
      <c r="CP29"/>
      <c r="CQ29"/>
      <c r="CR29" s="514"/>
      <c r="CS29" s="514"/>
    </row>
    <row r="30" spans="1:103" s="35" customFormat="1" ht="12.75" customHeight="1">
      <c r="A30"/>
      <c r="B30" s="466" t="s">
        <v>446</v>
      </c>
      <c r="C30" s="644" t="s">
        <v>447</v>
      </c>
      <c r="D30" s="645"/>
      <c r="E30" s="645"/>
      <c r="F30" s="645"/>
      <c r="G30" s="649"/>
      <c r="H30" s="522"/>
      <c r="I30"/>
      <c r="J30" s="466" t="s">
        <v>446</v>
      </c>
      <c r="K30" s="644" t="s">
        <v>448</v>
      </c>
      <c r="L30" s="645"/>
      <c r="M30" s="645"/>
      <c r="N30" s="645"/>
      <c r="O30" s="647"/>
      <c r="P30" s="528"/>
      <c r="Q30" s="529"/>
      <c r="R30" s="466" t="s">
        <v>446</v>
      </c>
      <c r="S30" s="644" t="s">
        <v>449</v>
      </c>
      <c r="T30" s="645"/>
      <c r="U30" s="645"/>
      <c r="V30" s="645"/>
      <c r="W30" s="647"/>
      <c r="X30" s="528"/>
      <c r="Y30" s="529"/>
      <c r="Z30" s="466" t="s">
        <v>446</v>
      </c>
      <c r="AA30" s="644" t="s">
        <v>450</v>
      </c>
      <c r="AB30" s="645"/>
      <c r="AC30" s="645"/>
      <c r="AD30" s="645"/>
      <c r="AE30" s="647"/>
      <c r="AF30" s="528"/>
      <c r="AG30" s="529"/>
      <c r="AH30" s="466" t="s">
        <v>446</v>
      </c>
      <c r="AI30" s="644" t="s">
        <v>451</v>
      </c>
      <c r="AJ30" s="645"/>
      <c r="AK30" s="645"/>
      <c r="AL30" s="645"/>
      <c r="AM30" s="647"/>
      <c r="AN30" s="528"/>
      <c r="AO30" s="529"/>
      <c r="AP30" s="466" t="s">
        <v>446</v>
      </c>
      <c r="AQ30" s="644" t="s">
        <v>452</v>
      </c>
      <c r="AR30" s="645"/>
      <c r="AS30" s="645"/>
      <c r="AT30" s="645"/>
      <c r="AU30" s="647"/>
      <c r="AV30" s="528"/>
      <c r="AW30" s="529"/>
      <c r="AX30" s="466" t="s">
        <v>446</v>
      </c>
      <c r="AY30" s="644" t="s">
        <v>453</v>
      </c>
      <c r="AZ30" s="645"/>
      <c r="BA30" s="645"/>
      <c r="BB30" s="645"/>
      <c r="BC30" s="647"/>
      <c r="BD30" s="528"/>
      <c r="BE30" s="529"/>
      <c r="BF30" s="466" t="s">
        <v>446</v>
      </c>
      <c r="BG30" s="644" t="s">
        <v>454</v>
      </c>
      <c r="BH30" s="645"/>
      <c r="BI30" s="645"/>
      <c r="BJ30" s="645"/>
      <c r="BK30" s="647"/>
      <c r="BL30" s="528"/>
      <c r="BM30" s="529"/>
      <c r="BN30" s="466" t="s">
        <v>446</v>
      </c>
      <c r="BO30" s="644" t="s">
        <v>455</v>
      </c>
      <c r="BP30" s="645"/>
      <c r="BQ30" s="645"/>
      <c r="BR30" s="645"/>
      <c r="BS30" s="647"/>
      <c r="BT30" s="528"/>
      <c r="BU30" s="529"/>
      <c r="BV30" s="466" t="s">
        <v>446</v>
      </c>
      <c r="BW30" s="644" t="s">
        <v>456</v>
      </c>
      <c r="BX30" s="645"/>
      <c r="BY30" s="645"/>
      <c r="BZ30" s="645"/>
      <c r="CA30" s="647"/>
      <c r="CB30" s="528"/>
      <c r="CC30" s="529"/>
      <c r="CD30" s="466" t="s">
        <v>446</v>
      </c>
      <c r="CE30" s="644" t="s">
        <v>457</v>
      </c>
      <c r="CF30" s="645"/>
      <c r="CG30" s="645"/>
      <c r="CH30" s="645"/>
      <c r="CI30" s="647"/>
      <c r="CJ30" s="528"/>
      <c r="CK30" s="529"/>
      <c r="CL30" s="466" t="s">
        <v>446</v>
      </c>
      <c r="CM30" s="644" t="s">
        <v>458</v>
      </c>
      <c r="CN30" s="645"/>
      <c r="CO30" s="645"/>
      <c r="CP30" s="645"/>
      <c r="CQ30" s="647"/>
      <c r="CR30" s="528"/>
      <c r="CS30" s="529"/>
      <c r="CT30" s="466" t="s">
        <v>446</v>
      </c>
      <c r="CU30" s="644" t="s">
        <v>459</v>
      </c>
      <c r="CV30" s="645"/>
      <c r="CW30" s="645"/>
      <c r="CX30" s="645"/>
      <c r="CY30" s="649"/>
    </row>
    <row r="31" spans="1:103" s="445" customFormat="1" ht="22.5" customHeight="1">
      <c r="A31" s="441" t="s">
        <v>418</v>
      </c>
      <c r="B31" s="441" t="s">
        <v>419</v>
      </c>
      <c r="C31" s="442" t="s">
        <v>420</v>
      </c>
      <c r="D31" s="442" t="s">
        <v>421</v>
      </c>
      <c r="E31" s="444" t="s">
        <v>12</v>
      </c>
      <c r="F31" s="443" t="s">
        <v>273</v>
      </c>
      <c r="G31" s="443" t="s">
        <v>272</v>
      </c>
      <c r="H31" s="523"/>
      <c r="I31" s="441" t="s">
        <v>418</v>
      </c>
      <c r="J31" s="441" t="s">
        <v>419</v>
      </c>
      <c r="K31" s="442" t="s">
        <v>420</v>
      </c>
      <c r="L31" s="442" t="s">
        <v>421</v>
      </c>
      <c r="M31" s="444" t="s">
        <v>12</v>
      </c>
      <c r="N31" s="443" t="s">
        <v>273</v>
      </c>
      <c r="O31" s="443" t="s">
        <v>272</v>
      </c>
      <c r="P31" s="515"/>
      <c r="Q31" s="441" t="s">
        <v>418</v>
      </c>
      <c r="R31" s="441" t="s">
        <v>419</v>
      </c>
      <c r="S31" s="442" t="s">
        <v>420</v>
      </c>
      <c r="T31" s="442" t="s">
        <v>421</v>
      </c>
      <c r="U31" s="444" t="s">
        <v>12</v>
      </c>
      <c r="V31" s="443" t="s">
        <v>273</v>
      </c>
      <c r="W31" s="443" t="s">
        <v>272</v>
      </c>
      <c r="X31" s="515"/>
      <c r="Y31" s="441" t="s">
        <v>418</v>
      </c>
      <c r="Z31" s="441" t="s">
        <v>419</v>
      </c>
      <c r="AA31" s="442" t="s">
        <v>420</v>
      </c>
      <c r="AB31" s="442" t="s">
        <v>421</v>
      </c>
      <c r="AC31" s="444" t="s">
        <v>12</v>
      </c>
      <c r="AD31" s="443" t="s">
        <v>273</v>
      </c>
      <c r="AE31" s="443" t="s">
        <v>272</v>
      </c>
      <c r="AF31" s="515"/>
      <c r="AG31" s="441" t="s">
        <v>418</v>
      </c>
      <c r="AH31" s="441" t="s">
        <v>419</v>
      </c>
      <c r="AI31" s="442" t="s">
        <v>420</v>
      </c>
      <c r="AJ31" s="442" t="s">
        <v>421</v>
      </c>
      <c r="AK31" s="444" t="s">
        <v>12</v>
      </c>
      <c r="AL31" s="443" t="s">
        <v>273</v>
      </c>
      <c r="AM31" s="443" t="s">
        <v>272</v>
      </c>
      <c r="AN31" s="515"/>
      <c r="AO31" s="441" t="s">
        <v>418</v>
      </c>
      <c r="AP31" s="441" t="s">
        <v>419</v>
      </c>
      <c r="AQ31" s="442" t="s">
        <v>420</v>
      </c>
      <c r="AR31" s="442" t="s">
        <v>421</v>
      </c>
      <c r="AS31" s="444" t="s">
        <v>12</v>
      </c>
      <c r="AT31" s="443" t="s">
        <v>273</v>
      </c>
      <c r="AU31" s="443" t="s">
        <v>272</v>
      </c>
      <c r="AV31" s="515"/>
      <c r="AW31" s="441" t="s">
        <v>418</v>
      </c>
      <c r="AX31" s="441" t="s">
        <v>419</v>
      </c>
      <c r="AY31" s="442" t="s">
        <v>420</v>
      </c>
      <c r="AZ31" s="442" t="s">
        <v>421</v>
      </c>
      <c r="BA31" s="444" t="s">
        <v>12</v>
      </c>
      <c r="BB31" s="443" t="s">
        <v>273</v>
      </c>
      <c r="BC31" s="443" t="s">
        <v>272</v>
      </c>
      <c r="BD31" s="515"/>
      <c r="BE31" s="441" t="s">
        <v>418</v>
      </c>
      <c r="BF31" s="441" t="s">
        <v>419</v>
      </c>
      <c r="BG31" s="442" t="s">
        <v>420</v>
      </c>
      <c r="BH31" s="442" t="s">
        <v>421</v>
      </c>
      <c r="BI31" s="444" t="s">
        <v>12</v>
      </c>
      <c r="BJ31" s="443" t="s">
        <v>273</v>
      </c>
      <c r="BK31" s="443" t="s">
        <v>272</v>
      </c>
      <c r="BL31" s="515"/>
      <c r="BM31" s="441" t="s">
        <v>418</v>
      </c>
      <c r="BN31" s="441" t="s">
        <v>419</v>
      </c>
      <c r="BO31" s="442" t="s">
        <v>420</v>
      </c>
      <c r="BP31" s="442" t="s">
        <v>421</v>
      </c>
      <c r="BQ31" s="444" t="s">
        <v>12</v>
      </c>
      <c r="BR31" s="443" t="s">
        <v>273</v>
      </c>
      <c r="BS31" s="443" t="s">
        <v>272</v>
      </c>
      <c r="BT31" s="515"/>
      <c r="BU31" s="441" t="s">
        <v>418</v>
      </c>
      <c r="BV31" s="441" t="s">
        <v>419</v>
      </c>
      <c r="BW31" s="442" t="s">
        <v>420</v>
      </c>
      <c r="BX31" s="442" t="s">
        <v>421</v>
      </c>
      <c r="BY31" s="444" t="s">
        <v>12</v>
      </c>
      <c r="BZ31" s="443" t="s">
        <v>273</v>
      </c>
      <c r="CA31" s="443" t="s">
        <v>272</v>
      </c>
      <c r="CB31" s="515"/>
      <c r="CC31" s="441" t="s">
        <v>418</v>
      </c>
      <c r="CD31" s="441" t="s">
        <v>419</v>
      </c>
      <c r="CE31" s="442" t="s">
        <v>420</v>
      </c>
      <c r="CF31" s="442" t="s">
        <v>421</v>
      </c>
      <c r="CG31" s="444" t="s">
        <v>12</v>
      </c>
      <c r="CH31" s="443" t="s">
        <v>273</v>
      </c>
      <c r="CI31" s="443" t="s">
        <v>272</v>
      </c>
      <c r="CJ31" s="515"/>
      <c r="CK31" s="441" t="s">
        <v>418</v>
      </c>
      <c r="CL31" s="441" t="s">
        <v>419</v>
      </c>
      <c r="CM31" s="442" t="s">
        <v>420</v>
      </c>
      <c r="CN31" s="442" t="s">
        <v>421</v>
      </c>
      <c r="CO31" s="444" t="s">
        <v>12</v>
      </c>
      <c r="CP31" s="443" t="s">
        <v>273</v>
      </c>
      <c r="CQ31" s="443" t="s">
        <v>272</v>
      </c>
      <c r="CR31" s="515"/>
      <c r="CS31" s="441" t="s">
        <v>418</v>
      </c>
      <c r="CT31" s="441" t="s">
        <v>419</v>
      </c>
      <c r="CU31" s="442" t="s">
        <v>420</v>
      </c>
      <c r="CV31" s="442" t="s">
        <v>421</v>
      </c>
      <c r="CW31" s="444" t="s">
        <v>12</v>
      </c>
      <c r="CX31" s="443" t="s">
        <v>273</v>
      </c>
      <c r="CY31" s="443" t="s">
        <v>272</v>
      </c>
    </row>
    <row r="32" spans="1:103" ht="12.75" customHeight="1">
      <c r="A32" s="447" t="s">
        <v>424</v>
      </c>
      <c r="B32" s="447" t="s">
        <v>425</v>
      </c>
      <c r="C32" s="467">
        <v>52</v>
      </c>
      <c r="D32" s="467">
        <v>52</v>
      </c>
      <c r="E32" s="468">
        <v>2600</v>
      </c>
      <c r="F32" s="467">
        <v>9048.4</v>
      </c>
      <c r="G32" s="467">
        <v>7238.72</v>
      </c>
      <c r="H32" s="524"/>
      <c r="I32" s="447" t="s">
        <v>424</v>
      </c>
      <c r="J32" s="447" t="s">
        <v>425</v>
      </c>
      <c r="K32" s="467">
        <v>71</v>
      </c>
      <c r="L32" s="467">
        <v>71</v>
      </c>
      <c r="M32" s="468">
        <v>3550</v>
      </c>
      <c r="N32" s="467">
        <v>12122.200351715088</v>
      </c>
      <c r="O32" s="467">
        <v>9697.760281372066</v>
      </c>
      <c r="P32" s="513"/>
      <c r="Q32" s="447" t="s">
        <v>424</v>
      </c>
      <c r="R32" s="447" t="s">
        <v>425</v>
      </c>
      <c r="S32" s="467">
        <v>153</v>
      </c>
      <c r="T32" s="467">
        <v>153</v>
      </c>
      <c r="U32" s="467">
        <v>7650</v>
      </c>
      <c r="V32" s="467">
        <v>25879.400707244873</v>
      </c>
      <c r="W32" s="467">
        <v>20703.520565795952</v>
      </c>
      <c r="X32" s="513"/>
      <c r="Y32" s="447" t="s">
        <v>424</v>
      </c>
      <c r="Z32" s="447" t="s">
        <v>425</v>
      </c>
      <c r="AA32" s="467">
        <v>407</v>
      </c>
      <c r="AB32" s="467">
        <v>407</v>
      </c>
      <c r="AC32" s="468">
        <v>20350</v>
      </c>
      <c r="AD32" s="467">
        <v>66630.20170593262</v>
      </c>
      <c r="AE32" s="467">
        <v>53304.16136474598</v>
      </c>
      <c r="AF32" s="513"/>
      <c r="AG32" s="447" t="s">
        <v>424</v>
      </c>
      <c r="AH32" s="447" t="s">
        <v>425</v>
      </c>
      <c r="AI32" s="467">
        <v>245</v>
      </c>
      <c r="AJ32" s="467">
        <v>245</v>
      </c>
      <c r="AK32" s="468">
        <v>12250</v>
      </c>
      <c r="AL32" s="467">
        <v>40853.60108947754</v>
      </c>
      <c r="AM32" s="467">
        <v>32682.88087158212</v>
      </c>
      <c r="AN32" s="513"/>
      <c r="AO32" s="447" t="s">
        <v>424</v>
      </c>
      <c r="AP32" s="447" t="s">
        <v>425</v>
      </c>
      <c r="AQ32" s="467">
        <v>204</v>
      </c>
      <c r="AR32" s="467">
        <v>204</v>
      </c>
      <c r="AS32" s="468">
        <v>10200</v>
      </c>
      <c r="AT32" s="467">
        <v>33167.800800323486</v>
      </c>
      <c r="AU32" s="467">
        <v>26534.240640258846</v>
      </c>
      <c r="AV32" s="513"/>
      <c r="AW32" s="447" t="s">
        <v>424</v>
      </c>
      <c r="AX32" s="447" t="s">
        <v>425</v>
      </c>
      <c r="AY32" s="467">
        <v>236</v>
      </c>
      <c r="AZ32" s="467">
        <v>236</v>
      </c>
      <c r="BA32" s="468">
        <v>11800</v>
      </c>
      <c r="BB32" s="467">
        <v>40070.200954437256</v>
      </c>
      <c r="BC32" s="467">
        <v>32056.16076354988</v>
      </c>
      <c r="BD32" s="513"/>
      <c r="BE32" s="447" t="s">
        <v>424</v>
      </c>
      <c r="BF32" s="447" t="s">
        <v>425</v>
      </c>
      <c r="BG32" s="467">
        <v>337</v>
      </c>
      <c r="BH32" s="467">
        <v>337</v>
      </c>
      <c r="BI32" s="468">
        <v>16850</v>
      </c>
      <c r="BJ32" s="467">
        <v>54877.60135269165</v>
      </c>
      <c r="BK32" s="467">
        <v>43902.08108215338</v>
      </c>
      <c r="BL32" s="513"/>
      <c r="BM32" s="447" t="s">
        <v>424</v>
      </c>
      <c r="BN32" s="447" t="s">
        <v>425</v>
      </c>
      <c r="BO32" s="467">
        <v>268</v>
      </c>
      <c r="BP32" s="467">
        <v>268</v>
      </c>
      <c r="BQ32" s="468">
        <v>13400</v>
      </c>
      <c r="BR32" s="467">
        <v>43835.401138305664</v>
      </c>
      <c r="BS32" s="467">
        <v>35068.32091064463</v>
      </c>
      <c r="BT32" s="513"/>
      <c r="BU32" s="447" t="s">
        <v>424</v>
      </c>
      <c r="BV32" s="447" t="s">
        <v>425</v>
      </c>
      <c r="BW32" s="467">
        <v>307</v>
      </c>
      <c r="BX32" s="467">
        <v>307</v>
      </c>
      <c r="BY32" s="468">
        <v>15350</v>
      </c>
      <c r="BZ32" s="467">
        <v>51872.80130767822</v>
      </c>
      <c r="CA32" s="467">
        <v>41498.241046142655</v>
      </c>
      <c r="CB32" s="513"/>
      <c r="CC32" s="447" t="s">
        <v>424</v>
      </c>
      <c r="CD32" s="447" t="s">
        <v>425</v>
      </c>
      <c r="CE32" s="467">
        <v>267</v>
      </c>
      <c r="CF32" s="467">
        <v>267</v>
      </c>
      <c r="CG32" s="468">
        <v>13350</v>
      </c>
      <c r="CH32" s="467">
        <v>44220.401054382324</v>
      </c>
      <c r="CI32" s="467">
        <v>35376.32084350594</v>
      </c>
      <c r="CJ32" s="513"/>
      <c r="CK32" s="447" t="s">
        <v>424</v>
      </c>
      <c r="CL32" s="447" t="s">
        <v>425</v>
      </c>
      <c r="CM32" s="467">
        <v>344</v>
      </c>
      <c r="CN32" s="467">
        <v>344</v>
      </c>
      <c r="CO32" s="468">
        <v>17200</v>
      </c>
      <c r="CP32" s="467">
        <v>55927.401332855225</v>
      </c>
      <c r="CQ32" s="467">
        <v>44741.92106628423</v>
      </c>
      <c r="CR32" s="513"/>
      <c r="CS32" s="447" t="s">
        <v>424</v>
      </c>
      <c r="CT32" s="447" t="s">
        <v>425</v>
      </c>
      <c r="CU32" s="467">
        <v>12</v>
      </c>
      <c r="CV32" s="467">
        <v>12</v>
      </c>
      <c r="CW32" s="468">
        <v>600</v>
      </c>
      <c r="CX32" s="467">
        <v>1607.0000343322754</v>
      </c>
      <c r="CY32" s="467">
        <v>1285.6000274658206</v>
      </c>
    </row>
    <row r="33" spans="1:103" ht="12.75" customHeight="1">
      <c r="A33" s="447" t="s">
        <v>424</v>
      </c>
      <c r="B33" s="447" t="s">
        <v>426</v>
      </c>
      <c r="C33" s="467">
        <v>667</v>
      </c>
      <c r="D33" s="467">
        <v>667</v>
      </c>
      <c r="E33" s="468">
        <v>50025</v>
      </c>
      <c r="F33" s="467">
        <v>123736.1</v>
      </c>
      <c r="G33" s="467">
        <v>98988.88</v>
      </c>
      <c r="H33" s="524"/>
      <c r="I33" s="447" t="s">
        <v>424</v>
      </c>
      <c r="J33" s="447" t="s">
        <v>426</v>
      </c>
      <c r="K33" s="467">
        <v>560</v>
      </c>
      <c r="L33" s="467">
        <v>560</v>
      </c>
      <c r="M33" s="468">
        <v>42000</v>
      </c>
      <c r="N33" s="467">
        <v>104688.39771270752</v>
      </c>
      <c r="O33" s="467">
        <v>83750.71817016561</v>
      </c>
      <c r="P33" s="513"/>
      <c r="Q33" s="447" t="s">
        <v>424</v>
      </c>
      <c r="R33" s="447" t="s">
        <v>426</v>
      </c>
      <c r="S33" s="467">
        <v>1243</v>
      </c>
      <c r="T33" s="467">
        <v>1243</v>
      </c>
      <c r="U33" s="467">
        <v>93225</v>
      </c>
      <c r="V33" s="467">
        <v>224834.39472961426</v>
      </c>
      <c r="W33" s="467">
        <v>179867.51578369518</v>
      </c>
      <c r="X33" s="513"/>
      <c r="Y33" s="447" t="s">
        <v>424</v>
      </c>
      <c r="Z33" s="447" t="s">
        <v>426</v>
      </c>
      <c r="AA33" s="467">
        <v>3578</v>
      </c>
      <c r="AB33" s="467">
        <v>3578</v>
      </c>
      <c r="AC33" s="468">
        <v>268350</v>
      </c>
      <c r="AD33" s="467">
        <v>651257.1844329834</v>
      </c>
      <c r="AE33" s="467">
        <v>521005.74754636764</v>
      </c>
      <c r="AF33" s="513"/>
      <c r="AG33" s="447" t="s">
        <v>424</v>
      </c>
      <c r="AH33" s="447" t="s">
        <v>426</v>
      </c>
      <c r="AI33" s="467">
        <v>1459</v>
      </c>
      <c r="AJ33" s="467">
        <v>1459</v>
      </c>
      <c r="AK33" s="468">
        <v>109425</v>
      </c>
      <c r="AL33" s="467">
        <v>266925.4940032959</v>
      </c>
      <c r="AM33" s="467">
        <v>213540.39520264012</v>
      </c>
      <c r="AN33" s="513"/>
      <c r="AO33" s="447" t="s">
        <v>424</v>
      </c>
      <c r="AP33" s="447" t="s">
        <v>426</v>
      </c>
      <c r="AQ33" s="467">
        <v>1202</v>
      </c>
      <c r="AR33" s="467">
        <v>1202</v>
      </c>
      <c r="AS33" s="468">
        <v>90150</v>
      </c>
      <c r="AT33" s="467">
        <v>218827.49475479126</v>
      </c>
      <c r="AU33" s="467">
        <v>175061.99580383554</v>
      </c>
      <c r="AV33" s="513"/>
      <c r="AW33" s="447" t="s">
        <v>424</v>
      </c>
      <c r="AX33" s="447" t="s">
        <v>426</v>
      </c>
      <c r="AY33" s="467">
        <v>1338</v>
      </c>
      <c r="AZ33" s="467">
        <v>1338</v>
      </c>
      <c r="BA33" s="468">
        <v>100350</v>
      </c>
      <c r="BB33" s="467">
        <v>249307.69430160522</v>
      </c>
      <c r="BC33" s="467">
        <v>199446.15544128718</v>
      </c>
      <c r="BD33" s="513"/>
      <c r="BE33" s="447" t="s">
        <v>424</v>
      </c>
      <c r="BF33" s="447" t="s">
        <v>426</v>
      </c>
      <c r="BG33" s="467">
        <v>1781</v>
      </c>
      <c r="BH33" s="467">
        <v>1781</v>
      </c>
      <c r="BI33" s="468">
        <v>133575</v>
      </c>
      <c r="BJ33" s="467">
        <v>327279.39251708984</v>
      </c>
      <c r="BK33" s="467">
        <v>261823.51401367676</v>
      </c>
      <c r="BL33" s="513"/>
      <c r="BM33" s="447" t="s">
        <v>424</v>
      </c>
      <c r="BN33" s="447" t="s">
        <v>426</v>
      </c>
      <c r="BO33" s="467">
        <v>1458</v>
      </c>
      <c r="BP33" s="467">
        <v>1458</v>
      </c>
      <c r="BQ33" s="468">
        <v>109350</v>
      </c>
      <c r="BR33" s="467">
        <v>271840.49354171753</v>
      </c>
      <c r="BS33" s="467">
        <v>217472.39483337774</v>
      </c>
      <c r="BT33" s="513"/>
      <c r="BU33" s="447" t="s">
        <v>424</v>
      </c>
      <c r="BV33" s="447" t="s">
        <v>426</v>
      </c>
      <c r="BW33" s="467">
        <v>1842</v>
      </c>
      <c r="BX33" s="467">
        <v>1842</v>
      </c>
      <c r="BY33" s="468">
        <v>138150</v>
      </c>
      <c r="BZ33" s="467">
        <v>342800.9921531677</v>
      </c>
      <c r="CA33" s="467">
        <v>274240.79372253944</v>
      </c>
      <c r="CB33" s="513"/>
      <c r="CC33" s="447" t="s">
        <v>424</v>
      </c>
      <c r="CD33" s="447" t="s">
        <v>426</v>
      </c>
      <c r="CE33" s="467">
        <v>1373</v>
      </c>
      <c r="CF33" s="467">
        <v>1373</v>
      </c>
      <c r="CG33" s="468">
        <v>102975</v>
      </c>
      <c r="CH33" s="467">
        <v>248682.49418258667</v>
      </c>
      <c r="CI33" s="467">
        <v>198945.99534607248</v>
      </c>
      <c r="CJ33" s="513"/>
      <c r="CK33" s="447" t="s">
        <v>424</v>
      </c>
      <c r="CL33" s="447" t="s">
        <v>426</v>
      </c>
      <c r="CM33" s="467">
        <v>1509</v>
      </c>
      <c r="CN33" s="467">
        <v>1509</v>
      </c>
      <c r="CO33" s="468">
        <v>113175</v>
      </c>
      <c r="CP33" s="467">
        <v>270784.5935935974</v>
      </c>
      <c r="CQ33" s="467">
        <v>216627.67487488166</v>
      </c>
      <c r="CR33" s="513"/>
      <c r="CS33" s="447" t="s">
        <v>424</v>
      </c>
      <c r="CT33" s="447" t="s">
        <v>426</v>
      </c>
      <c r="CU33" s="467">
        <v>207</v>
      </c>
      <c r="CV33" s="467">
        <v>207</v>
      </c>
      <c r="CW33" s="468">
        <v>15525</v>
      </c>
      <c r="CX33" s="467">
        <v>38398.699058532715</v>
      </c>
      <c r="CY33" s="467">
        <v>30718.959246826063</v>
      </c>
    </row>
    <row r="34" spans="1:103" ht="12.75" customHeight="1">
      <c r="A34" s="447" t="s">
        <v>424</v>
      </c>
      <c r="B34" s="447" t="s">
        <v>427</v>
      </c>
      <c r="C34" s="467">
        <v>0</v>
      </c>
      <c r="D34" s="467">
        <v>0</v>
      </c>
      <c r="E34" s="468">
        <v>0</v>
      </c>
      <c r="F34" s="467">
        <v>0</v>
      </c>
      <c r="G34" s="467">
        <v>0</v>
      </c>
      <c r="H34" s="524"/>
      <c r="I34" s="447" t="s">
        <v>424</v>
      </c>
      <c r="J34" s="447" t="s">
        <v>427</v>
      </c>
      <c r="K34" s="467">
        <v>12</v>
      </c>
      <c r="L34" s="467">
        <v>12</v>
      </c>
      <c r="M34" s="468">
        <v>300</v>
      </c>
      <c r="N34" s="467">
        <v>1440</v>
      </c>
      <c r="O34" s="467">
        <v>864</v>
      </c>
      <c r="P34" s="513"/>
      <c r="Q34" s="447" t="s">
        <v>424</v>
      </c>
      <c r="R34" s="447" t="s">
        <v>427</v>
      </c>
      <c r="S34" s="467">
        <v>39</v>
      </c>
      <c r="T34" s="467">
        <v>39</v>
      </c>
      <c r="U34" s="467">
        <v>975</v>
      </c>
      <c r="V34" s="467">
        <v>4680</v>
      </c>
      <c r="W34" s="467">
        <v>2808</v>
      </c>
      <c r="X34" s="513" t="s">
        <v>397</v>
      </c>
      <c r="Y34" s="447" t="s">
        <v>424</v>
      </c>
      <c r="Z34" s="447" t="s">
        <v>427</v>
      </c>
      <c r="AA34" s="467">
        <v>0</v>
      </c>
      <c r="AB34" s="467">
        <v>0</v>
      </c>
      <c r="AC34" s="468">
        <v>0</v>
      </c>
      <c r="AD34" s="467">
        <v>0</v>
      </c>
      <c r="AE34" s="467">
        <v>0</v>
      </c>
      <c r="AF34" s="513"/>
      <c r="AG34" s="447" t="s">
        <v>424</v>
      </c>
      <c r="AH34" s="447" t="s">
        <v>427</v>
      </c>
      <c r="AI34" s="467">
        <v>0</v>
      </c>
      <c r="AJ34" s="467">
        <v>0</v>
      </c>
      <c r="AK34" s="468">
        <v>0</v>
      </c>
      <c r="AL34" s="467">
        <v>0</v>
      </c>
      <c r="AM34" s="467">
        <v>0</v>
      </c>
      <c r="AN34" s="513"/>
      <c r="AO34" s="447" t="s">
        <v>424</v>
      </c>
      <c r="AP34" s="447" t="s">
        <v>427</v>
      </c>
      <c r="AQ34" s="467">
        <v>194</v>
      </c>
      <c r="AR34" s="467">
        <v>194</v>
      </c>
      <c r="AS34" s="468">
        <v>4850</v>
      </c>
      <c r="AT34" s="467">
        <v>23280</v>
      </c>
      <c r="AU34" s="467">
        <v>13968</v>
      </c>
      <c r="AV34" s="513" t="s">
        <v>397</v>
      </c>
      <c r="AW34" s="447" t="s">
        <v>424</v>
      </c>
      <c r="AX34" s="447" t="s">
        <v>427</v>
      </c>
      <c r="AY34" s="467">
        <v>0</v>
      </c>
      <c r="AZ34" s="467">
        <v>0</v>
      </c>
      <c r="BA34" s="468">
        <v>0</v>
      </c>
      <c r="BB34" s="467">
        <v>0</v>
      </c>
      <c r="BC34" s="467">
        <v>0</v>
      </c>
      <c r="BD34" s="513"/>
      <c r="BE34" s="447" t="s">
        <v>424</v>
      </c>
      <c r="BF34" s="447" t="s">
        <v>427</v>
      </c>
      <c r="BG34" s="467">
        <v>0</v>
      </c>
      <c r="BH34" s="467">
        <v>0</v>
      </c>
      <c r="BI34" s="468">
        <v>0</v>
      </c>
      <c r="BJ34" s="467">
        <v>0</v>
      </c>
      <c r="BK34" s="467">
        <v>0</v>
      </c>
      <c r="BL34" s="513"/>
      <c r="BM34" s="447" t="s">
        <v>424</v>
      </c>
      <c r="BN34" s="447" t="s">
        <v>427</v>
      </c>
      <c r="BO34" s="467">
        <v>160</v>
      </c>
      <c r="BP34" s="467">
        <v>160</v>
      </c>
      <c r="BQ34" s="468">
        <v>4000</v>
      </c>
      <c r="BR34" s="467">
        <v>11520</v>
      </c>
      <c r="BS34" s="467">
        <v>6911.999999999981</v>
      </c>
      <c r="BT34" s="513" t="s">
        <v>397</v>
      </c>
      <c r="BU34" s="447" t="s">
        <v>424</v>
      </c>
      <c r="BV34" s="447" t="s">
        <v>427</v>
      </c>
      <c r="BW34" s="467">
        <v>0</v>
      </c>
      <c r="BX34" s="467">
        <v>0</v>
      </c>
      <c r="BY34" s="468">
        <v>0</v>
      </c>
      <c r="BZ34" s="467">
        <v>0</v>
      </c>
      <c r="CA34" s="467">
        <v>0</v>
      </c>
      <c r="CB34" s="513"/>
      <c r="CC34" s="447" t="s">
        <v>424</v>
      </c>
      <c r="CD34" s="447" t="s">
        <v>427</v>
      </c>
      <c r="CE34" s="467">
        <v>0</v>
      </c>
      <c r="CF34" s="467">
        <v>0</v>
      </c>
      <c r="CG34" s="468">
        <v>0</v>
      </c>
      <c r="CH34" s="467">
        <v>0</v>
      </c>
      <c r="CI34" s="467">
        <v>0</v>
      </c>
      <c r="CJ34" s="513"/>
      <c r="CK34" s="447" t="s">
        <v>424</v>
      </c>
      <c r="CL34" s="447" t="s">
        <v>427</v>
      </c>
      <c r="CM34" s="467">
        <v>0</v>
      </c>
      <c r="CN34" s="467">
        <v>0</v>
      </c>
      <c r="CO34" s="468">
        <v>0</v>
      </c>
      <c r="CP34" s="467">
        <v>0</v>
      </c>
      <c r="CQ34" s="467">
        <v>0</v>
      </c>
      <c r="CR34" s="513"/>
      <c r="CS34" s="447" t="s">
        <v>424</v>
      </c>
      <c r="CT34" s="447" t="s">
        <v>427</v>
      </c>
      <c r="CU34" s="467">
        <v>0</v>
      </c>
      <c r="CV34" s="467">
        <v>0</v>
      </c>
      <c r="CW34" s="468">
        <v>0</v>
      </c>
      <c r="CX34" s="467">
        <v>0</v>
      </c>
      <c r="CY34" s="467">
        <v>0</v>
      </c>
    </row>
    <row r="35" spans="1:103" ht="12.75" customHeight="1">
      <c r="A35" s="447" t="s">
        <v>424</v>
      </c>
      <c r="B35" s="447" t="s">
        <v>275</v>
      </c>
      <c r="C35" s="467">
        <v>224</v>
      </c>
      <c r="D35" s="467">
        <v>224</v>
      </c>
      <c r="E35" s="468">
        <v>4480</v>
      </c>
      <c r="F35" s="467">
        <v>3684.000047683716</v>
      </c>
      <c r="G35" s="467">
        <v>2947.200038146976</v>
      </c>
      <c r="H35" s="524"/>
      <c r="I35" s="447" t="s">
        <v>424</v>
      </c>
      <c r="J35" s="447" t="s">
        <v>275</v>
      </c>
      <c r="K35" s="467">
        <v>199</v>
      </c>
      <c r="L35" s="467">
        <v>199</v>
      </c>
      <c r="M35" s="468">
        <v>3980</v>
      </c>
      <c r="N35" s="467">
        <v>3682.0000591278076</v>
      </c>
      <c r="O35" s="467">
        <v>2945.6000473022464</v>
      </c>
      <c r="P35" s="513"/>
      <c r="Q35" s="447" t="s">
        <v>424</v>
      </c>
      <c r="R35" s="447" t="s">
        <v>275</v>
      </c>
      <c r="S35" s="467">
        <v>464</v>
      </c>
      <c r="T35" s="467">
        <v>464</v>
      </c>
      <c r="U35" s="467">
        <v>9280</v>
      </c>
      <c r="V35" s="467">
        <v>9046.500113487244</v>
      </c>
      <c r="W35" s="467">
        <v>7237.200090789779</v>
      </c>
      <c r="X35" s="513"/>
      <c r="Y35" s="447" t="s">
        <v>424</v>
      </c>
      <c r="Z35" s="447" t="s">
        <v>275</v>
      </c>
      <c r="AA35" s="467">
        <v>1217</v>
      </c>
      <c r="AB35" s="467">
        <v>1217</v>
      </c>
      <c r="AC35" s="468">
        <v>24340</v>
      </c>
      <c r="AD35" s="467">
        <v>20321.2002658844</v>
      </c>
      <c r="AE35" s="467">
        <v>16256.960212707432</v>
      </c>
      <c r="AF35" s="513"/>
      <c r="AG35" s="447" t="s">
        <v>424</v>
      </c>
      <c r="AH35" s="447" t="s">
        <v>275</v>
      </c>
      <c r="AI35" s="467">
        <v>603</v>
      </c>
      <c r="AJ35" s="467">
        <v>603</v>
      </c>
      <c r="AK35" s="468">
        <v>12060</v>
      </c>
      <c r="AL35" s="467">
        <v>10412.000144958496</v>
      </c>
      <c r="AM35" s="467">
        <v>8329.600115966767</v>
      </c>
      <c r="AN35" s="513"/>
      <c r="AO35" s="447" t="s">
        <v>424</v>
      </c>
      <c r="AP35" s="447" t="s">
        <v>275</v>
      </c>
      <c r="AQ35" s="467">
        <v>511</v>
      </c>
      <c r="AR35" s="467">
        <v>511</v>
      </c>
      <c r="AS35" s="468">
        <v>10220</v>
      </c>
      <c r="AT35" s="467">
        <v>9084.40012454986</v>
      </c>
      <c r="AU35" s="467">
        <v>7267.520099639861</v>
      </c>
      <c r="AV35" s="513"/>
      <c r="AW35" s="447" t="s">
        <v>424</v>
      </c>
      <c r="AX35" s="447" t="s">
        <v>275</v>
      </c>
      <c r="AY35" s="467">
        <v>480</v>
      </c>
      <c r="AZ35" s="467">
        <v>480</v>
      </c>
      <c r="BA35" s="468">
        <v>9600</v>
      </c>
      <c r="BB35" s="467">
        <v>8208.800114631653</v>
      </c>
      <c r="BC35" s="467">
        <v>6567.04009170531</v>
      </c>
      <c r="BD35" s="513"/>
      <c r="BE35" s="447" t="s">
        <v>424</v>
      </c>
      <c r="BF35" s="447" t="s">
        <v>275</v>
      </c>
      <c r="BG35" s="467">
        <v>654</v>
      </c>
      <c r="BH35" s="467">
        <v>654</v>
      </c>
      <c r="BI35" s="468">
        <v>13060</v>
      </c>
      <c r="BJ35" s="467">
        <v>11593.500169754028</v>
      </c>
      <c r="BK35" s="467">
        <v>9274.800135803192</v>
      </c>
      <c r="BL35" s="513"/>
      <c r="BM35" s="447" t="s">
        <v>424</v>
      </c>
      <c r="BN35" s="447" t="s">
        <v>275</v>
      </c>
      <c r="BO35" s="467">
        <v>656</v>
      </c>
      <c r="BP35" s="467">
        <v>656</v>
      </c>
      <c r="BQ35" s="468">
        <v>13120</v>
      </c>
      <c r="BR35" s="467">
        <v>11636.100144386292</v>
      </c>
      <c r="BS35" s="467">
        <v>9308.880115508986</v>
      </c>
      <c r="BT35" s="513"/>
      <c r="BU35" s="447" t="s">
        <v>424</v>
      </c>
      <c r="BV35" s="447" t="s">
        <v>275</v>
      </c>
      <c r="BW35" s="467">
        <v>681</v>
      </c>
      <c r="BX35" s="467">
        <v>681</v>
      </c>
      <c r="BY35" s="468">
        <v>13620</v>
      </c>
      <c r="BZ35" s="467">
        <v>12725.700182914734</v>
      </c>
      <c r="CA35" s="467">
        <v>10180.560146331707</v>
      </c>
      <c r="CB35" s="513"/>
      <c r="CC35" s="447" t="s">
        <v>424</v>
      </c>
      <c r="CD35" s="447" t="s">
        <v>275</v>
      </c>
      <c r="CE35" s="467">
        <v>527</v>
      </c>
      <c r="CF35" s="467">
        <v>527</v>
      </c>
      <c r="CG35" s="468">
        <v>10540</v>
      </c>
      <c r="CH35" s="467">
        <v>9989.900135993958</v>
      </c>
      <c r="CI35" s="467">
        <v>7991.9201087951205</v>
      </c>
      <c r="CJ35" s="513"/>
      <c r="CK35" s="447" t="s">
        <v>424</v>
      </c>
      <c r="CL35" s="447" t="s">
        <v>275</v>
      </c>
      <c r="CM35" s="467">
        <v>572</v>
      </c>
      <c r="CN35" s="467">
        <v>572</v>
      </c>
      <c r="CO35" s="468">
        <v>11440</v>
      </c>
      <c r="CP35" s="467">
        <v>11960.600177764893</v>
      </c>
      <c r="CQ35" s="467">
        <v>9568.48014221185</v>
      </c>
      <c r="CR35" s="513"/>
      <c r="CS35" s="447" t="s">
        <v>424</v>
      </c>
      <c r="CT35" s="447" t="s">
        <v>275</v>
      </c>
      <c r="CU35" s="467">
        <v>62</v>
      </c>
      <c r="CV35" s="467">
        <v>62</v>
      </c>
      <c r="CW35" s="468">
        <v>1240</v>
      </c>
      <c r="CX35" s="467">
        <v>972.9000177383423</v>
      </c>
      <c r="CY35" s="467">
        <v>778.320014190674</v>
      </c>
    </row>
    <row r="36" spans="1:103" ht="12.75" customHeight="1">
      <c r="A36" s="447" t="s">
        <v>424</v>
      </c>
      <c r="B36" s="447" t="s">
        <v>429</v>
      </c>
      <c r="C36" s="467">
        <v>1</v>
      </c>
      <c r="D36" s="467">
        <v>1</v>
      </c>
      <c r="E36" s="468">
        <v>50</v>
      </c>
      <c r="F36" s="467">
        <v>90.69999694824219</v>
      </c>
      <c r="G36" s="467">
        <v>72.55999755859375</v>
      </c>
      <c r="H36" s="524"/>
      <c r="I36" s="447" t="s">
        <v>424</v>
      </c>
      <c r="J36" s="447" t="s">
        <v>429</v>
      </c>
      <c r="K36" s="467">
        <v>1</v>
      </c>
      <c r="L36" s="467">
        <v>1</v>
      </c>
      <c r="M36" s="468">
        <v>50</v>
      </c>
      <c r="N36" s="467">
        <v>90.69999694824219</v>
      </c>
      <c r="O36" s="467">
        <v>72.55999755859375</v>
      </c>
      <c r="P36" s="513"/>
      <c r="Q36" s="447" t="s">
        <v>424</v>
      </c>
      <c r="R36" s="447" t="s">
        <v>429</v>
      </c>
      <c r="S36" s="467">
        <v>0</v>
      </c>
      <c r="T36" s="467">
        <v>0</v>
      </c>
      <c r="U36" s="467">
        <v>0</v>
      </c>
      <c r="V36" s="467">
        <v>0</v>
      </c>
      <c r="W36" s="467">
        <v>0</v>
      </c>
      <c r="X36" s="513"/>
      <c r="Y36" s="447" t="s">
        <v>424</v>
      </c>
      <c r="Z36" s="447" t="s">
        <v>429</v>
      </c>
      <c r="AA36" s="467">
        <v>4</v>
      </c>
      <c r="AB36" s="467">
        <v>4</v>
      </c>
      <c r="AC36" s="468">
        <v>200</v>
      </c>
      <c r="AD36" s="467">
        <v>362.79998779296875</v>
      </c>
      <c r="AE36" s="467">
        <v>290.239990234375</v>
      </c>
      <c r="AF36" s="513"/>
      <c r="AG36" s="447" t="s">
        <v>424</v>
      </c>
      <c r="AH36" s="447" t="s">
        <v>429</v>
      </c>
      <c r="AI36" s="467">
        <v>2</v>
      </c>
      <c r="AJ36" s="467">
        <v>2</v>
      </c>
      <c r="AK36" s="468">
        <v>100</v>
      </c>
      <c r="AL36" s="467">
        <v>181.39999389648438</v>
      </c>
      <c r="AM36" s="467">
        <v>145.1199951171875</v>
      </c>
      <c r="AN36" s="513"/>
      <c r="AO36" s="447" t="s">
        <v>424</v>
      </c>
      <c r="AP36" s="447" t="s">
        <v>429</v>
      </c>
      <c r="AQ36" s="467">
        <v>3</v>
      </c>
      <c r="AR36" s="467">
        <v>3</v>
      </c>
      <c r="AS36" s="468">
        <v>150</v>
      </c>
      <c r="AT36" s="467">
        <v>272.09999084472656</v>
      </c>
      <c r="AU36" s="467">
        <v>217.67999267578125</v>
      </c>
      <c r="AV36" s="513"/>
      <c r="AW36" s="447" t="s">
        <v>424</v>
      </c>
      <c r="AX36" s="447" t="s">
        <v>429</v>
      </c>
      <c r="AY36" s="467">
        <v>1</v>
      </c>
      <c r="AZ36" s="467">
        <v>1</v>
      </c>
      <c r="BA36" s="468">
        <v>50</v>
      </c>
      <c r="BB36" s="467">
        <v>90.69999694824219</v>
      </c>
      <c r="BC36" s="467">
        <v>72.55999755859375</v>
      </c>
      <c r="BD36" s="513"/>
      <c r="BE36" s="447" t="s">
        <v>424</v>
      </c>
      <c r="BF36" s="447" t="s">
        <v>429</v>
      </c>
      <c r="BG36" s="467">
        <v>1</v>
      </c>
      <c r="BH36" s="467">
        <v>1</v>
      </c>
      <c r="BI36" s="468">
        <v>50</v>
      </c>
      <c r="BJ36" s="467">
        <v>90.69999694824219</v>
      </c>
      <c r="BK36" s="467">
        <v>72.55999755859375</v>
      </c>
      <c r="BL36" s="513"/>
      <c r="BM36" s="447" t="s">
        <v>424</v>
      </c>
      <c r="BN36" s="447" t="s">
        <v>429</v>
      </c>
      <c r="BO36" s="467">
        <v>2</v>
      </c>
      <c r="BP36" s="467">
        <v>2</v>
      </c>
      <c r="BQ36" s="468">
        <v>100</v>
      </c>
      <c r="BR36" s="467">
        <v>181.39999389648438</v>
      </c>
      <c r="BS36" s="467">
        <v>145.1199951171875</v>
      </c>
      <c r="BT36" s="513"/>
      <c r="BU36" s="447" t="s">
        <v>424</v>
      </c>
      <c r="BV36" s="447" t="s">
        <v>429</v>
      </c>
      <c r="BW36" s="467">
        <v>0</v>
      </c>
      <c r="BX36" s="467">
        <v>0</v>
      </c>
      <c r="BY36" s="468">
        <v>0</v>
      </c>
      <c r="BZ36" s="467">
        <v>0</v>
      </c>
      <c r="CA36" s="467">
        <v>0</v>
      </c>
      <c r="CB36" s="513"/>
      <c r="CC36" s="447" t="s">
        <v>424</v>
      </c>
      <c r="CD36" s="447" t="s">
        <v>429</v>
      </c>
      <c r="CE36" s="467">
        <v>1</v>
      </c>
      <c r="CF36" s="467">
        <v>1</v>
      </c>
      <c r="CG36" s="468">
        <v>50</v>
      </c>
      <c r="CH36" s="467">
        <v>90.69999694824219</v>
      </c>
      <c r="CI36" s="467">
        <v>72.55999755859375</v>
      </c>
      <c r="CJ36" s="513"/>
      <c r="CK36" s="447" t="s">
        <v>424</v>
      </c>
      <c r="CL36" s="447" t="s">
        <v>429</v>
      </c>
      <c r="CM36" s="467">
        <v>0</v>
      </c>
      <c r="CN36" s="467">
        <v>0</v>
      </c>
      <c r="CO36" s="468">
        <v>0</v>
      </c>
      <c r="CP36" s="467">
        <v>0</v>
      </c>
      <c r="CQ36" s="467">
        <v>0</v>
      </c>
      <c r="CR36" s="513"/>
      <c r="CS36" s="447" t="s">
        <v>424</v>
      </c>
      <c r="CT36" s="447" t="s">
        <v>429</v>
      </c>
      <c r="CU36" s="467"/>
      <c r="CV36" s="467"/>
      <c r="CW36" s="468"/>
      <c r="CX36" s="467"/>
      <c r="CY36" s="467"/>
    </row>
    <row r="37" spans="1:103" ht="12.75" customHeight="1">
      <c r="A37" s="447" t="s">
        <v>424</v>
      </c>
      <c r="B37" s="447" t="s">
        <v>430</v>
      </c>
      <c r="C37" s="467">
        <v>268</v>
      </c>
      <c r="D37" s="467">
        <v>268</v>
      </c>
      <c r="E37" s="468">
        <v>5360</v>
      </c>
      <c r="F37" s="467">
        <v>26130</v>
      </c>
      <c r="G37" s="467">
        <v>20904</v>
      </c>
      <c r="H37" s="524"/>
      <c r="I37" s="447" t="s">
        <v>424</v>
      </c>
      <c r="J37" s="447" t="s">
        <v>430</v>
      </c>
      <c r="K37" s="467">
        <v>283</v>
      </c>
      <c r="L37" s="467">
        <v>283</v>
      </c>
      <c r="M37" s="468">
        <v>5660</v>
      </c>
      <c r="N37" s="467">
        <v>27592.5</v>
      </c>
      <c r="O37" s="467">
        <v>22074</v>
      </c>
      <c r="P37" s="513"/>
      <c r="Q37" s="447" t="s">
        <v>424</v>
      </c>
      <c r="R37" s="447" t="s">
        <v>430</v>
      </c>
      <c r="S37" s="467">
        <v>409</v>
      </c>
      <c r="T37" s="467">
        <v>409</v>
      </c>
      <c r="U37" s="467">
        <v>8180</v>
      </c>
      <c r="V37" s="467">
        <v>39877.5</v>
      </c>
      <c r="W37" s="467">
        <v>31902</v>
      </c>
      <c r="X37" s="513"/>
      <c r="Y37" s="447" t="s">
        <v>424</v>
      </c>
      <c r="Z37" s="447" t="s">
        <v>430</v>
      </c>
      <c r="AA37" s="467">
        <v>1126</v>
      </c>
      <c r="AB37" s="467">
        <v>1126</v>
      </c>
      <c r="AC37" s="468">
        <v>22520</v>
      </c>
      <c r="AD37" s="467">
        <v>109785</v>
      </c>
      <c r="AE37" s="467">
        <v>87828</v>
      </c>
      <c r="AF37" s="513"/>
      <c r="AG37" s="447" t="s">
        <v>424</v>
      </c>
      <c r="AH37" s="447" t="s">
        <v>430</v>
      </c>
      <c r="AI37" s="467">
        <v>552</v>
      </c>
      <c r="AJ37" s="467">
        <v>552</v>
      </c>
      <c r="AK37" s="468">
        <v>11040</v>
      </c>
      <c r="AL37" s="467">
        <v>53820</v>
      </c>
      <c r="AM37" s="467">
        <v>43056</v>
      </c>
      <c r="AN37" s="513"/>
      <c r="AO37" s="447" t="s">
        <v>424</v>
      </c>
      <c r="AP37" s="447" t="s">
        <v>430</v>
      </c>
      <c r="AQ37" s="467">
        <v>532</v>
      </c>
      <c r="AR37" s="467">
        <v>532</v>
      </c>
      <c r="AS37" s="468">
        <v>10640</v>
      </c>
      <c r="AT37" s="467">
        <v>51870</v>
      </c>
      <c r="AU37" s="467">
        <v>41496</v>
      </c>
      <c r="AV37" s="513"/>
      <c r="AW37" s="447" t="s">
        <v>424</v>
      </c>
      <c r="AX37" s="447" t="s">
        <v>430</v>
      </c>
      <c r="AY37" s="467">
        <v>515</v>
      </c>
      <c r="AZ37" s="467">
        <v>515</v>
      </c>
      <c r="BA37" s="468">
        <v>10300</v>
      </c>
      <c r="BB37" s="467">
        <v>50212.5</v>
      </c>
      <c r="BC37" s="467">
        <v>40170</v>
      </c>
      <c r="BD37" s="513"/>
      <c r="BE37" s="447" t="s">
        <v>424</v>
      </c>
      <c r="BF37" s="447" t="s">
        <v>430</v>
      </c>
      <c r="BG37" s="467">
        <v>859</v>
      </c>
      <c r="BH37" s="467">
        <v>859</v>
      </c>
      <c r="BI37" s="468">
        <v>17180</v>
      </c>
      <c r="BJ37" s="467">
        <v>83752.5</v>
      </c>
      <c r="BK37" s="467">
        <v>67002</v>
      </c>
      <c r="BL37" s="513"/>
      <c r="BM37" s="447" t="s">
        <v>424</v>
      </c>
      <c r="BN37" s="447" t="s">
        <v>430</v>
      </c>
      <c r="BO37" s="467">
        <v>775</v>
      </c>
      <c r="BP37" s="467">
        <v>775</v>
      </c>
      <c r="BQ37" s="468">
        <v>15500</v>
      </c>
      <c r="BR37" s="467">
        <v>75523.33000183105</v>
      </c>
      <c r="BS37" s="467">
        <v>60418.664001464844</v>
      </c>
      <c r="BT37" s="513"/>
      <c r="BU37" s="447" t="s">
        <v>424</v>
      </c>
      <c r="BV37" s="447" t="s">
        <v>430</v>
      </c>
      <c r="BW37" s="467">
        <v>771</v>
      </c>
      <c r="BX37" s="467">
        <v>771</v>
      </c>
      <c r="BY37" s="468">
        <v>15420</v>
      </c>
      <c r="BZ37" s="467">
        <v>75172.5</v>
      </c>
      <c r="CA37" s="467">
        <v>60138</v>
      </c>
      <c r="CB37" s="513"/>
      <c r="CC37" s="447" t="s">
        <v>424</v>
      </c>
      <c r="CD37" s="447" t="s">
        <v>430</v>
      </c>
      <c r="CE37" s="467">
        <v>586</v>
      </c>
      <c r="CF37" s="467">
        <v>586</v>
      </c>
      <c r="CG37" s="468">
        <v>11720</v>
      </c>
      <c r="CH37" s="467">
        <v>57135</v>
      </c>
      <c r="CI37" s="467">
        <v>45708</v>
      </c>
      <c r="CJ37" s="513"/>
      <c r="CK37" s="447" t="s">
        <v>424</v>
      </c>
      <c r="CL37" s="447" t="s">
        <v>430</v>
      </c>
      <c r="CM37" s="467">
        <v>653</v>
      </c>
      <c r="CN37" s="467">
        <v>653</v>
      </c>
      <c r="CO37" s="468">
        <v>13060</v>
      </c>
      <c r="CP37" s="467">
        <v>63667.5</v>
      </c>
      <c r="CQ37" s="467">
        <v>50934</v>
      </c>
      <c r="CR37" s="513"/>
      <c r="CS37" s="447" t="s">
        <v>424</v>
      </c>
      <c r="CT37" s="447" t="s">
        <v>430</v>
      </c>
      <c r="CU37" s="467">
        <v>85</v>
      </c>
      <c r="CV37" s="467">
        <v>85</v>
      </c>
      <c r="CW37" s="468">
        <v>1700</v>
      </c>
      <c r="CX37" s="467">
        <v>8287.5</v>
      </c>
      <c r="CY37" s="467">
        <v>6630</v>
      </c>
    </row>
    <row r="38" spans="1:103" ht="12.75" customHeight="1">
      <c r="A38" s="447" t="s">
        <v>431</v>
      </c>
      <c r="B38" s="447" t="s">
        <v>432</v>
      </c>
      <c r="C38" s="467">
        <v>1214190.75</v>
      </c>
      <c r="D38" s="467">
        <v>1047</v>
      </c>
      <c r="E38" s="468">
        <v>418707.54</v>
      </c>
      <c r="F38" s="467">
        <v>150918.57104907968</v>
      </c>
      <c r="G38" s="467">
        <v>120734.85683926375</v>
      </c>
      <c r="H38" s="524"/>
      <c r="I38" s="447" t="s">
        <v>431</v>
      </c>
      <c r="J38" s="447" t="s">
        <v>432</v>
      </c>
      <c r="K38" s="467">
        <v>3358554.350036621</v>
      </c>
      <c r="L38" s="467">
        <v>2719</v>
      </c>
      <c r="M38" s="468">
        <v>1169557.6</v>
      </c>
      <c r="N38" s="467">
        <v>387028.29989242554</v>
      </c>
      <c r="O38" s="467">
        <v>309622.6399139408</v>
      </c>
      <c r="P38" s="513"/>
      <c r="Q38" s="447" t="s">
        <v>431</v>
      </c>
      <c r="R38" s="447" t="s">
        <v>432</v>
      </c>
      <c r="S38" s="467">
        <v>3392615.7098999023</v>
      </c>
      <c r="T38" s="467">
        <v>2621</v>
      </c>
      <c r="U38" s="467">
        <v>1185521</v>
      </c>
      <c r="V38" s="467">
        <v>388724.175383091</v>
      </c>
      <c r="W38" s="467">
        <v>310979.34030647256</v>
      </c>
      <c r="X38" s="513"/>
      <c r="Y38" s="447" t="s">
        <v>431</v>
      </c>
      <c r="Z38" s="447" t="s">
        <v>432</v>
      </c>
      <c r="AA38" s="467">
        <v>4584084.039978027</v>
      </c>
      <c r="AB38" s="467">
        <v>2744</v>
      </c>
      <c r="AC38" s="468">
        <v>1603849.73</v>
      </c>
      <c r="AD38" s="467">
        <v>518531.20853996277</v>
      </c>
      <c r="AE38" s="467">
        <v>414824.96683196817</v>
      </c>
      <c r="AF38" s="513"/>
      <c r="AG38" s="447" t="s">
        <v>431</v>
      </c>
      <c r="AH38" s="447" t="s">
        <v>432</v>
      </c>
      <c r="AI38" s="467">
        <v>12495859.16998291</v>
      </c>
      <c r="AJ38" s="467">
        <v>9082</v>
      </c>
      <c r="AK38" s="468">
        <v>4370154.34</v>
      </c>
      <c r="AL38" s="467">
        <v>1383326.3716955185</v>
      </c>
      <c r="AM38" s="467">
        <v>1106661.097356411</v>
      </c>
      <c r="AN38" s="513"/>
      <c r="AO38" s="447" t="s">
        <v>431</v>
      </c>
      <c r="AP38" s="447" t="s">
        <v>432</v>
      </c>
      <c r="AQ38" s="467">
        <v>6926187.440002441</v>
      </c>
      <c r="AR38" s="467">
        <v>4887</v>
      </c>
      <c r="AS38" s="468">
        <v>2420273.76</v>
      </c>
      <c r="AT38" s="467">
        <v>1404716.069716692</v>
      </c>
      <c r="AU38" s="467">
        <v>1123772.85577335</v>
      </c>
      <c r="AV38" s="513"/>
      <c r="AW38" s="447" t="s">
        <v>431</v>
      </c>
      <c r="AX38" s="447" t="s">
        <v>432</v>
      </c>
      <c r="AY38" s="467">
        <v>4190700.6099853516</v>
      </c>
      <c r="AZ38" s="467">
        <v>3067</v>
      </c>
      <c r="BA38" s="468">
        <v>1306726.26</v>
      </c>
      <c r="BB38" s="467">
        <v>688765.9577479362</v>
      </c>
      <c r="BC38" s="467">
        <v>551012.766198348</v>
      </c>
      <c r="BD38" s="513"/>
      <c r="BE38" s="447" t="s">
        <v>431</v>
      </c>
      <c r="BF38" s="447" t="s">
        <v>432</v>
      </c>
      <c r="BG38" s="467">
        <v>3444338.250015259</v>
      </c>
      <c r="BH38" s="467">
        <v>2696</v>
      </c>
      <c r="BI38" s="468">
        <v>812084.04</v>
      </c>
      <c r="BJ38" s="467">
        <v>632706.5951271057</v>
      </c>
      <c r="BK38" s="467">
        <v>506165.2761016836</v>
      </c>
      <c r="BL38" s="513"/>
      <c r="BM38" s="447" t="s">
        <v>431</v>
      </c>
      <c r="BN38" s="447" t="s">
        <v>432</v>
      </c>
      <c r="BO38" s="467">
        <v>2795452.4600219727</v>
      </c>
      <c r="BP38" s="467">
        <v>2150</v>
      </c>
      <c r="BQ38" s="468">
        <v>571031.97</v>
      </c>
      <c r="BR38" s="467">
        <v>550257.8070220947</v>
      </c>
      <c r="BS38" s="467">
        <v>440206.24561767647</v>
      </c>
      <c r="BT38" s="513"/>
      <c r="BU38" s="447" t="s">
        <v>431</v>
      </c>
      <c r="BV38" s="447" t="s">
        <v>432</v>
      </c>
      <c r="BW38" s="467">
        <v>3482557.5699157715</v>
      </c>
      <c r="BX38" s="467">
        <v>2375</v>
      </c>
      <c r="BY38" s="468">
        <v>732878.71</v>
      </c>
      <c r="BZ38" s="467">
        <v>679328.8049221039</v>
      </c>
      <c r="CA38" s="467">
        <v>543463.0439376826</v>
      </c>
      <c r="CB38" s="513"/>
      <c r="CC38" s="447" t="s">
        <v>431</v>
      </c>
      <c r="CD38" s="447" t="s">
        <v>432</v>
      </c>
      <c r="CE38" s="467">
        <v>2738560.460281372</v>
      </c>
      <c r="CF38" s="467">
        <v>1877</v>
      </c>
      <c r="CG38" s="468">
        <v>565797.05</v>
      </c>
      <c r="CH38" s="467">
        <v>670915.3319215775</v>
      </c>
      <c r="CI38" s="467">
        <v>536732.265537262</v>
      </c>
      <c r="CJ38" s="513"/>
      <c r="CK38" s="447" t="s">
        <v>431</v>
      </c>
      <c r="CL38" s="447" t="s">
        <v>432</v>
      </c>
      <c r="CM38" s="467">
        <v>2579479.8299865723</v>
      </c>
      <c r="CN38" s="467">
        <v>1847</v>
      </c>
      <c r="CO38" s="468">
        <v>524187.88</v>
      </c>
      <c r="CP38" s="467">
        <v>550506.4414691925</v>
      </c>
      <c r="CQ38" s="467">
        <v>440405.1531753547</v>
      </c>
      <c r="CR38" s="513"/>
      <c r="CS38" s="447" t="s">
        <v>431</v>
      </c>
      <c r="CT38" s="447" t="s">
        <v>432</v>
      </c>
      <c r="CU38" s="467">
        <v>423592</v>
      </c>
      <c r="CV38" s="467">
        <v>332</v>
      </c>
      <c r="CW38" s="468">
        <v>147796.17</v>
      </c>
      <c r="CX38" s="467">
        <v>46046.059933662415</v>
      </c>
      <c r="CY38" s="467">
        <v>36836.847946929964</v>
      </c>
    </row>
    <row r="39" spans="1:103" ht="12.75" customHeight="1">
      <c r="A39" s="447" t="s">
        <v>431</v>
      </c>
      <c r="B39" s="447" t="s">
        <v>433</v>
      </c>
      <c r="C39" s="467">
        <v>28383.5</v>
      </c>
      <c r="D39" s="467">
        <v>28</v>
      </c>
      <c r="E39" s="468">
        <v>9934.23</v>
      </c>
      <c r="F39" s="467">
        <v>4151.053067671374</v>
      </c>
      <c r="G39" s="467">
        <v>3320.8424541370996</v>
      </c>
      <c r="H39" s="524"/>
      <c r="I39" s="447" t="s">
        <v>431</v>
      </c>
      <c r="J39" s="447" t="s">
        <v>433</v>
      </c>
      <c r="K39" s="467">
        <v>167173.08002471924</v>
      </c>
      <c r="L39" s="467">
        <v>151</v>
      </c>
      <c r="M39" s="468">
        <v>58323.17</v>
      </c>
      <c r="N39" s="467">
        <v>15045.577686309814</v>
      </c>
      <c r="O39" s="467">
        <v>12036.462149047853</v>
      </c>
      <c r="P39" s="513"/>
      <c r="Q39" s="447" t="s">
        <v>431</v>
      </c>
      <c r="R39" s="447" t="s">
        <v>433</v>
      </c>
      <c r="S39" s="467">
        <v>142236.18000030518</v>
      </c>
      <c r="T39" s="467">
        <v>148</v>
      </c>
      <c r="U39" s="467">
        <v>49065.08</v>
      </c>
      <c r="V39" s="467">
        <v>18902.856578826904</v>
      </c>
      <c r="W39" s="467">
        <v>15122.285263061527</v>
      </c>
      <c r="X39" s="513"/>
      <c r="Y39" s="447" t="s">
        <v>431</v>
      </c>
      <c r="Z39" s="447" t="s">
        <v>433</v>
      </c>
      <c r="AA39" s="467">
        <v>186853</v>
      </c>
      <c r="AB39" s="467">
        <v>168</v>
      </c>
      <c r="AC39" s="468">
        <v>65336.55</v>
      </c>
      <c r="AD39" s="467">
        <v>25651.610859394073</v>
      </c>
      <c r="AE39" s="467">
        <v>20521.28868751525</v>
      </c>
      <c r="AF39" s="513"/>
      <c r="AG39" s="447" t="s">
        <v>431</v>
      </c>
      <c r="AH39" s="447" t="s">
        <v>433</v>
      </c>
      <c r="AI39" s="467">
        <v>619213.9599914551</v>
      </c>
      <c r="AJ39" s="467">
        <v>594</v>
      </c>
      <c r="AK39" s="468">
        <v>216345.52</v>
      </c>
      <c r="AL39" s="467">
        <v>70423.60821175575</v>
      </c>
      <c r="AM39" s="467">
        <v>56338.88656940458</v>
      </c>
      <c r="AN39" s="513"/>
      <c r="AO39" s="447" t="s">
        <v>431</v>
      </c>
      <c r="AP39" s="447" t="s">
        <v>433</v>
      </c>
      <c r="AQ39" s="467">
        <v>336042.8800201416</v>
      </c>
      <c r="AR39" s="467">
        <v>317</v>
      </c>
      <c r="AS39" s="468">
        <v>117319.24</v>
      </c>
      <c r="AT39" s="467">
        <v>43960.94991898537</v>
      </c>
      <c r="AU39" s="467">
        <v>35168.7599351883</v>
      </c>
      <c r="AV39" s="513"/>
      <c r="AW39" s="447" t="s">
        <v>431</v>
      </c>
      <c r="AX39" s="447" t="s">
        <v>433</v>
      </c>
      <c r="AY39" s="467">
        <v>201122.81005859375</v>
      </c>
      <c r="AZ39" s="467">
        <v>197</v>
      </c>
      <c r="BA39" s="468">
        <v>69894.61</v>
      </c>
      <c r="BB39" s="467">
        <v>22257.60355758667</v>
      </c>
      <c r="BC39" s="467">
        <v>17806.08284606934</v>
      </c>
      <c r="BD39" s="513"/>
      <c r="BE39" s="447" t="s">
        <v>431</v>
      </c>
      <c r="BF39" s="447" t="s">
        <v>433</v>
      </c>
      <c r="BG39" s="467">
        <v>71925.55000305176</v>
      </c>
      <c r="BH39" s="467">
        <v>70</v>
      </c>
      <c r="BI39" s="468">
        <v>24946.05</v>
      </c>
      <c r="BJ39" s="467">
        <v>10466.962198734283</v>
      </c>
      <c r="BK39" s="467">
        <v>8373.569758987427</v>
      </c>
      <c r="BL39" s="513"/>
      <c r="BM39" s="447" t="s">
        <v>431</v>
      </c>
      <c r="BN39" s="447" t="s">
        <v>433</v>
      </c>
      <c r="BO39" s="467">
        <v>4877</v>
      </c>
      <c r="BP39" s="467">
        <v>7</v>
      </c>
      <c r="BQ39" s="468">
        <v>1706.95</v>
      </c>
      <c r="BR39" s="467">
        <v>438.9300184249878</v>
      </c>
      <c r="BS39" s="467">
        <v>351.1440147399902</v>
      </c>
      <c r="BT39" s="513"/>
      <c r="BU39" s="447" t="s">
        <v>431</v>
      </c>
      <c r="BV39" s="447" t="s">
        <v>433</v>
      </c>
      <c r="BW39" s="467">
        <v>19224</v>
      </c>
      <c r="BX39" s="467">
        <v>16</v>
      </c>
      <c r="BY39" s="468">
        <v>6485.4</v>
      </c>
      <c r="BZ39" s="467">
        <v>1730.1600723266602</v>
      </c>
      <c r="CA39" s="467">
        <v>1384.1280578613282</v>
      </c>
      <c r="CB39" s="513"/>
      <c r="CC39" s="447" t="s">
        <v>431</v>
      </c>
      <c r="CD39" s="447" t="s">
        <v>433</v>
      </c>
      <c r="CE39" s="467">
        <v>5955</v>
      </c>
      <c r="CF39" s="467">
        <v>4</v>
      </c>
      <c r="CG39" s="468">
        <v>1690.04</v>
      </c>
      <c r="CH39" s="467">
        <v>4164.18994140625</v>
      </c>
      <c r="CI39" s="467">
        <v>3331.3519531250004</v>
      </c>
      <c r="CJ39" s="513"/>
      <c r="CK39" s="447" t="s">
        <v>431</v>
      </c>
      <c r="CL39" s="447" t="s">
        <v>433</v>
      </c>
      <c r="CM39" s="467">
        <v>4308</v>
      </c>
      <c r="CN39" s="467">
        <v>3</v>
      </c>
      <c r="CO39" s="468">
        <v>1507.8</v>
      </c>
      <c r="CP39" s="467">
        <v>387.72000885009766</v>
      </c>
      <c r="CQ39" s="467">
        <v>310.17600708007814</v>
      </c>
      <c r="CR39" s="513"/>
      <c r="CS39" s="447" t="s">
        <v>431</v>
      </c>
      <c r="CT39" s="447" t="s">
        <v>433</v>
      </c>
      <c r="CU39" s="467">
        <v>14328</v>
      </c>
      <c r="CV39" s="467">
        <v>9</v>
      </c>
      <c r="CW39" s="468">
        <v>4858.36</v>
      </c>
      <c r="CX39" s="467">
        <v>1146.24001121521</v>
      </c>
      <c r="CY39" s="467">
        <v>916.992008972168</v>
      </c>
    </row>
    <row r="40" spans="1:103" ht="12.75" customHeight="1">
      <c r="A40" s="447" t="s">
        <v>431</v>
      </c>
      <c r="B40" s="447" t="s">
        <v>434</v>
      </c>
      <c r="C40" s="467">
        <v>27372</v>
      </c>
      <c r="D40" s="467">
        <v>31</v>
      </c>
      <c r="E40" s="468">
        <v>11101.27</v>
      </c>
      <c r="F40" s="467">
        <v>10305.17380707432</v>
      </c>
      <c r="G40" s="467">
        <v>8244.139045659456</v>
      </c>
      <c r="H40" s="524"/>
      <c r="I40" s="447" t="s">
        <v>431</v>
      </c>
      <c r="J40" s="447" t="s">
        <v>434</v>
      </c>
      <c r="K40" s="467">
        <v>42325.5</v>
      </c>
      <c r="L40" s="467">
        <v>65</v>
      </c>
      <c r="M40" s="468">
        <v>17239.87</v>
      </c>
      <c r="N40" s="467">
        <v>6287.1699895858765</v>
      </c>
      <c r="O40" s="467">
        <v>5029.735991668701</v>
      </c>
      <c r="P40" s="513"/>
      <c r="Q40" s="447" t="s">
        <v>431</v>
      </c>
      <c r="R40" s="447" t="s">
        <v>434</v>
      </c>
      <c r="S40" s="467">
        <v>65381.06003570557</v>
      </c>
      <c r="T40" s="467">
        <v>88</v>
      </c>
      <c r="U40" s="467">
        <v>27349.2</v>
      </c>
      <c r="V40" s="467">
        <v>15620.428730010986</v>
      </c>
      <c r="W40" s="467">
        <v>12496.34298400879</v>
      </c>
      <c r="X40" s="513"/>
      <c r="Y40" s="447" t="s">
        <v>431</v>
      </c>
      <c r="Z40" s="447" t="s">
        <v>434</v>
      </c>
      <c r="AA40" s="467">
        <v>91917.49000549316</v>
      </c>
      <c r="AB40" s="467">
        <v>113</v>
      </c>
      <c r="AC40" s="468">
        <v>38204.44</v>
      </c>
      <c r="AD40" s="467">
        <v>17370.648691177368</v>
      </c>
      <c r="AE40" s="467">
        <v>13896.518952941893</v>
      </c>
      <c r="AF40" s="513"/>
      <c r="AG40" s="447" t="s">
        <v>431</v>
      </c>
      <c r="AH40" s="447" t="s">
        <v>434</v>
      </c>
      <c r="AI40" s="467">
        <v>343748.25</v>
      </c>
      <c r="AJ40" s="467">
        <v>403</v>
      </c>
      <c r="AK40" s="468">
        <v>141216.64</v>
      </c>
      <c r="AL40" s="467">
        <v>74379.59550380707</v>
      </c>
      <c r="AM40" s="467">
        <v>59503.67640304569</v>
      </c>
      <c r="AN40" s="513"/>
      <c r="AO40" s="447" t="s">
        <v>431</v>
      </c>
      <c r="AP40" s="447" t="s">
        <v>434</v>
      </c>
      <c r="AQ40" s="467">
        <v>230703.94006347656</v>
      </c>
      <c r="AR40" s="467">
        <v>256</v>
      </c>
      <c r="AS40" s="468">
        <v>92809.63</v>
      </c>
      <c r="AT40" s="467">
        <v>57498.61238145828</v>
      </c>
      <c r="AU40" s="467">
        <v>45998.88990516665</v>
      </c>
      <c r="AV40" s="513"/>
      <c r="AW40" s="447" t="s">
        <v>431</v>
      </c>
      <c r="AX40" s="447" t="s">
        <v>434</v>
      </c>
      <c r="AY40" s="467">
        <v>165363.080078125</v>
      </c>
      <c r="AZ40" s="467">
        <v>196</v>
      </c>
      <c r="BA40" s="468">
        <v>68293.8</v>
      </c>
      <c r="BB40" s="467">
        <v>28514.61147403717</v>
      </c>
      <c r="BC40" s="467">
        <v>22811.68917922976</v>
      </c>
      <c r="BD40" s="513"/>
      <c r="BE40" s="447" t="s">
        <v>431</v>
      </c>
      <c r="BF40" s="447" t="s">
        <v>434</v>
      </c>
      <c r="BG40" s="467">
        <v>108440.29998779297</v>
      </c>
      <c r="BH40" s="467">
        <v>113</v>
      </c>
      <c r="BI40" s="468">
        <v>40474.38</v>
      </c>
      <c r="BJ40" s="467">
        <v>21805.062131881714</v>
      </c>
      <c r="BK40" s="467">
        <v>17444.04970550538</v>
      </c>
      <c r="BL40" s="513"/>
      <c r="BM40" s="447" t="s">
        <v>431</v>
      </c>
      <c r="BN40" s="447" t="s">
        <v>434</v>
      </c>
      <c r="BO40" s="467">
        <v>53960</v>
      </c>
      <c r="BP40" s="467">
        <v>56</v>
      </c>
      <c r="BQ40" s="468">
        <v>17707.33</v>
      </c>
      <c r="BR40" s="467">
        <v>8361.299865722656</v>
      </c>
      <c r="BS40" s="467">
        <v>6689.039892578124</v>
      </c>
      <c r="BT40" s="513"/>
      <c r="BU40" s="447" t="s">
        <v>431</v>
      </c>
      <c r="BV40" s="447" t="s">
        <v>434</v>
      </c>
      <c r="BW40" s="467">
        <v>111107.77001953125</v>
      </c>
      <c r="BX40" s="467">
        <v>124</v>
      </c>
      <c r="BY40" s="468">
        <v>34820.6</v>
      </c>
      <c r="BZ40" s="467">
        <v>17518.02294111252</v>
      </c>
      <c r="CA40" s="467">
        <v>14014.418352890014</v>
      </c>
      <c r="CB40" s="513"/>
      <c r="CC40" s="447" t="s">
        <v>431</v>
      </c>
      <c r="CD40" s="447" t="s">
        <v>434</v>
      </c>
      <c r="CE40" s="467">
        <v>64700.57995605469</v>
      </c>
      <c r="CF40" s="467">
        <v>75</v>
      </c>
      <c r="CG40" s="468">
        <v>19045.21</v>
      </c>
      <c r="CH40" s="467">
        <v>10352.092613220215</v>
      </c>
      <c r="CI40" s="467">
        <v>8281.674090576173</v>
      </c>
      <c r="CJ40" s="513"/>
      <c r="CK40" s="447" t="s">
        <v>431</v>
      </c>
      <c r="CL40" s="447" t="s">
        <v>434</v>
      </c>
      <c r="CM40" s="467">
        <v>46922.32000732422</v>
      </c>
      <c r="CN40" s="467">
        <v>56</v>
      </c>
      <c r="CO40" s="468">
        <v>14310.01</v>
      </c>
      <c r="CP40" s="467">
        <v>7419.371099472046</v>
      </c>
      <c r="CQ40" s="467">
        <v>5935.496879577639</v>
      </c>
      <c r="CR40" s="513"/>
      <c r="CS40" s="447" t="s">
        <v>431</v>
      </c>
      <c r="CT40" s="447" t="s">
        <v>434</v>
      </c>
      <c r="CU40" s="467">
        <v>6485</v>
      </c>
      <c r="CV40" s="467">
        <v>7</v>
      </c>
      <c r="CW40" s="468">
        <v>2141.92</v>
      </c>
      <c r="CX40" s="467">
        <v>778.1999931335449</v>
      </c>
      <c r="CY40" s="467">
        <v>622.559994506836</v>
      </c>
    </row>
    <row r="41" spans="1:104" ht="12.75" customHeight="1">
      <c r="A41" s="447" t="s">
        <v>431</v>
      </c>
      <c r="B41" s="451" t="s">
        <v>35</v>
      </c>
      <c r="C41" s="467">
        <v>24561.319999694824</v>
      </c>
      <c r="D41" s="467">
        <v>171</v>
      </c>
      <c r="E41" s="468">
        <v>23333.27</v>
      </c>
      <c r="F41" s="467">
        <v>5196.341199994087</v>
      </c>
      <c r="G41" s="467">
        <v>4157.072959995269</v>
      </c>
      <c r="H41" s="596" t="s">
        <v>397</v>
      </c>
      <c r="I41" s="447" t="s">
        <v>431</v>
      </c>
      <c r="J41" s="451" t="s">
        <v>35</v>
      </c>
      <c r="K41" s="467">
        <v>33025.75003242493</v>
      </c>
      <c r="L41" s="467">
        <v>215</v>
      </c>
      <c r="M41" s="468">
        <v>31374.41</v>
      </c>
      <c r="N41" s="467">
        <v>7305.392614364624</v>
      </c>
      <c r="O41" s="467">
        <v>5844.3140914917</v>
      </c>
      <c r="P41" s="597" t="s">
        <v>397</v>
      </c>
      <c r="Q41" s="447" t="s">
        <v>431</v>
      </c>
      <c r="R41" s="451" t="s">
        <v>35</v>
      </c>
      <c r="S41" s="467">
        <v>45658.7100353241</v>
      </c>
      <c r="T41" s="467">
        <v>312</v>
      </c>
      <c r="U41" s="467">
        <v>43375.74</v>
      </c>
      <c r="V41" s="467">
        <v>8596.802071988583</v>
      </c>
      <c r="W41" s="467">
        <v>6877.441657590867</v>
      </c>
      <c r="X41" s="597" t="s">
        <v>397</v>
      </c>
      <c r="Y41" s="447" t="s">
        <v>431</v>
      </c>
      <c r="Z41" s="451" t="s">
        <v>35</v>
      </c>
      <c r="AA41" s="467">
        <v>28531.360111236572</v>
      </c>
      <c r="AB41" s="467">
        <v>195</v>
      </c>
      <c r="AC41" s="468">
        <v>27104.74</v>
      </c>
      <c r="AD41" s="467">
        <v>5738.873826503754</v>
      </c>
      <c r="AE41" s="467">
        <v>4591.099061203003</v>
      </c>
      <c r="AF41" s="597" t="s">
        <v>397</v>
      </c>
      <c r="AG41" s="447" t="s">
        <v>431</v>
      </c>
      <c r="AH41" s="451" t="s">
        <v>35</v>
      </c>
      <c r="AI41" s="467">
        <v>37071.710023880005</v>
      </c>
      <c r="AJ41" s="467">
        <v>253</v>
      </c>
      <c r="AK41" s="468">
        <v>34572.3</v>
      </c>
      <c r="AL41" s="467">
        <v>6180.168676614761</v>
      </c>
      <c r="AM41" s="467">
        <v>4944.134941291804</v>
      </c>
      <c r="AN41" s="597" t="s">
        <v>397</v>
      </c>
      <c r="AO41" s="447" t="s">
        <v>431</v>
      </c>
      <c r="AP41" s="451" t="s">
        <v>35</v>
      </c>
      <c r="AQ41" s="467">
        <v>45949.099866867065</v>
      </c>
      <c r="AR41" s="467">
        <v>320</v>
      </c>
      <c r="AS41" s="468">
        <v>43651.64</v>
      </c>
      <c r="AT41" s="467">
        <v>7974.986899256706</v>
      </c>
      <c r="AU41" s="467">
        <v>6379.989519405363</v>
      </c>
      <c r="AV41" s="597" t="s">
        <v>397</v>
      </c>
      <c r="AW41" s="447" t="s">
        <v>431</v>
      </c>
      <c r="AX41" s="451" t="s">
        <v>35</v>
      </c>
      <c r="AY41" s="467">
        <v>60054.26007461548</v>
      </c>
      <c r="AZ41" s="467">
        <v>448</v>
      </c>
      <c r="BA41" s="468">
        <v>57051.5</v>
      </c>
      <c r="BB41" s="467">
        <v>11557.559253573418</v>
      </c>
      <c r="BC41" s="467">
        <v>9246.047402858734</v>
      </c>
      <c r="BD41" s="597" t="s">
        <v>397</v>
      </c>
      <c r="BE41" s="447" t="s">
        <v>431</v>
      </c>
      <c r="BF41" s="451" t="s">
        <v>35</v>
      </c>
      <c r="BG41" s="467">
        <v>65164.67005062103</v>
      </c>
      <c r="BH41" s="467">
        <v>468</v>
      </c>
      <c r="BI41" s="468">
        <v>61906.43</v>
      </c>
      <c r="BJ41" s="467">
        <v>13940.68288075924</v>
      </c>
      <c r="BK41" s="467">
        <v>11152.546304607378</v>
      </c>
      <c r="BL41" s="597" t="s">
        <v>397</v>
      </c>
      <c r="BM41" s="447" t="s">
        <v>431</v>
      </c>
      <c r="BN41" s="451" t="s">
        <v>35</v>
      </c>
      <c r="BO41" s="467">
        <v>68208.42008018494</v>
      </c>
      <c r="BP41" s="467">
        <v>485</v>
      </c>
      <c r="BQ41" s="468">
        <v>64797.95</v>
      </c>
      <c r="BR41" s="467">
        <v>11632.047907412052</v>
      </c>
      <c r="BS41" s="467">
        <v>9305.638325929638</v>
      </c>
      <c r="BT41" s="597" t="s">
        <v>397</v>
      </c>
      <c r="BU41" s="447" t="s">
        <v>431</v>
      </c>
      <c r="BV41" s="451" t="s">
        <v>35</v>
      </c>
      <c r="BW41" s="467">
        <v>67971.31006860733</v>
      </c>
      <c r="BX41" s="467">
        <v>466</v>
      </c>
      <c r="BY41" s="468">
        <v>64572.76</v>
      </c>
      <c r="BZ41" s="467">
        <v>15745.074634194374</v>
      </c>
      <c r="CA41" s="467">
        <v>12596.059707355507</v>
      </c>
      <c r="CB41" s="597" t="s">
        <v>397</v>
      </c>
      <c r="CC41" s="447" t="s">
        <v>431</v>
      </c>
      <c r="CD41" s="451" t="s">
        <v>35</v>
      </c>
      <c r="CE41" s="467">
        <v>53325.31998825073</v>
      </c>
      <c r="CF41" s="467">
        <v>383</v>
      </c>
      <c r="CG41" s="468">
        <v>50659.03</v>
      </c>
      <c r="CH41" s="467">
        <v>8019.301861286163</v>
      </c>
      <c r="CI41" s="467">
        <v>6415.441489028931</v>
      </c>
      <c r="CJ41" s="597" t="s">
        <v>397</v>
      </c>
      <c r="CK41" s="447" t="s">
        <v>431</v>
      </c>
      <c r="CL41" s="451" t="s">
        <v>35</v>
      </c>
      <c r="CM41" s="467">
        <v>36003.730052948</v>
      </c>
      <c r="CN41" s="467">
        <v>256</v>
      </c>
      <c r="CO41" s="468">
        <v>34203.53</v>
      </c>
      <c r="CP41" s="467">
        <v>6563.635439991951</v>
      </c>
      <c r="CQ41" s="467">
        <v>5250.90835199356</v>
      </c>
      <c r="CR41" s="597" t="s">
        <v>397</v>
      </c>
      <c r="CS41" s="447" t="s">
        <v>431</v>
      </c>
      <c r="CT41" s="451" t="s">
        <v>35</v>
      </c>
      <c r="CU41" s="467">
        <v>6053.7800006866455</v>
      </c>
      <c r="CV41" s="467">
        <v>36</v>
      </c>
      <c r="CW41" s="468">
        <v>5751.08</v>
      </c>
      <c r="CX41" s="467">
        <v>1208.1749942302704</v>
      </c>
      <c r="CY41" s="467">
        <v>966.5399953842164</v>
      </c>
      <c r="CZ41" t="s">
        <v>397</v>
      </c>
    </row>
    <row r="42" spans="1:103" ht="12.75" customHeight="1">
      <c r="A42" s="447" t="s">
        <v>211</v>
      </c>
      <c r="B42" s="447" t="s">
        <v>435</v>
      </c>
      <c r="C42" s="467">
        <v>1</v>
      </c>
      <c r="D42" s="467">
        <v>1</v>
      </c>
      <c r="E42" s="468">
        <v>125</v>
      </c>
      <c r="F42" s="467">
        <v>61</v>
      </c>
      <c r="G42" s="467">
        <v>48.8</v>
      </c>
      <c r="H42" s="524"/>
      <c r="I42" s="447" t="s">
        <v>211</v>
      </c>
      <c r="J42" s="447" t="s">
        <v>435</v>
      </c>
      <c r="K42" s="467">
        <v>0</v>
      </c>
      <c r="L42" s="467">
        <v>0</v>
      </c>
      <c r="M42" s="468">
        <v>0</v>
      </c>
      <c r="N42" s="467">
        <v>0</v>
      </c>
      <c r="O42" s="467">
        <v>0</v>
      </c>
      <c r="P42" s="513"/>
      <c r="Q42" s="447" t="s">
        <v>211</v>
      </c>
      <c r="R42" s="447" t="s">
        <v>435</v>
      </c>
      <c r="S42" s="467">
        <v>0</v>
      </c>
      <c r="T42" s="467">
        <v>0</v>
      </c>
      <c r="U42" s="467">
        <v>0</v>
      </c>
      <c r="V42" s="467">
        <v>0</v>
      </c>
      <c r="W42" s="467">
        <v>0</v>
      </c>
      <c r="X42" s="513"/>
      <c r="Y42" s="447" t="s">
        <v>211</v>
      </c>
      <c r="Z42" s="447" t="s">
        <v>435</v>
      </c>
      <c r="AA42" s="467">
        <v>0</v>
      </c>
      <c r="AB42" s="467">
        <v>0</v>
      </c>
      <c r="AC42" s="468">
        <v>0</v>
      </c>
      <c r="AD42" s="467">
        <v>0</v>
      </c>
      <c r="AE42" s="467">
        <v>0</v>
      </c>
      <c r="AF42" s="513"/>
      <c r="AG42" s="447" t="s">
        <v>211</v>
      </c>
      <c r="AH42" s="447" t="s">
        <v>435</v>
      </c>
      <c r="AI42" s="467">
        <v>3</v>
      </c>
      <c r="AJ42" s="467">
        <v>3</v>
      </c>
      <c r="AK42" s="468">
        <v>375</v>
      </c>
      <c r="AL42" s="467">
        <v>183</v>
      </c>
      <c r="AM42" s="467">
        <v>146.4</v>
      </c>
      <c r="AN42" s="513" t="s">
        <v>397</v>
      </c>
      <c r="AO42" s="447" t="s">
        <v>211</v>
      </c>
      <c r="AP42" s="447" t="s">
        <v>435</v>
      </c>
      <c r="AQ42" s="467">
        <v>3</v>
      </c>
      <c r="AR42" s="467">
        <v>3</v>
      </c>
      <c r="AS42" s="468">
        <v>375</v>
      </c>
      <c r="AT42" s="467">
        <v>183</v>
      </c>
      <c r="AU42" s="467">
        <v>146.4</v>
      </c>
      <c r="AV42" s="513" t="s">
        <v>397</v>
      </c>
      <c r="AW42" s="447" t="s">
        <v>211</v>
      </c>
      <c r="AX42" s="447" t="s">
        <v>435</v>
      </c>
      <c r="AY42" s="467">
        <v>1</v>
      </c>
      <c r="AZ42" s="467">
        <v>1</v>
      </c>
      <c r="BA42" s="468">
        <v>125</v>
      </c>
      <c r="BB42" s="467">
        <v>61</v>
      </c>
      <c r="BC42" s="467">
        <v>48.8</v>
      </c>
      <c r="BD42" s="513"/>
      <c r="BE42" s="447" t="s">
        <v>211</v>
      </c>
      <c r="BF42" s="447" t="s">
        <v>435</v>
      </c>
      <c r="BG42" s="467">
        <v>57</v>
      </c>
      <c r="BH42" s="467">
        <v>57</v>
      </c>
      <c r="BI42" s="468">
        <v>6596</v>
      </c>
      <c r="BJ42" s="467">
        <v>3477</v>
      </c>
      <c r="BK42" s="467">
        <v>2781.6</v>
      </c>
      <c r="BL42" s="513" t="s">
        <v>397</v>
      </c>
      <c r="BM42" s="447" t="s">
        <v>211</v>
      </c>
      <c r="BN42" s="447" t="s">
        <v>435</v>
      </c>
      <c r="BO42" s="467">
        <v>19</v>
      </c>
      <c r="BP42" s="467">
        <v>19</v>
      </c>
      <c r="BQ42" s="468">
        <v>2072</v>
      </c>
      <c r="BR42" s="467">
        <v>1159</v>
      </c>
      <c r="BS42" s="467">
        <v>927.2</v>
      </c>
      <c r="BT42" s="513" t="s">
        <v>397</v>
      </c>
      <c r="BU42" s="447" t="s">
        <v>211</v>
      </c>
      <c r="BV42" s="447" t="s">
        <v>435</v>
      </c>
      <c r="BW42" s="467">
        <v>66</v>
      </c>
      <c r="BX42" s="467">
        <v>66</v>
      </c>
      <c r="BY42" s="468">
        <v>7136</v>
      </c>
      <c r="BZ42" s="467">
        <v>4844</v>
      </c>
      <c r="CA42" s="467">
        <v>3875.2</v>
      </c>
      <c r="CB42" s="513" t="s">
        <v>397</v>
      </c>
      <c r="CC42" s="447" t="s">
        <v>211</v>
      </c>
      <c r="CD42" s="447" t="s">
        <v>435</v>
      </c>
      <c r="CE42" s="467">
        <v>23</v>
      </c>
      <c r="CF42" s="467">
        <v>23</v>
      </c>
      <c r="CG42" s="468">
        <v>2099</v>
      </c>
      <c r="CH42" s="467">
        <v>1403</v>
      </c>
      <c r="CI42" s="467">
        <v>1122.4</v>
      </c>
      <c r="CJ42" s="513" t="s">
        <v>397</v>
      </c>
      <c r="CK42" s="447" t="s">
        <v>211</v>
      </c>
      <c r="CL42" s="447" t="s">
        <v>435</v>
      </c>
      <c r="CM42" s="467">
        <v>456</v>
      </c>
      <c r="CN42" s="467">
        <v>456</v>
      </c>
      <c r="CO42" s="468">
        <v>56665</v>
      </c>
      <c r="CP42" s="467">
        <v>27816</v>
      </c>
      <c r="CQ42" s="467">
        <v>22252.799999999814</v>
      </c>
      <c r="CR42" s="513" t="s">
        <v>397</v>
      </c>
      <c r="CS42" s="447" t="s">
        <v>211</v>
      </c>
      <c r="CT42" s="447" t="s">
        <v>435</v>
      </c>
      <c r="CU42" s="467">
        <v>0</v>
      </c>
      <c r="CV42" s="467">
        <v>0</v>
      </c>
      <c r="CW42" s="468">
        <v>0</v>
      </c>
      <c r="CX42" s="467">
        <v>0</v>
      </c>
      <c r="CY42" s="467">
        <v>0</v>
      </c>
    </row>
    <row r="43" spans="1:103" ht="12.75" customHeight="1">
      <c r="A43" s="447" t="s">
        <v>211</v>
      </c>
      <c r="B43" s="447" t="s">
        <v>264</v>
      </c>
      <c r="C43" s="467">
        <v>1</v>
      </c>
      <c r="D43" s="467">
        <v>1</v>
      </c>
      <c r="E43" s="468">
        <v>100</v>
      </c>
      <c r="F43" s="467">
        <v>439</v>
      </c>
      <c r="G43" s="467">
        <v>351.2</v>
      </c>
      <c r="H43" s="524"/>
      <c r="I43" s="447" t="s">
        <v>211</v>
      </c>
      <c r="J43" s="447" t="s">
        <v>264</v>
      </c>
      <c r="K43" s="467">
        <v>4</v>
      </c>
      <c r="L43" s="467">
        <v>4</v>
      </c>
      <c r="M43" s="468">
        <v>400</v>
      </c>
      <c r="N43" s="467">
        <v>1756</v>
      </c>
      <c r="O43" s="467">
        <v>1404.8</v>
      </c>
      <c r="P43" s="513"/>
      <c r="Q43" s="447" t="s">
        <v>211</v>
      </c>
      <c r="R43" s="447" t="s">
        <v>264</v>
      </c>
      <c r="S43" s="467">
        <v>0</v>
      </c>
      <c r="T43" s="467">
        <v>0</v>
      </c>
      <c r="U43" s="467">
        <v>0</v>
      </c>
      <c r="V43" s="467">
        <v>0</v>
      </c>
      <c r="W43" s="467">
        <v>0</v>
      </c>
      <c r="X43" s="513"/>
      <c r="Y43" s="447" t="s">
        <v>211</v>
      </c>
      <c r="Z43" s="447" t="s">
        <v>264</v>
      </c>
      <c r="AA43" s="467">
        <v>12</v>
      </c>
      <c r="AB43" s="467">
        <v>12</v>
      </c>
      <c r="AC43" s="468">
        <v>1200</v>
      </c>
      <c r="AD43" s="467">
        <v>5268</v>
      </c>
      <c r="AE43" s="467">
        <v>4214.4</v>
      </c>
      <c r="AF43" s="513"/>
      <c r="AG43" s="447" t="s">
        <v>211</v>
      </c>
      <c r="AH43" s="447" t="s">
        <v>264</v>
      </c>
      <c r="AI43" s="467">
        <v>28</v>
      </c>
      <c r="AJ43" s="467">
        <v>28</v>
      </c>
      <c r="AK43" s="468">
        <v>2800</v>
      </c>
      <c r="AL43" s="467">
        <v>12292</v>
      </c>
      <c r="AM43" s="467">
        <v>9833.6</v>
      </c>
      <c r="AN43" s="513"/>
      <c r="AO43" s="447" t="s">
        <v>211</v>
      </c>
      <c r="AP43" s="447" t="s">
        <v>264</v>
      </c>
      <c r="AQ43" s="467">
        <v>30</v>
      </c>
      <c r="AR43" s="467">
        <v>30</v>
      </c>
      <c r="AS43" s="468">
        <v>3000</v>
      </c>
      <c r="AT43" s="467">
        <v>13170</v>
      </c>
      <c r="AU43" s="467">
        <v>10536</v>
      </c>
      <c r="AV43" s="513"/>
      <c r="AW43" s="447" t="s">
        <v>211</v>
      </c>
      <c r="AX43" s="447" t="s">
        <v>264</v>
      </c>
      <c r="AY43" s="467">
        <v>46</v>
      </c>
      <c r="AZ43" s="467">
        <v>46</v>
      </c>
      <c r="BA43" s="468">
        <v>4575</v>
      </c>
      <c r="BB43" s="467">
        <v>20194</v>
      </c>
      <c r="BC43" s="467">
        <v>16155.2</v>
      </c>
      <c r="BD43" s="513"/>
      <c r="BE43" s="447" t="s">
        <v>211</v>
      </c>
      <c r="BF43" s="447" t="s">
        <v>264</v>
      </c>
      <c r="BG43" s="467">
        <v>63</v>
      </c>
      <c r="BH43" s="467">
        <v>63</v>
      </c>
      <c r="BI43" s="468">
        <v>6225</v>
      </c>
      <c r="BJ43" s="467">
        <v>27657</v>
      </c>
      <c r="BK43" s="467">
        <v>22125.6</v>
      </c>
      <c r="BL43" s="513"/>
      <c r="BM43" s="447" t="s">
        <v>211</v>
      </c>
      <c r="BN43" s="447" t="s">
        <v>264</v>
      </c>
      <c r="BO43" s="467">
        <v>15</v>
      </c>
      <c r="BP43" s="467">
        <v>15</v>
      </c>
      <c r="BQ43" s="468">
        <v>1475</v>
      </c>
      <c r="BR43" s="467">
        <v>6585</v>
      </c>
      <c r="BS43" s="467">
        <v>5268</v>
      </c>
      <c r="BT43" s="513"/>
      <c r="BU43" s="447" t="s">
        <v>211</v>
      </c>
      <c r="BV43" s="447" t="s">
        <v>264</v>
      </c>
      <c r="BW43" s="467">
        <v>10</v>
      </c>
      <c r="BX43" s="467">
        <v>10</v>
      </c>
      <c r="BY43" s="468">
        <v>1000</v>
      </c>
      <c r="BZ43" s="467">
        <v>4390</v>
      </c>
      <c r="CA43" s="467">
        <v>3512</v>
      </c>
      <c r="CB43" s="513"/>
      <c r="CC43" s="447" t="s">
        <v>211</v>
      </c>
      <c r="CD43" s="447" t="s">
        <v>264</v>
      </c>
      <c r="CE43" s="467">
        <v>38</v>
      </c>
      <c r="CF43" s="467">
        <v>38</v>
      </c>
      <c r="CG43" s="468">
        <v>3800</v>
      </c>
      <c r="CH43" s="467">
        <v>16682</v>
      </c>
      <c r="CI43" s="467">
        <v>13345.6</v>
      </c>
      <c r="CJ43" s="513"/>
      <c r="CK43" s="447" t="s">
        <v>211</v>
      </c>
      <c r="CL43" s="447" t="s">
        <v>264</v>
      </c>
      <c r="CM43" s="467">
        <v>51</v>
      </c>
      <c r="CN43" s="467">
        <v>51</v>
      </c>
      <c r="CO43" s="468">
        <v>5100</v>
      </c>
      <c r="CP43" s="467">
        <v>22389</v>
      </c>
      <c r="CQ43" s="467">
        <v>17911.2</v>
      </c>
      <c r="CR43" s="513"/>
      <c r="CS43" s="447" t="s">
        <v>211</v>
      </c>
      <c r="CT43" s="447" t="s">
        <v>264</v>
      </c>
      <c r="CU43" s="467">
        <v>0</v>
      </c>
      <c r="CV43" s="467">
        <v>0</v>
      </c>
      <c r="CW43" s="468">
        <v>1</v>
      </c>
      <c r="CX43" s="467">
        <v>0</v>
      </c>
      <c r="CY43" s="467">
        <v>0</v>
      </c>
    </row>
    <row r="44" spans="1:103" ht="12.75" customHeight="1">
      <c r="A44" s="447" t="s">
        <v>211</v>
      </c>
      <c r="B44" s="447" t="s">
        <v>436</v>
      </c>
      <c r="C44" s="467">
        <v>0</v>
      </c>
      <c r="D44" s="467">
        <v>0</v>
      </c>
      <c r="E44" s="468">
        <v>0</v>
      </c>
      <c r="F44" s="467">
        <v>0</v>
      </c>
      <c r="G44" s="467">
        <v>0</v>
      </c>
      <c r="H44" s="524"/>
      <c r="I44" s="447" t="s">
        <v>211</v>
      </c>
      <c r="J44" s="447" t="s">
        <v>436</v>
      </c>
      <c r="K44" s="467">
        <v>0</v>
      </c>
      <c r="L44" s="467">
        <v>0</v>
      </c>
      <c r="M44" s="468">
        <v>0</v>
      </c>
      <c r="N44" s="467">
        <v>0</v>
      </c>
      <c r="O44" s="467">
        <v>0</v>
      </c>
      <c r="P44" s="513"/>
      <c r="Q44" s="447" t="s">
        <v>211</v>
      </c>
      <c r="R44" s="447" t="s">
        <v>436</v>
      </c>
      <c r="S44" s="467">
        <v>0</v>
      </c>
      <c r="T44" s="467">
        <v>0</v>
      </c>
      <c r="U44" s="467">
        <v>0</v>
      </c>
      <c r="V44" s="467">
        <v>0</v>
      </c>
      <c r="W44" s="467">
        <v>0</v>
      </c>
      <c r="X44" s="513"/>
      <c r="Y44" s="447" t="s">
        <v>211</v>
      </c>
      <c r="Z44" s="447" t="s">
        <v>436</v>
      </c>
      <c r="AA44" s="467">
        <v>0</v>
      </c>
      <c r="AB44" s="467">
        <v>0</v>
      </c>
      <c r="AC44" s="468">
        <v>0</v>
      </c>
      <c r="AD44" s="467">
        <v>0</v>
      </c>
      <c r="AE44" s="467">
        <v>0</v>
      </c>
      <c r="AF44" s="513"/>
      <c r="AG44" s="447" t="s">
        <v>211</v>
      </c>
      <c r="AH44" s="447" t="s">
        <v>436</v>
      </c>
      <c r="AI44" s="467">
        <v>0</v>
      </c>
      <c r="AJ44" s="467">
        <v>0</v>
      </c>
      <c r="AK44" s="468">
        <v>0</v>
      </c>
      <c r="AL44" s="467">
        <v>0</v>
      </c>
      <c r="AM44" s="467">
        <v>0</v>
      </c>
      <c r="AN44" s="513"/>
      <c r="AO44" s="447" t="s">
        <v>211</v>
      </c>
      <c r="AP44" s="447" t="s">
        <v>436</v>
      </c>
      <c r="AQ44" s="467">
        <v>0</v>
      </c>
      <c r="AR44" s="467">
        <v>0</v>
      </c>
      <c r="AS44" s="468">
        <v>0</v>
      </c>
      <c r="AT44" s="467">
        <v>0</v>
      </c>
      <c r="AU44" s="467">
        <v>0</v>
      </c>
      <c r="AV44" s="513"/>
      <c r="AW44" s="447" t="s">
        <v>211</v>
      </c>
      <c r="AX44" s="447" t="s">
        <v>436</v>
      </c>
      <c r="AY44" s="467">
        <v>0</v>
      </c>
      <c r="AZ44" s="467">
        <v>0</v>
      </c>
      <c r="BA44" s="468">
        <v>0</v>
      </c>
      <c r="BB44" s="467">
        <v>0</v>
      </c>
      <c r="BC44" s="467">
        <v>0</v>
      </c>
      <c r="BD44" s="513"/>
      <c r="BE44" s="447" t="s">
        <v>211</v>
      </c>
      <c r="BF44" s="447" t="s">
        <v>436</v>
      </c>
      <c r="BG44" s="467">
        <v>0</v>
      </c>
      <c r="BH44" s="467">
        <v>0</v>
      </c>
      <c r="BI44" s="468">
        <v>0</v>
      </c>
      <c r="BJ44" s="467">
        <v>0</v>
      </c>
      <c r="BK44" s="467">
        <v>0</v>
      </c>
      <c r="BL44" s="513"/>
      <c r="BM44" s="447" t="s">
        <v>211</v>
      </c>
      <c r="BN44" s="447" t="s">
        <v>436</v>
      </c>
      <c r="BO44" s="467">
        <v>0</v>
      </c>
      <c r="BP44" s="467">
        <v>0</v>
      </c>
      <c r="BQ44" s="468">
        <v>0</v>
      </c>
      <c r="BR44" s="467">
        <v>0</v>
      </c>
      <c r="BS44" s="467">
        <v>0</v>
      </c>
      <c r="BT44" s="513"/>
      <c r="BU44" s="447" t="s">
        <v>211</v>
      </c>
      <c r="BV44" s="447" t="s">
        <v>436</v>
      </c>
      <c r="BW44" s="467">
        <v>0</v>
      </c>
      <c r="BX44" s="467">
        <v>0</v>
      </c>
      <c r="BY44" s="468">
        <v>0</v>
      </c>
      <c r="BZ44" s="467">
        <v>0</v>
      </c>
      <c r="CA44" s="467">
        <v>0</v>
      </c>
      <c r="CB44" s="513"/>
      <c r="CC44" s="447" t="s">
        <v>211</v>
      </c>
      <c r="CD44" s="447" t="s">
        <v>436</v>
      </c>
      <c r="CE44" s="467">
        <v>0</v>
      </c>
      <c r="CF44" s="467">
        <v>0</v>
      </c>
      <c r="CG44" s="468">
        <v>0</v>
      </c>
      <c r="CH44" s="467">
        <v>0</v>
      </c>
      <c r="CI44" s="467">
        <v>0</v>
      </c>
      <c r="CJ44" s="513"/>
      <c r="CK44" s="447" t="s">
        <v>211</v>
      </c>
      <c r="CL44" s="447" t="s">
        <v>436</v>
      </c>
      <c r="CM44" s="467">
        <v>0</v>
      </c>
      <c r="CN44" s="467">
        <v>0</v>
      </c>
      <c r="CO44" s="468">
        <v>0</v>
      </c>
      <c r="CP44" s="467">
        <v>0</v>
      </c>
      <c r="CQ44" s="467">
        <v>0</v>
      </c>
      <c r="CR44" s="513"/>
      <c r="CS44" s="447" t="s">
        <v>211</v>
      </c>
      <c r="CT44" s="447" t="s">
        <v>436</v>
      </c>
      <c r="CU44" s="467">
        <v>0</v>
      </c>
      <c r="CV44" s="467">
        <v>0</v>
      </c>
      <c r="CW44" s="468">
        <v>2</v>
      </c>
      <c r="CX44" s="467">
        <v>0</v>
      </c>
      <c r="CY44" s="467">
        <v>0</v>
      </c>
    </row>
    <row r="45" spans="1:103" ht="12.75" customHeight="1">
      <c r="A45" s="447" t="s">
        <v>211</v>
      </c>
      <c r="B45" s="447" t="s">
        <v>316</v>
      </c>
      <c r="C45" s="467">
        <v>1</v>
      </c>
      <c r="D45" s="467">
        <v>1</v>
      </c>
      <c r="E45" s="468">
        <v>200</v>
      </c>
      <c r="F45" s="467">
        <v>84</v>
      </c>
      <c r="G45" s="467">
        <v>67.2</v>
      </c>
      <c r="H45" s="524"/>
      <c r="I45" s="447" t="s">
        <v>211</v>
      </c>
      <c r="J45" s="447" t="s">
        <v>316</v>
      </c>
      <c r="K45" s="467">
        <v>1</v>
      </c>
      <c r="L45" s="467">
        <v>1</v>
      </c>
      <c r="M45" s="468">
        <v>200</v>
      </c>
      <c r="N45" s="467">
        <v>84</v>
      </c>
      <c r="O45" s="467">
        <v>67.2</v>
      </c>
      <c r="P45" s="513"/>
      <c r="Q45" s="447" t="s">
        <v>211</v>
      </c>
      <c r="R45" s="447" t="s">
        <v>316</v>
      </c>
      <c r="S45" s="467">
        <v>0</v>
      </c>
      <c r="T45" s="467">
        <v>0</v>
      </c>
      <c r="U45" s="467">
        <v>0</v>
      </c>
      <c r="V45" s="467">
        <v>0</v>
      </c>
      <c r="W45" s="467">
        <v>0</v>
      </c>
      <c r="X45" s="513"/>
      <c r="Y45" s="447" t="s">
        <v>211</v>
      </c>
      <c r="Z45" s="447" t="s">
        <v>316</v>
      </c>
      <c r="AA45" s="467">
        <v>4</v>
      </c>
      <c r="AB45" s="467">
        <v>4</v>
      </c>
      <c r="AC45" s="468">
        <v>800</v>
      </c>
      <c r="AD45" s="467">
        <v>336</v>
      </c>
      <c r="AE45" s="467">
        <v>268.8</v>
      </c>
      <c r="AF45" s="513"/>
      <c r="AG45" s="447" t="s">
        <v>211</v>
      </c>
      <c r="AH45" s="447" t="s">
        <v>316</v>
      </c>
      <c r="AI45" s="467">
        <v>4</v>
      </c>
      <c r="AJ45" s="467">
        <v>4</v>
      </c>
      <c r="AK45" s="468">
        <v>800</v>
      </c>
      <c r="AL45" s="467">
        <v>336</v>
      </c>
      <c r="AM45" s="467">
        <v>268.8</v>
      </c>
      <c r="AN45" s="513"/>
      <c r="AO45" s="447" t="s">
        <v>211</v>
      </c>
      <c r="AP45" s="447" t="s">
        <v>316</v>
      </c>
      <c r="AQ45" s="467">
        <v>5</v>
      </c>
      <c r="AR45" s="467">
        <v>5</v>
      </c>
      <c r="AS45" s="468">
        <v>1000</v>
      </c>
      <c r="AT45" s="467">
        <v>420</v>
      </c>
      <c r="AU45" s="467">
        <v>336</v>
      </c>
      <c r="AV45" s="513"/>
      <c r="AW45" s="447" t="s">
        <v>211</v>
      </c>
      <c r="AX45" s="447" t="s">
        <v>316</v>
      </c>
      <c r="AY45" s="467">
        <v>0</v>
      </c>
      <c r="AZ45" s="467">
        <v>0</v>
      </c>
      <c r="BA45" s="468">
        <v>0</v>
      </c>
      <c r="BB45" s="467">
        <v>0</v>
      </c>
      <c r="BC45" s="467">
        <v>0</v>
      </c>
      <c r="BD45" s="513"/>
      <c r="BE45" s="447" t="s">
        <v>211</v>
      </c>
      <c r="BF45" s="447" t="s">
        <v>316</v>
      </c>
      <c r="BG45" s="467">
        <v>26</v>
      </c>
      <c r="BH45" s="467">
        <v>26</v>
      </c>
      <c r="BI45" s="468">
        <v>5099</v>
      </c>
      <c r="BJ45" s="467">
        <v>2184</v>
      </c>
      <c r="BK45" s="467">
        <v>1747.2</v>
      </c>
      <c r="BL45" s="513"/>
      <c r="BM45" s="447" t="s">
        <v>211</v>
      </c>
      <c r="BN45" s="447" t="s">
        <v>316</v>
      </c>
      <c r="BO45" s="467">
        <v>6</v>
      </c>
      <c r="BP45" s="467">
        <v>6</v>
      </c>
      <c r="BQ45" s="468">
        <v>1150</v>
      </c>
      <c r="BR45" s="467">
        <v>504</v>
      </c>
      <c r="BS45" s="467">
        <v>403.2</v>
      </c>
      <c r="BT45" s="513"/>
      <c r="BU45" s="447" t="s">
        <v>211</v>
      </c>
      <c r="BV45" s="447" t="s">
        <v>316</v>
      </c>
      <c r="BW45" s="467">
        <v>7</v>
      </c>
      <c r="BX45" s="467">
        <v>7</v>
      </c>
      <c r="BY45" s="468">
        <v>1400</v>
      </c>
      <c r="BZ45" s="467">
        <v>588</v>
      </c>
      <c r="CA45" s="467">
        <v>470.4</v>
      </c>
      <c r="CB45" s="513"/>
      <c r="CC45" s="447" t="s">
        <v>211</v>
      </c>
      <c r="CD45" s="447" t="s">
        <v>316</v>
      </c>
      <c r="CE45" s="467">
        <v>4</v>
      </c>
      <c r="CF45" s="467">
        <v>4</v>
      </c>
      <c r="CG45" s="468">
        <v>950</v>
      </c>
      <c r="CH45" s="467">
        <v>1677</v>
      </c>
      <c r="CI45" s="467">
        <v>1341.6</v>
      </c>
      <c r="CJ45" s="513"/>
      <c r="CK45" s="447" t="s">
        <v>211</v>
      </c>
      <c r="CL45" s="447" t="s">
        <v>316</v>
      </c>
      <c r="CM45" s="467">
        <v>1</v>
      </c>
      <c r="CN45" s="467">
        <v>1</v>
      </c>
      <c r="CO45" s="468">
        <v>200</v>
      </c>
      <c r="CP45" s="467">
        <v>84</v>
      </c>
      <c r="CQ45" s="467">
        <v>67.2</v>
      </c>
      <c r="CR45" s="513"/>
      <c r="CS45" s="447" t="s">
        <v>211</v>
      </c>
      <c r="CT45" s="447" t="s">
        <v>316</v>
      </c>
      <c r="CU45" s="467">
        <v>0</v>
      </c>
      <c r="CV45" s="467">
        <v>0</v>
      </c>
      <c r="CW45" s="468">
        <v>3</v>
      </c>
      <c r="CX45" s="467">
        <v>0</v>
      </c>
      <c r="CY45" s="467">
        <v>0</v>
      </c>
    </row>
    <row r="46" spans="1:103" ht="12.75" customHeight="1">
      <c r="A46" s="447" t="s">
        <v>211</v>
      </c>
      <c r="B46" s="447" t="s">
        <v>438</v>
      </c>
      <c r="C46" s="467">
        <v>1</v>
      </c>
      <c r="D46" s="467">
        <v>1</v>
      </c>
      <c r="E46" s="468">
        <v>30</v>
      </c>
      <c r="F46" s="467">
        <v>91.5</v>
      </c>
      <c r="G46" s="467">
        <v>73.2</v>
      </c>
      <c r="H46" s="524"/>
      <c r="I46" s="447" t="s">
        <v>211</v>
      </c>
      <c r="J46" s="447" t="s">
        <v>438</v>
      </c>
      <c r="K46" s="467">
        <v>0</v>
      </c>
      <c r="L46" s="467">
        <v>0</v>
      </c>
      <c r="M46" s="468">
        <v>0</v>
      </c>
      <c r="N46" s="467">
        <v>0</v>
      </c>
      <c r="O46" s="467">
        <v>0</v>
      </c>
      <c r="P46" s="513"/>
      <c r="Q46" s="447" t="s">
        <v>211</v>
      </c>
      <c r="R46" s="447" t="s">
        <v>438</v>
      </c>
      <c r="S46" s="467">
        <v>0</v>
      </c>
      <c r="T46" s="467">
        <v>0</v>
      </c>
      <c r="U46" s="467">
        <v>0</v>
      </c>
      <c r="V46" s="467">
        <v>0</v>
      </c>
      <c r="W46" s="467">
        <v>0</v>
      </c>
      <c r="X46" s="513"/>
      <c r="Y46" s="447" t="s">
        <v>211</v>
      </c>
      <c r="Z46" s="447" t="s">
        <v>438</v>
      </c>
      <c r="AA46" s="467">
        <v>0</v>
      </c>
      <c r="AB46" s="467">
        <v>0</v>
      </c>
      <c r="AC46" s="468">
        <v>0</v>
      </c>
      <c r="AD46" s="467">
        <v>0</v>
      </c>
      <c r="AE46" s="467">
        <v>0</v>
      </c>
      <c r="AF46" s="513"/>
      <c r="AG46" s="447" t="s">
        <v>211</v>
      </c>
      <c r="AH46" s="447" t="s">
        <v>438</v>
      </c>
      <c r="AI46" s="467">
        <v>1</v>
      </c>
      <c r="AJ46" s="467">
        <v>1</v>
      </c>
      <c r="AK46" s="468">
        <v>30</v>
      </c>
      <c r="AL46" s="467">
        <v>91.5</v>
      </c>
      <c r="AM46" s="467">
        <v>73.2</v>
      </c>
      <c r="AN46" s="513"/>
      <c r="AO46" s="447" t="s">
        <v>211</v>
      </c>
      <c r="AP46" s="447" t="s">
        <v>438</v>
      </c>
      <c r="AQ46" s="467">
        <v>5</v>
      </c>
      <c r="AR46" s="467">
        <v>5</v>
      </c>
      <c r="AS46" s="468">
        <v>150</v>
      </c>
      <c r="AT46" s="467">
        <v>457.5</v>
      </c>
      <c r="AU46" s="467">
        <v>366</v>
      </c>
      <c r="AV46" s="513"/>
      <c r="AW46" s="447" t="s">
        <v>211</v>
      </c>
      <c r="AX46" s="447" t="s">
        <v>438</v>
      </c>
      <c r="AY46" s="467">
        <v>13</v>
      </c>
      <c r="AZ46" s="467">
        <v>13</v>
      </c>
      <c r="BA46" s="468">
        <v>390</v>
      </c>
      <c r="BB46" s="467">
        <v>1189.5</v>
      </c>
      <c r="BC46" s="467">
        <v>951.6</v>
      </c>
      <c r="BD46" s="513"/>
      <c r="BE46" s="447" t="s">
        <v>211</v>
      </c>
      <c r="BF46" s="447" t="s">
        <v>438</v>
      </c>
      <c r="BG46" s="467">
        <v>105</v>
      </c>
      <c r="BH46" s="467">
        <v>105</v>
      </c>
      <c r="BI46" s="468">
        <v>3150</v>
      </c>
      <c r="BJ46" s="467">
        <v>9607.5</v>
      </c>
      <c r="BK46" s="467">
        <v>7685.999999999987</v>
      </c>
      <c r="BL46" s="513"/>
      <c r="BM46" s="447" t="s">
        <v>211</v>
      </c>
      <c r="BN46" s="447" t="s">
        <v>438</v>
      </c>
      <c r="BO46" s="467">
        <v>58</v>
      </c>
      <c r="BP46" s="467">
        <v>58</v>
      </c>
      <c r="BQ46" s="468">
        <v>1740</v>
      </c>
      <c r="BR46" s="467">
        <v>5307</v>
      </c>
      <c r="BS46" s="467">
        <v>4245.6</v>
      </c>
      <c r="BT46" s="513"/>
      <c r="BU46" s="447" t="s">
        <v>211</v>
      </c>
      <c r="BV46" s="447" t="s">
        <v>438</v>
      </c>
      <c r="BW46" s="467">
        <v>14</v>
      </c>
      <c r="BX46" s="467">
        <v>14</v>
      </c>
      <c r="BY46" s="468">
        <v>420</v>
      </c>
      <c r="BZ46" s="467">
        <v>1281</v>
      </c>
      <c r="CA46" s="467">
        <v>1024.8</v>
      </c>
      <c r="CB46" s="513"/>
      <c r="CC46" s="447" t="s">
        <v>211</v>
      </c>
      <c r="CD46" s="447" t="s">
        <v>438</v>
      </c>
      <c r="CE46" s="467">
        <v>1</v>
      </c>
      <c r="CF46" s="467">
        <v>1</v>
      </c>
      <c r="CG46" s="468">
        <v>30</v>
      </c>
      <c r="CH46" s="467">
        <v>91.5</v>
      </c>
      <c r="CI46" s="467">
        <v>73.2</v>
      </c>
      <c r="CJ46" s="513"/>
      <c r="CK46" s="447" t="s">
        <v>211</v>
      </c>
      <c r="CL46" s="447" t="s">
        <v>438</v>
      </c>
      <c r="CM46" s="467">
        <v>0</v>
      </c>
      <c r="CN46" s="467">
        <v>0</v>
      </c>
      <c r="CO46" s="468">
        <v>0</v>
      </c>
      <c r="CP46" s="467">
        <v>0</v>
      </c>
      <c r="CQ46" s="467">
        <v>0</v>
      </c>
      <c r="CR46" s="513"/>
      <c r="CS46" s="447" t="s">
        <v>211</v>
      </c>
      <c r="CT46" s="447" t="s">
        <v>438</v>
      </c>
      <c r="CU46" s="467">
        <v>0</v>
      </c>
      <c r="CV46" s="467">
        <v>0</v>
      </c>
      <c r="CW46" s="468">
        <v>0</v>
      </c>
      <c r="CX46" s="467">
        <v>0</v>
      </c>
      <c r="CY46" s="467">
        <v>0</v>
      </c>
    </row>
    <row r="47" spans="1:103" ht="12.75" customHeight="1">
      <c r="A47" s="447" t="s">
        <v>211</v>
      </c>
      <c r="B47" s="447" t="s">
        <v>439</v>
      </c>
      <c r="C47" s="467">
        <v>0</v>
      </c>
      <c r="D47" s="467">
        <v>0</v>
      </c>
      <c r="E47" s="468">
        <v>0</v>
      </c>
      <c r="F47" s="467">
        <v>0</v>
      </c>
      <c r="G47" s="467">
        <v>0</v>
      </c>
      <c r="H47" s="524"/>
      <c r="I47" s="447" t="s">
        <v>211</v>
      </c>
      <c r="J47" s="447" t="s">
        <v>439</v>
      </c>
      <c r="K47" s="467">
        <v>0</v>
      </c>
      <c r="L47" s="467">
        <v>0</v>
      </c>
      <c r="M47" s="468">
        <v>0</v>
      </c>
      <c r="N47" s="467">
        <v>0</v>
      </c>
      <c r="O47" s="467">
        <v>0</v>
      </c>
      <c r="P47" s="513"/>
      <c r="Q47" s="447" t="s">
        <v>211</v>
      </c>
      <c r="R47" s="447" t="s">
        <v>439</v>
      </c>
      <c r="S47" s="467">
        <v>0</v>
      </c>
      <c r="T47" s="467">
        <v>0</v>
      </c>
      <c r="U47" s="467">
        <v>0</v>
      </c>
      <c r="V47" s="467">
        <v>0</v>
      </c>
      <c r="W47" s="467">
        <v>0</v>
      </c>
      <c r="X47" s="513"/>
      <c r="Y47" s="447" t="s">
        <v>211</v>
      </c>
      <c r="Z47" s="447" t="s">
        <v>439</v>
      </c>
      <c r="AA47" s="467">
        <v>0</v>
      </c>
      <c r="AB47" s="467">
        <v>0</v>
      </c>
      <c r="AC47" s="468">
        <v>0</v>
      </c>
      <c r="AD47" s="467">
        <v>0</v>
      </c>
      <c r="AE47" s="467">
        <v>0</v>
      </c>
      <c r="AF47" s="513"/>
      <c r="AG47" s="447" t="s">
        <v>211</v>
      </c>
      <c r="AH47" s="447" t="s">
        <v>439</v>
      </c>
      <c r="AI47" s="467">
        <v>0</v>
      </c>
      <c r="AJ47" s="467">
        <v>0</v>
      </c>
      <c r="AK47" s="468">
        <v>0</v>
      </c>
      <c r="AL47" s="467">
        <v>0</v>
      </c>
      <c r="AM47" s="467">
        <v>0</v>
      </c>
      <c r="AN47" s="513"/>
      <c r="AO47" s="447" t="s">
        <v>211</v>
      </c>
      <c r="AP47" s="447" t="s">
        <v>439</v>
      </c>
      <c r="AQ47" s="467">
        <v>0</v>
      </c>
      <c r="AR47" s="467">
        <v>0</v>
      </c>
      <c r="AS47" s="468">
        <v>0</v>
      </c>
      <c r="AT47" s="467">
        <v>0</v>
      </c>
      <c r="AU47" s="467">
        <v>0</v>
      </c>
      <c r="AV47" s="513"/>
      <c r="AW47" s="447" t="s">
        <v>211</v>
      </c>
      <c r="AX47" s="447" t="s">
        <v>439</v>
      </c>
      <c r="AY47" s="467">
        <v>0</v>
      </c>
      <c r="AZ47" s="467">
        <v>0</v>
      </c>
      <c r="BA47" s="468">
        <v>0</v>
      </c>
      <c r="BB47" s="467">
        <v>0</v>
      </c>
      <c r="BC47" s="467">
        <v>0</v>
      </c>
      <c r="BD47" s="513"/>
      <c r="BE47" s="447" t="s">
        <v>211</v>
      </c>
      <c r="BF47" s="447" t="s">
        <v>439</v>
      </c>
      <c r="BG47" s="467">
        <v>0</v>
      </c>
      <c r="BH47" s="467">
        <v>0</v>
      </c>
      <c r="BI47" s="468">
        <v>0</v>
      </c>
      <c r="BJ47" s="467">
        <v>0</v>
      </c>
      <c r="BK47" s="467">
        <v>0</v>
      </c>
      <c r="BL47" s="513"/>
      <c r="BM47" s="447" t="s">
        <v>211</v>
      </c>
      <c r="BN47" s="447" t="s">
        <v>439</v>
      </c>
      <c r="BO47" s="467">
        <v>0</v>
      </c>
      <c r="BP47" s="467">
        <v>0</v>
      </c>
      <c r="BQ47" s="468">
        <v>0</v>
      </c>
      <c r="BR47" s="467">
        <v>0</v>
      </c>
      <c r="BS47" s="467">
        <v>0</v>
      </c>
      <c r="BT47" s="513"/>
      <c r="BU47" s="447" t="s">
        <v>211</v>
      </c>
      <c r="BV47" s="447" t="s">
        <v>439</v>
      </c>
      <c r="BW47" s="467">
        <v>0</v>
      </c>
      <c r="BX47" s="467">
        <v>0</v>
      </c>
      <c r="BY47" s="468">
        <v>0</v>
      </c>
      <c r="BZ47" s="467">
        <v>0</v>
      </c>
      <c r="CA47" s="467">
        <v>0</v>
      </c>
      <c r="CB47" s="513"/>
      <c r="CC47" s="447" t="s">
        <v>211</v>
      </c>
      <c r="CD47" s="447" t="s">
        <v>439</v>
      </c>
      <c r="CE47" s="467">
        <v>0</v>
      </c>
      <c r="CF47" s="467">
        <v>0</v>
      </c>
      <c r="CG47" s="468">
        <v>0</v>
      </c>
      <c r="CH47" s="467">
        <v>0</v>
      </c>
      <c r="CI47" s="467">
        <v>0</v>
      </c>
      <c r="CJ47" s="513"/>
      <c r="CK47" s="447" t="s">
        <v>211</v>
      </c>
      <c r="CL47" s="447" t="s">
        <v>439</v>
      </c>
      <c r="CM47" s="467">
        <v>0</v>
      </c>
      <c r="CN47" s="467">
        <v>0</v>
      </c>
      <c r="CO47" s="468">
        <v>0</v>
      </c>
      <c r="CP47" s="467">
        <v>0</v>
      </c>
      <c r="CQ47" s="467">
        <v>0</v>
      </c>
      <c r="CR47" s="513"/>
      <c r="CS47" s="447" t="s">
        <v>211</v>
      </c>
      <c r="CT47" s="447" t="s">
        <v>439</v>
      </c>
      <c r="CU47" s="467">
        <v>0</v>
      </c>
      <c r="CV47" s="467">
        <v>0</v>
      </c>
      <c r="CW47" s="468">
        <v>0</v>
      </c>
      <c r="CX47" s="467">
        <v>0</v>
      </c>
      <c r="CY47" s="467">
        <v>0</v>
      </c>
    </row>
    <row r="48" spans="1:103" ht="12.75" customHeight="1">
      <c r="A48" s="447" t="s">
        <v>441</v>
      </c>
      <c r="B48" s="447" t="s">
        <v>37</v>
      </c>
      <c r="C48" s="467">
        <v>44</v>
      </c>
      <c r="D48" s="467">
        <v>21</v>
      </c>
      <c r="E48" s="468">
        <v>880</v>
      </c>
      <c r="F48" s="467">
        <v>4708</v>
      </c>
      <c r="G48" s="467">
        <v>3766.4</v>
      </c>
      <c r="H48" s="524"/>
      <c r="I48" s="447" t="s">
        <v>441</v>
      </c>
      <c r="J48" s="447" t="s">
        <v>37</v>
      </c>
      <c r="K48" s="467">
        <v>37</v>
      </c>
      <c r="L48" s="467">
        <v>23</v>
      </c>
      <c r="M48" s="468">
        <v>740</v>
      </c>
      <c r="N48" s="467">
        <v>3959</v>
      </c>
      <c r="O48" s="467">
        <v>3167.2</v>
      </c>
      <c r="P48" s="513"/>
      <c r="Q48" s="447" t="s">
        <v>441</v>
      </c>
      <c r="R48" s="447" t="s">
        <v>37</v>
      </c>
      <c r="S48" s="467">
        <v>20</v>
      </c>
      <c r="T48" s="467">
        <v>9</v>
      </c>
      <c r="U48" s="467">
        <v>400</v>
      </c>
      <c r="V48" s="467">
        <v>2140</v>
      </c>
      <c r="W48" s="467">
        <v>1712</v>
      </c>
      <c r="X48" s="513"/>
      <c r="Y48" s="447" t="s">
        <v>441</v>
      </c>
      <c r="Z48" s="447" t="s">
        <v>37</v>
      </c>
      <c r="AA48" s="467">
        <v>73</v>
      </c>
      <c r="AB48" s="467">
        <v>43</v>
      </c>
      <c r="AC48" s="468">
        <v>1430</v>
      </c>
      <c r="AD48" s="467">
        <v>7811</v>
      </c>
      <c r="AE48" s="467">
        <v>6248.8</v>
      </c>
      <c r="AF48" s="513"/>
      <c r="AG48" s="447" t="s">
        <v>441</v>
      </c>
      <c r="AH48" s="447" t="s">
        <v>37</v>
      </c>
      <c r="AI48" s="467">
        <v>29</v>
      </c>
      <c r="AJ48" s="467">
        <v>18</v>
      </c>
      <c r="AK48" s="468">
        <v>580</v>
      </c>
      <c r="AL48" s="467">
        <v>3103</v>
      </c>
      <c r="AM48" s="467">
        <v>2482.4</v>
      </c>
      <c r="AN48" s="513"/>
      <c r="AO48" s="447" t="s">
        <v>441</v>
      </c>
      <c r="AP48" s="447" t="s">
        <v>37</v>
      </c>
      <c r="AQ48" s="467">
        <v>46</v>
      </c>
      <c r="AR48" s="467">
        <v>34</v>
      </c>
      <c r="AS48" s="468">
        <v>920</v>
      </c>
      <c r="AT48" s="467">
        <v>4922</v>
      </c>
      <c r="AU48" s="467">
        <v>3937.6</v>
      </c>
      <c r="AV48" s="513"/>
      <c r="AW48" s="447" t="s">
        <v>441</v>
      </c>
      <c r="AX48" s="447" t="s">
        <v>37</v>
      </c>
      <c r="AY48" s="467">
        <v>32</v>
      </c>
      <c r="AZ48" s="467">
        <v>22</v>
      </c>
      <c r="BA48" s="468">
        <v>625.34</v>
      </c>
      <c r="BB48" s="467">
        <v>3424</v>
      </c>
      <c r="BC48" s="467">
        <v>2739.2</v>
      </c>
      <c r="BD48" s="513"/>
      <c r="BE48" s="447" t="s">
        <v>441</v>
      </c>
      <c r="BF48" s="447" t="s">
        <v>37</v>
      </c>
      <c r="BG48" s="467">
        <v>80</v>
      </c>
      <c r="BH48" s="467">
        <v>41</v>
      </c>
      <c r="BI48" s="468">
        <v>1569.96</v>
      </c>
      <c r="BJ48" s="467">
        <v>8560</v>
      </c>
      <c r="BK48" s="467">
        <v>6848</v>
      </c>
      <c r="BL48" s="513"/>
      <c r="BM48" s="447" t="s">
        <v>441</v>
      </c>
      <c r="BN48" s="447" t="s">
        <v>37</v>
      </c>
      <c r="BO48" s="467">
        <v>65</v>
      </c>
      <c r="BP48" s="467">
        <v>46</v>
      </c>
      <c r="BQ48" s="468">
        <v>1300</v>
      </c>
      <c r="BR48" s="467">
        <v>6955</v>
      </c>
      <c r="BS48" s="467">
        <v>5564</v>
      </c>
      <c r="BT48" s="513"/>
      <c r="BU48" s="447" t="s">
        <v>441</v>
      </c>
      <c r="BV48" s="447" t="s">
        <v>37</v>
      </c>
      <c r="BW48" s="467">
        <v>46</v>
      </c>
      <c r="BX48" s="467">
        <v>33</v>
      </c>
      <c r="BY48" s="468">
        <v>920</v>
      </c>
      <c r="BZ48" s="467">
        <v>4922</v>
      </c>
      <c r="CA48" s="467">
        <v>3937.6</v>
      </c>
      <c r="CB48" s="513"/>
      <c r="CC48" s="447" t="s">
        <v>441</v>
      </c>
      <c r="CD48" s="447" t="s">
        <v>37</v>
      </c>
      <c r="CE48" s="467">
        <v>42</v>
      </c>
      <c r="CF48" s="467">
        <v>19</v>
      </c>
      <c r="CG48" s="468">
        <v>822.57</v>
      </c>
      <c r="CH48" s="467">
        <v>4494</v>
      </c>
      <c r="CI48" s="467">
        <v>3595.2</v>
      </c>
      <c r="CJ48" s="513"/>
      <c r="CK48" s="447" t="s">
        <v>441</v>
      </c>
      <c r="CL48" s="447" t="s">
        <v>37</v>
      </c>
      <c r="CM48" s="467">
        <v>30</v>
      </c>
      <c r="CN48" s="467">
        <v>14</v>
      </c>
      <c r="CO48" s="468">
        <v>573</v>
      </c>
      <c r="CP48" s="467">
        <v>3210</v>
      </c>
      <c r="CQ48" s="467">
        <v>2568</v>
      </c>
      <c r="CR48" s="513"/>
      <c r="CS48" s="447" t="s">
        <v>441</v>
      </c>
      <c r="CT48" s="447" t="s">
        <v>37</v>
      </c>
      <c r="CU48" s="467">
        <v>1</v>
      </c>
      <c r="CV48" s="467">
        <v>1</v>
      </c>
      <c r="CW48" s="468">
        <v>20</v>
      </c>
      <c r="CX48" s="467">
        <v>107</v>
      </c>
      <c r="CY48" s="467">
        <v>85.6</v>
      </c>
    </row>
    <row r="49" spans="1:103" ht="12.75" customHeight="1">
      <c r="A49" s="447" t="s">
        <v>441</v>
      </c>
      <c r="B49" s="447" t="s">
        <v>30</v>
      </c>
      <c r="C49" s="467">
        <v>100</v>
      </c>
      <c r="D49" s="467">
        <v>45</v>
      </c>
      <c r="E49" s="468">
        <v>1917.41</v>
      </c>
      <c r="F49" s="467">
        <v>9200</v>
      </c>
      <c r="G49" s="467">
        <v>7360</v>
      </c>
      <c r="H49" s="524"/>
      <c r="I49" s="447" t="s">
        <v>441</v>
      </c>
      <c r="J49" s="447" t="s">
        <v>30</v>
      </c>
      <c r="K49" s="467">
        <v>131</v>
      </c>
      <c r="L49" s="467">
        <v>64</v>
      </c>
      <c r="M49" s="468">
        <v>2565.42</v>
      </c>
      <c r="N49" s="467">
        <v>12052</v>
      </c>
      <c r="O49" s="467">
        <v>9641.600000000008</v>
      </c>
      <c r="P49" s="513"/>
      <c r="Q49" s="447" t="s">
        <v>441</v>
      </c>
      <c r="R49" s="447" t="s">
        <v>30</v>
      </c>
      <c r="S49" s="467">
        <v>224</v>
      </c>
      <c r="T49" s="467">
        <v>99</v>
      </c>
      <c r="U49" s="467">
        <v>4227.76</v>
      </c>
      <c r="V49" s="467">
        <v>20608</v>
      </c>
      <c r="W49" s="467">
        <v>16486.4</v>
      </c>
      <c r="X49" s="513"/>
      <c r="Y49" s="447" t="s">
        <v>441</v>
      </c>
      <c r="Z49" s="447" t="s">
        <v>30</v>
      </c>
      <c r="AA49" s="467">
        <v>461</v>
      </c>
      <c r="AB49" s="467">
        <v>232</v>
      </c>
      <c r="AC49" s="468">
        <v>8478.7</v>
      </c>
      <c r="AD49" s="467">
        <v>42412</v>
      </c>
      <c r="AE49" s="467">
        <v>33929.59999999993</v>
      </c>
      <c r="AF49" s="513"/>
      <c r="AG49" s="447" t="s">
        <v>441</v>
      </c>
      <c r="AH49" s="447" t="s">
        <v>30</v>
      </c>
      <c r="AI49" s="467">
        <v>228</v>
      </c>
      <c r="AJ49" s="467">
        <v>111</v>
      </c>
      <c r="AK49" s="468">
        <v>4376.73</v>
      </c>
      <c r="AL49" s="467">
        <v>20976</v>
      </c>
      <c r="AM49" s="467">
        <v>16780.8</v>
      </c>
      <c r="AN49" s="513"/>
      <c r="AO49" s="447" t="s">
        <v>441</v>
      </c>
      <c r="AP49" s="447" t="s">
        <v>30</v>
      </c>
      <c r="AQ49" s="467">
        <v>232</v>
      </c>
      <c r="AR49" s="467">
        <v>109</v>
      </c>
      <c r="AS49" s="468">
        <v>4566.93</v>
      </c>
      <c r="AT49" s="467">
        <v>21344</v>
      </c>
      <c r="AU49" s="467">
        <v>17075.2</v>
      </c>
      <c r="AV49" s="513"/>
      <c r="AW49" s="447" t="s">
        <v>441</v>
      </c>
      <c r="AX49" s="447" t="s">
        <v>30</v>
      </c>
      <c r="AY49" s="467">
        <v>135</v>
      </c>
      <c r="AZ49" s="467">
        <v>63</v>
      </c>
      <c r="BA49" s="468">
        <v>2678.38</v>
      </c>
      <c r="BB49" s="467">
        <v>12420</v>
      </c>
      <c r="BC49" s="467">
        <v>9936.000000000005</v>
      </c>
      <c r="BD49" s="513"/>
      <c r="BE49" s="447" t="s">
        <v>441</v>
      </c>
      <c r="BF49" s="447" t="s">
        <v>30</v>
      </c>
      <c r="BG49" s="467">
        <v>301</v>
      </c>
      <c r="BH49" s="467">
        <v>146</v>
      </c>
      <c r="BI49" s="468">
        <v>5627.09</v>
      </c>
      <c r="BJ49" s="467">
        <v>27692</v>
      </c>
      <c r="BK49" s="467">
        <v>22153.6</v>
      </c>
      <c r="BL49" s="513"/>
      <c r="BM49" s="447" t="s">
        <v>441</v>
      </c>
      <c r="BN49" s="447" t="s">
        <v>30</v>
      </c>
      <c r="BO49" s="467">
        <v>280</v>
      </c>
      <c r="BP49" s="467">
        <v>167</v>
      </c>
      <c r="BQ49" s="468">
        <v>5233.17</v>
      </c>
      <c r="BR49" s="467">
        <v>25760</v>
      </c>
      <c r="BS49" s="467">
        <v>20608</v>
      </c>
      <c r="BT49" s="513"/>
      <c r="BU49" s="447" t="s">
        <v>441</v>
      </c>
      <c r="BV49" s="447" t="s">
        <v>30</v>
      </c>
      <c r="BW49" s="467">
        <v>340</v>
      </c>
      <c r="BX49" s="467">
        <v>174</v>
      </c>
      <c r="BY49" s="468">
        <v>6295.76</v>
      </c>
      <c r="BZ49" s="467">
        <v>31280</v>
      </c>
      <c r="CA49" s="467">
        <v>25024</v>
      </c>
      <c r="CB49" s="513"/>
      <c r="CC49" s="447" t="s">
        <v>441</v>
      </c>
      <c r="CD49" s="447" t="s">
        <v>30</v>
      </c>
      <c r="CE49" s="467">
        <v>334</v>
      </c>
      <c r="CF49" s="467">
        <v>154</v>
      </c>
      <c r="CG49" s="468">
        <v>6480.05</v>
      </c>
      <c r="CH49" s="467">
        <v>30728</v>
      </c>
      <c r="CI49" s="467">
        <v>24582.4</v>
      </c>
      <c r="CJ49" s="513"/>
      <c r="CK49" s="447" t="s">
        <v>441</v>
      </c>
      <c r="CL49" s="447" t="s">
        <v>30</v>
      </c>
      <c r="CM49" s="467">
        <v>367</v>
      </c>
      <c r="CN49" s="467">
        <v>150</v>
      </c>
      <c r="CO49" s="468">
        <v>7035.47</v>
      </c>
      <c r="CP49" s="467">
        <v>33764</v>
      </c>
      <c r="CQ49" s="467">
        <v>27011.2</v>
      </c>
      <c r="CR49" s="513"/>
      <c r="CS49" s="447" t="s">
        <v>441</v>
      </c>
      <c r="CT49" s="447" t="s">
        <v>30</v>
      </c>
      <c r="CU49" s="467">
        <v>38</v>
      </c>
      <c r="CV49" s="467">
        <v>15</v>
      </c>
      <c r="CW49" s="468">
        <v>757.88</v>
      </c>
      <c r="CX49" s="467">
        <v>3496</v>
      </c>
      <c r="CY49" s="467">
        <v>2796.8</v>
      </c>
    </row>
    <row r="50" spans="1:103" ht="12.75" customHeight="1">
      <c r="A50" s="447" t="s">
        <v>441</v>
      </c>
      <c r="B50" s="447" t="s">
        <v>442</v>
      </c>
      <c r="C50" s="467">
        <v>87916</v>
      </c>
      <c r="D50" s="467">
        <v>8791.6</v>
      </c>
      <c r="E50" s="468">
        <v>74996</v>
      </c>
      <c r="F50" s="467">
        <v>2984276.8</v>
      </c>
      <c r="G50" s="467">
        <v>2387421.44</v>
      </c>
      <c r="H50" s="524"/>
      <c r="I50" s="447" t="s">
        <v>441</v>
      </c>
      <c r="J50" s="447" t="s">
        <v>442</v>
      </c>
      <c r="K50" s="467">
        <v>114650</v>
      </c>
      <c r="L50" s="467">
        <v>11465</v>
      </c>
      <c r="M50" s="468">
        <v>96387.5</v>
      </c>
      <c r="N50" s="467">
        <v>3547614.56</v>
      </c>
      <c r="O50" s="467">
        <v>2838091.6480000005</v>
      </c>
      <c r="P50" s="513"/>
      <c r="Q50" s="447" t="s">
        <v>441</v>
      </c>
      <c r="R50" s="447" t="s">
        <v>442</v>
      </c>
      <c r="S50" s="467">
        <v>280468</v>
      </c>
      <c r="T50" s="467">
        <v>28046.8</v>
      </c>
      <c r="U50" s="467">
        <v>259479.5</v>
      </c>
      <c r="V50" s="467">
        <v>9152668.96</v>
      </c>
      <c r="W50" s="467">
        <v>7322135.168</v>
      </c>
      <c r="X50" s="513"/>
      <c r="Y50" s="447" t="s">
        <v>441</v>
      </c>
      <c r="Z50" s="447" t="s">
        <v>442</v>
      </c>
      <c r="AA50" s="467">
        <v>249463</v>
      </c>
      <c r="AB50" s="467">
        <v>24946.3</v>
      </c>
      <c r="AC50" s="468">
        <v>231155.25</v>
      </c>
      <c r="AD50" s="467">
        <v>7384778.079999999</v>
      </c>
      <c r="AE50" s="467">
        <v>5907822.464000001</v>
      </c>
      <c r="AF50" s="513"/>
      <c r="AG50" s="447" t="s">
        <v>441</v>
      </c>
      <c r="AH50" s="447" t="s">
        <v>442</v>
      </c>
      <c r="AI50" s="467">
        <v>220482</v>
      </c>
      <c r="AJ50" s="467">
        <v>22048.2</v>
      </c>
      <c r="AK50" s="468">
        <v>211887</v>
      </c>
      <c r="AL50" s="467">
        <v>6649915.68</v>
      </c>
      <c r="AM50" s="467">
        <v>5319932.544</v>
      </c>
      <c r="AN50" s="513"/>
      <c r="AO50" s="447" t="s">
        <v>441</v>
      </c>
      <c r="AP50" s="447" t="s">
        <v>442</v>
      </c>
      <c r="AQ50" s="467">
        <v>196034</v>
      </c>
      <c r="AR50" s="467">
        <v>19603.4</v>
      </c>
      <c r="AS50" s="468">
        <v>190956.7</v>
      </c>
      <c r="AT50" s="467">
        <v>5656053.279999999</v>
      </c>
      <c r="AU50" s="467">
        <v>4524842.624</v>
      </c>
      <c r="AV50" s="513"/>
      <c r="AW50" s="447" t="s">
        <v>441</v>
      </c>
      <c r="AX50" s="447" t="s">
        <v>442</v>
      </c>
      <c r="AY50" s="467">
        <v>187946</v>
      </c>
      <c r="AZ50" s="467">
        <v>18794.6</v>
      </c>
      <c r="BA50" s="468">
        <v>183057.7</v>
      </c>
      <c r="BB50" s="467">
        <v>5517429.520000001</v>
      </c>
      <c r="BC50" s="467">
        <v>4413943.616</v>
      </c>
      <c r="BD50" s="513"/>
      <c r="BE50" s="447" t="s">
        <v>441</v>
      </c>
      <c r="BF50" s="447" t="s">
        <v>442</v>
      </c>
      <c r="BG50" s="467">
        <v>102430</v>
      </c>
      <c r="BH50" s="467">
        <v>10243</v>
      </c>
      <c r="BI50" s="468">
        <v>97088.5</v>
      </c>
      <c r="BJ50" s="467">
        <v>3100043.44</v>
      </c>
      <c r="BK50" s="467">
        <v>2480034.7520000003</v>
      </c>
      <c r="BL50" s="513"/>
      <c r="BM50" s="447" t="s">
        <v>441</v>
      </c>
      <c r="BN50" s="447" t="s">
        <v>442</v>
      </c>
      <c r="BO50" s="467">
        <v>159898</v>
      </c>
      <c r="BP50" s="467">
        <v>15989.8</v>
      </c>
      <c r="BQ50" s="468">
        <v>155616.3</v>
      </c>
      <c r="BR50" s="467">
        <v>4703500.64</v>
      </c>
      <c r="BS50" s="467">
        <v>3762800.5119999996</v>
      </c>
      <c r="BT50" s="513"/>
      <c r="BU50" s="447" t="s">
        <v>441</v>
      </c>
      <c r="BV50" s="447" t="s">
        <v>442</v>
      </c>
      <c r="BW50" s="467">
        <v>263659</v>
      </c>
      <c r="BX50" s="467">
        <v>26365.9</v>
      </c>
      <c r="BY50" s="468">
        <v>255954.35</v>
      </c>
      <c r="BZ50" s="467">
        <v>7628689.6</v>
      </c>
      <c r="CA50" s="467">
        <v>6102951.679999999</v>
      </c>
      <c r="CB50" s="513"/>
      <c r="CC50" s="447" t="s">
        <v>441</v>
      </c>
      <c r="CD50" s="447" t="s">
        <v>442</v>
      </c>
      <c r="CE50" s="467">
        <v>200029</v>
      </c>
      <c r="CF50" s="467">
        <v>20002.9</v>
      </c>
      <c r="CG50" s="468">
        <v>183376.35</v>
      </c>
      <c r="CH50" s="467">
        <v>6390941.68</v>
      </c>
      <c r="CI50" s="467">
        <v>5112753.3440000005</v>
      </c>
      <c r="CJ50" s="513"/>
      <c r="CK50" s="447" t="s">
        <v>441</v>
      </c>
      <c r="CL50" s="447" t="s">
        <v>442</v>
      </c>
      <c r="CM50" s="467">
        <v>154769</v>
      </c>
      <c r="CN50" s="467">
        <v>15476.9</v>
      </c>
      <c r="CO50" s="468">
        <v>138896.75</v>
      </c>
      <c r="CP50" s="467">
        <v>5148054.56</v>
      </c>
      <c r="CQ50" s="467">
        <v>4118443.648000001</v>
      </c>
      <c r="CR50" s="513"/>
      <c r="CS50" s="447" t="s">
        <v>441</v>
      </c>
      <c r="CT50" s="447" t="s">
        <v>442</v>
      </c>
      <c r="CU50" s="467">
        <v>155286</v>
      </c>
      <c r="CV50" s="467">
        <v>15528.6</v>
      </c>
      <c r="CW50" s="468">
        <v>140246</v>
      </c>
      <c r="CX50" s="467">
        <v>4200486.3</v>
      </c>
      <c r="CY50" s="467">
        <v>3360389.04</v>
      </c>
    </row>
    <row r="51" spans="2:103" ht="12.75" customHeight="1" thickBot="1">
      <c r="B51" s="452"/>
      <c r="C51" s="470"/>
      <c r="D51" s="470"/>
      <c r="E51" s="471"/>
      <c r="F51" s="470"/>
      <c r="G51" s="470"/>
      <c r="H51" s="470"/>
      <c r="I51" s="470"/>
      <c r="K51" s="470"/>
      <c r="L51" s="470"/>
      <c r="M51" s="471"/>
      <c r="N51" s="470"/>
      <c r="O51" s="470"/>
      <c r="P51" s="470"/>
      <c r="Q51" s="470"/>
      <c r="S51" s="470"/>
      <c r="T51" s="470"/>
      <c r="U51" s="471"/>
      <c r="V51" s="470"/>
      <c r="W51" s="470"/>
      <c r="X51" s="470"/>
      <c r="Y51" s="470"/>
      <c r="AA51" s="470"/>
      <c r="AB51" s="470"/>
      <c r="AC51" s="471"/>
      <c r="AD51" s="470"/>
      <c r="AE51" s="470"/>
      <c r="AF51" s="470"/>
      <c r="AG51" s="470"/>
      <c r="AI51" s="470"/>
      <c r="AJ51" s="470"/>
      <c r="AK51" s="471"/>
      <c r="AL51" s="470"/>
      <c r="AM51" s="470"/>
      <c r="AN51" s="470"/>
      <c r="AO51" s="470"/>
      <c r="AQ51" s="470"/>
      <c r="AR51" s="470"/>
      <c r="AS51" s="471"/>
      <c r="AT51" s="470"/>
      <c r="AU51" s="470"/>
      <c r="AV51" s="470"/>
      <c r="AW51" s="470"/>
      <c r="AY51" s="472"/>
      <c r="AZ51" s="472"/>
      <c r="BA51" s="473"/>
      <c r="BB51" s="472"/>
      <c r="BC51" s="472"/>
      <c r="BD51" s="472"/>
      <c r="BE51" s="472"/>
      <c r="BF51" s="469"/>
      <c r="BG51" s="472"/>
      <c r="BH51" s="472"/>
      <c r="BI51" s="473"/>
      <c r="BJ51" s="472"/>
      <c r="BK51" s="472"/>
      <c r="BL51" s="472"/>
      <c r="BM51" s="472"/>
      <c r="BN51" s="469"/>
      <c r="BO51" s="470"/>
      <c r="BP51" s="470"/>
      <c r="BQ51" s="471"/>
      <c r="BR51" s="470"/>
      <c r="BS51" s="470"/>
      <c r="BT51" s="470"/>
      <c r="BU51" s="470"/>
      <c r="BV51" s="469"/>
      <c r="BW51" s="472"/>
      <c r="BX51" s="472"/>
      <c r="BY51" s="473"/>
      <c r="BZ51" s="472"/>
      <c r="CA51" s="472"/>
      <c r="CB51" s="472"/>
      <c r="CC51" s="472"/>
      <c r="CD51" s="469"/>
      <c r="CE51" s="472"/>
      <c r="CF51" s="472"/>
      <c r="CG51" s="473"/>
      <c r="CH51" s="472"/>
      <c r="CI51" s="472"/>
      <c r="CJ51" s="472"/>
      <c r="CK51" s="472"/>
      <c r="CL51" s="469"/>
      <c r="CM51" s="472"/>
      <c r="CN51" s="472"/>
      <c r="CO51" s="473"/>
      <c r="CP51" s="472"/>
      <c r="CQ51" s="472"/>
      <c r="CR51" s="472"/>
      <c r="CS51" s="472"/>
      <c r="CT51" s="469"/>
      <c r="CU51" s="472"/>
      <c r="CV51" s="472"/>
      <c r="CW51" s="473"/>
      <c r="CX51" s="472"/>
      <c r="CY51" s="472"/>
    </row>
    <row r="52" spans="2:103" ht="12.75" customHeight="1" thickBot="1">
      <c r="B52" s="455" t="s">
        <v>443</v>
      </c>
      <c r="C52" s="474">
        <f>SUM(C32:C50)</f>
        <v>1383783.5699996948</v>
      </c>
      <c r="D52" s="474">
        <f>SUM(D32:D50)</f>
        <v>11350.6</v>
      </c>
      <c r="E52" s="475">
        <f>SUM(E32:E50)</f>
        <v>603839.72</v>
      </c>
      <c r="F52" s="474">
        <f>SUM(F32:F50)</f>
        <v>3332120.639168451</v>
      </c>
      <c r="G52" s="474">
        <f>SUM(G32:G50)</f>
        <v>2665696.511334761</v>
      </c>
      <c r="H52" s="458"/>
      <c r="I52" s="458"/>
      <c r="J52" s="455" t="s">
        <v>443</v>
      </c>
      <c r="K52" s="474">
        <f>SUM(K32:K50)</f>
        <v>3717027.6800937653</v>
      </c>
      <c r="L52" s="474">
        <f>SUM(L32:L50)</f>
        <v>15833</v>
      </c>
      <c r="M52" s="475">
        <f>SUM(M32:M50)</f>
        <v>1432327.97</v>
      </c>
      <c r="N52" s="474">
        <f>SUM(N32:N50)</f>
        <v>4130747.7983031846</v>
      </c>
      <c r="O52" s="474">
        <f>SUM(O32:O50)</f>
        <v>3304310.238642548</v>
      </c>
      <c r="P52" s="458"/>
      <c r="Q52" s="458"/>
      <c r="R52" s="455" t="s">
        <v>443</v>
      </c>
      <c r="S52" s="474">
        <f>SUM(S32:S50)</f>
        <v>3928911.659971237</v>
      </c>
      <c r="T52" s="474">
        <f>SUM(T32:T50)</f>
        <v>33631.8</v>
      </c>
      <c r="U52" s="474">
        <f>SUM(U32:U50)</f>
        <v>1688728.28</v>
      </c>
      <c r="V52" s="474">
        <f>SUM(V32:V50)</f>
        <v>9911579.018314265</v>
      </c>
      <c r="W52" s="474">
        <f>SUM(W32:W50)</f>
        <v>7928327.214651414</v>
      </c>
      <c r="X52" s="458"/>
      <c r="Y52" s="458"/>
      <c r="Z52" s="455" t="s">
        <v>443</v>
      </c>
      <c r="AA52" s="474">
        <f>SUM(AA32:AA50)</f>
        <v>5147730.890094757</v>
      </c>
      <c r="AB52" s="474">
        <f>SUM(AB32:AB50)</f>
        <v>34789.3</v>
      </c>
      <c r="AC52" s="475">
        <f>SUM(AC32:AC50)</f>
        <v>2313319.41</v>
      </c>
      <c r="AD52" s="474">
        <f>SUM(AD32:AD50)</f>
        <v>8856253.80830963</v>
      </c>
      <c r="AE52" s="474">
        <f>SUM(AE32:AE50)</f>
        <v>7085003.046647685</v>
      </c>
      <c r="AF52" s="458"/>
      <c r="AG52" s="458"/>
      <c r="AH52" s="455" t="s">
        <v>443</v>
      </c>
      <c r="AI52" s="474">
        <f>SUM(AI32:AI50)</f>
        <v>13719529.089998245</v>
      </c>
      <c r="AJ52" s="474">
        <f>SUM(AJ32:AJ50)</f>
        <v>35406.2</v>
      </c>
      <c r="AK52" s="475">
        <f>SUM(AK32:AK50)</f>
        <v>5128012.529999999</v>
      </c>
      <c r="AL52" s="474">
        <f>SUM(AL32:AL50)</f>
        <v>8593399.419319324</v>
      </c>
      <c r="AM52" s="474">
        <f>SUM(AM32:AM50)</f>
        <v>6874719.535455459</v>
      </c>
      <c r="AN52" s="458"/>
      <c r="AO52" s="458"/>
      <c r="AP52" s="455" t="s">
        <v>443</v>
      </c>
      <c r="AQ52" s="474">
        <f>SUM(AQ32:AQ50)</f>
        <v>7737884.359952927</v>
      </c>
      <c r="AR52" s="474">
        <f>SUM(AR32:AR50)</f>
        <v>28215.4</v>
      </c>
      <c r="AS52" s="475">
        <f>SUM(AS32:AS50)</f>
        <v>3001232.9000000004</v>
      </c>
      <c r="AT52" s="474">
        <f>SUM(AT32:AT50)</f>
        <v>7547202.194586901</v>
      </c>
      <c r="AU52" s="474">
        <f>SUM(AU32:AU50)</f>
        <v>6033105.75566952</v>
      </c>
      <c r="AV52" s="458"/>
      <c r="AW52" s="458"/>
      <c r="AX52" s="455" t="s">
        <v>443</v>
      </c>
      <c r="AY52" s="474">
        <f>SUM(AY32:AY50)</f>
        <v>4807983.760196686</v>
      </c>
      <c r="AZ52" s="474">
        <f>SUM(AZ32:AZ50)</f>
        <v>25417.6</v>
      </c>
      <c r="BA52" s="474">
        <f>SUM(BA32:BA50)</f>
        <v>1825517.59</v>
      </c>
      <c r="BB52" s="474">
        <f>SUM(BB32:BB50)</f>
        <v>6653703.647400757</v>
      </c>
      <c r="BC52" s="474">
        <f>SUM(BC32:BC50)</f>
        <v>5322962.917920607</v>
      </c>
      <c r="BD52" s="458"/>
      <c r="BE52" s="458"/>
      <c r="BF52" s="455" t="s">
        <v>443</v>
      </c>
      <c r="BG52" s="474">
        <f>SUM(BG32:BG50)</f>
        <v>3796562.7700567245</v>
      </c>
      <c r="BH52" s="474">
        <f>SUM(BH32:BH50)</f>
        <v>17660</v>
      </c>
      <c r="BI52" s="474">
        <f>SUM(BI32:BI50)</f>
        <v>1245481.45</v>
      </c>
      <c r="BJ52" s="474">
        <f>SUM(BJ32:BJ50)</f>
        <v>4335733.936374964</v>
      </c>
      <c r="BK52" s="474">
        <f>SUM(BK32:BK50)</f>
        <v>3468587.149099976</v>
      </c>
      <c r="BL52" s="458"/>
      <c r="BM52" s="458"/>
      <c r="BN52" s="455" t="s">
        <v>443</v>
      </c>
      <c r="BO52" s="474">
        <f>SUM(BO32:BO50)</f>
        <v>3086157.8801021576</v>
      </c>
      <c r="BP52" s="474">
        <f>SUM(BP32:BP50)</f>
        <v>22317.8</v>
      </c>
      <c r="BQ52" s="475">
        <f>SUM(BQ32:BQ50)</f>
        <v>979300.6699999999</v>
      </c>
      <c r="BR52" s="474">
        <f>SUM(BR32:BR50)</f>
        <v>5734997.449633791</v>
      </c>
      <c r="BS52" s="474">
        <f>SUM(BS32:BS50)</f>
        <v>4585693.959707038</v>
      </c>
      <c r="BT52" s="458"/>
      <c r="BU52" s="458"/>
      <c r="BV52" s="455" t="s">
        <v>443</v>
      </c>
      <c r="BW52" s="474">
        <f>SUM(BW32:BW50)</f>
        <v>3948603.65000391</v>
      </c>
      <c r="BX52" s="474">
        <f>SUM(BX32:BX50)</f>
        <v>33251.9</v>
      </c>
      <c r="BY52" s="475">
        <f>SUM(BY32:BY50)</f>
        <v>1294423.58</v>
      </c>
      <c r="BZ52" s="474">
        <f>SUM(BZ32:BZ50)</f>
        <v>8872888.656213498</v>
      </c>
      <c r="CA52" s="474">
        <f>SUM(CA32:CA50)</f>
        <v>7098310.924970802</v>
      </c>
      <c r="CB52" s="458"/>
      <c r="CC52" s="458"/>
      <c r="CD52" s="455" t="s">
        <v>443</v>
      </c>
      <c r="CE52" s="474">
        <f>SUM(CE32:CE50)</f>
        <v>3065766.3602256775</v>
      </c>
      <c r="CF52" s="474">
        <f>SUM(CF32:CF50)</f>
        <v>25334.9</v>
      </c>
      <c r="CG52" s="475">
        <f>SUM(CG32:CG50)</f>
        <v>973384.3</v>
      </c>
      <c r="CH52" s="474">
        <f>SUM(CH32:CH50)</f>
        <v>7499586.591707401</v>
      </c>
      <c r="CI52" s="474">
        <f>SUM(CI32:CI50)</f>
        <v>5999669.273365924</v>
      </c>
      <c r="CJ52" s="458"/>
      <c r="CK52" s="458"/>
      <c r="CL52" s="455" t="s">
        <v>443</v>
      </c>
      <c r="CM52" s="474">
        <f>SUM(CM32:CM50)</f>
        <v>2825465.8800468445</v>
      </c>
      <c r="CN52" s="474">
        <f>SUM(CN32:CN50)</f>
        <v>21388.9</v>
      </c>
      <c r="CO52" s="474">
        <f>SUM(CO32:CO50)</f>
        <v>937554.4400000001</v>
      </c>
      <c r="CP52" s="474">
        <f>SUM(CP32:CP50)</f>
        <v>6202534.823121724</v>
      </c>
      <c r="CQ52" s="474">
        <f>SUM(CQ32:CQ50)</f>
        <v>4962027.858497384</v>
      </c>
      <c r="CR52" s="458"/>
      <c r="CS52" s="458"/>
      <c r="CT52" s="455" t="s">
        <v>443</v>
      </c>
      <c r="CU52" s="474">
        <f>SUM(CU32:CU50)</f>
        <v>606149.7800006866</v>
      </c>
      <c r="CV52" s="474">
        <f>SUM(CV32:CV50)</f>
        <v>16294.6</v>
      </c>
      <c r="CW52" s="474">
        <f>SUM(CW32:CW50)</f>
        <v>320642.41000000003</v>
      </c>
      <c r="CX52" s="474">
        <f>SUM(CX32:CX50)</f>
        <v>4302534.074042845</v>
      </c>
      <c r="CY52" s="474">
        <f>SUM(CY32:CY50)</f>
        <v>3442027.2592342757</v>
      </c>
    </row>
    <row r="53" spans="2:103" ht="12.75" customHeight="1" thickBot="1">
      <c r="B53" s="459" t="s">
        <v>444</v>
      </c>
      <c r="C53" s="476">
        <f>C52-C50</f>
        <v>1295867.5699996948</v>
      </c>
      <c r="D53" s="476">
        <f>D52-D50</f>
        <v>2559</v>
      </c>
      <c r="E53" s="477">
        <f>E52-E50</f>
        <v>528843.72</v>
      </c>
      <c r="F53" s="476">
        <f>F52-F50</f>
        <v>347843.83916845126</v>
      </c>
      <c r="G53" s="476">
        <f>G52-G50</f>
        <v>278275.0713347611</v>
      </c>
      <c r="H53" s="470"/>
      <c r="I53" s="470"/>
      <c r="J53" s="459" t="s">
        <v>444</v>
      </c>
      <c r="K53" s="476">
        <f>K52-K50</f>
        <v>3602377.6800937653</v>
      </c>
      <c r="L53" s="476">
        <f>L52-L50</f>
        <v>4368</v>
      </c>
      <c r="M53" s="477">
        <f>M52-M50</f>
        <v>1335940.47</v>
      </c>
      <c r="N53" s="476">
        <f>N52-N50</f>
        <v>583133.2383031845</v>
      </c>
      <c r="O53" s="476">
        <f>O52-O50</f>
        <v>466218.5906425477</v>
      </c>
      <c r="P53" s="470"/>
      <c r="Q53" s="470"/>
      <c r="R53" s="459" t="s">
        <v>444</v>
      </c>
      <c r="S53" s="476">
        <f>S52-S50</f>
        <v>3648443.659971237</v>
      </c>
      <c r="T53" s="476">
        <f>T52-T50</f>
        <v>5585.000000000004</v>
      </c>
      <c r="U53" s="476">
        <f>U52-U50</f>
        <v>1429248.78</v>
      </c>
      <c r="V53" s="476">
        <f>V52-V50</f>
        <v>758910.0583142638</v>
      </c>
      <c r="W53" s="476">
        <f>W52-W50</f>
        <v>606192.0466514146</v>
      </c>
      <c r="X53" s="470"/>
      <c r="Y53" s="470"/>
      <c r="Z53" s="459" t="s">
        <v>444</v>
      </c>
      <c r="AA53" s="476">
        <f>AA52-AA50</f>
        <v>4898267.890094757</v>
      </c>
      <c r="AB53" s="476">
        <f>AB52-AB50</f>
        <v>9843.000000000004</v>
      </c>
      <c r="AC53" s="477">
        <f>AC52-AC50</f>
        <v>2082164.1600000001</v>
      </c>
      <c r="AD53" s="476">
        <f>AD52-AD50</f>
        <v>1471475.7283096304</v>
      </c>
      <c r="AE53" s="476">
        <f>AE52-AE50</f>
        <v>1177180.582647684</v>
      </c>
      <c r="AF53" s="470"/>
      <c r="AG53" s="470"/>
      <c r="AH53" s="459" t="s">
        <v>444</v>
      </c>
      <c r="AI53" s="476">
        <f>AI52-AI50</f>
        <v>13499047.089998245</v>
      </c>
      <c r="AJ53" s="476">
        <f>AJ52-AJ50</f>
        <v>13357.999999999996</v>
      </c>
      <c r="AK53" s="477">
        <f>AK52-AK50</f>
        <v>4916125.529999999</v>
      </c>
      <c r="AL53" s="476">
        <f>AL52-AL50</f>
        <v>1943483.7393193245</v>
      </c>
      <c r="AM53" s="476">
        <f>AM52-AM50</f>
        <v>1554786.991455459</v>
      </c>
      <c r="AN53" s="470"/>
      <c r="AO53" s="470"/>
      <c r="AP53" s="459" t="s">
        <v>444</v>
      </c>
      <c r="AQ53" s="476">
        <f>AQ52-AQ50</f>
        <v>7541850.359952927</v>
      </c>
      <c r="AR53" s="476">
        <f>AR52-AR50</f>
        <v>8612</v>
      </c>
      <c r="AS53" s="477">
        <f>AS52-AS50</f>
        <v>2810276.2</v>
      </c>
      <c r="AT53" s="476">
        <f>AT52-AT50</f>
        <v>1891148.9145869017</v>
      </c>
      <c r="AU53" s="476">
        <f>AU52-AU50</f>
        <v>1508263.1316695204</v>
      </c>
      <c r="AV53" s="470"/>
      <c r="AW53" s="470"/>
      <c r="AX53" s="459" t="s">
        <v>444</v>
      </c>
      <c r="AY53" s="476">
        <f>AY52-AY50</f>
        <v>4620037.760196686</v>
      </c>
      <c r="AZ53" s="476">
        <f>AZ52-AZ50</f>
        <v>6623</v>
      </c>
      <c r="BA53" s="476">
        <f>BA52-BA50</f>
        <v>1642459.8900000001</v>
      </c>
      <c r="BB53" s="476">
        <f>BB52-BB50</f>
        <v>1136274.1274007559</v>
      </c>
      <c r="BC53" s="476">
        <f>BC52-BC50</f>
        <v>909019.3019206068</v>
      </c>
      <c r="BD53" s="470"/>
      <c r="BE53" s="470"/>
      <c r="BF53" s="459" t="s">
        <v>444</v>
      </c>
      <c r="BG53" s="476">
        <f>BG52-BG50</f>
        <v>3694132.7700567245</v>
      </c>
      <c r="BH53" s="476">
        <f>BH52-BH50</f>
        <v>7417</v>
      </c>
      <c r="BI53" s="476">
        <f>BI52-BI50</f>
        <v>1148392.95</v>
      </c>
      <c r="BJ53" s="476">
        <f>BJ52-BJ50</f>
        <v>1235690.4963749642</v>
      </c>
      <c r="BK53" s="476">
        <f>BK52-BK50</f>
        <v>988552.3970999755</v>
      </c>
      <c r="BL53" s="470"/>
      <c r="BM53" s="470"/>
      <c r="BN53" s="459" t="s">
        <v>444</v>
      </c>
      <c r="BO53" s="476">
        <f>BO52-BO50</f>
        <v>2926259.8801021576</v>
      </c>
      <c r="BP53" s="476">
        <f>BP52-BP50</f>
        <v>6328</v>
      </c>
      <c r="BQ53" s="477">
        <f>BQ52-BQ50</f>
        <v>823684.3699999999</v>
      </c>
      <c r="BR53" s="476">
        <f>BR52-BR50</f>
        <v>1031496.8096337914</v>
      </c>
      <c r="BS53" s="476">
        <f>BS52-BS50</f>
        <v>822893.4477070379</v>
      </c>
      <c r="BT53" s="470"/>
      <c r="BU53" s="470"/>
      <c r="BV53" s="459" t="s">
        <v>444</v>
      </c>
      <c r="BW53" s="476">
        <f>BW52-BW50</f>
        <v>3684944.65000391</v>
      </c>
      <c r="BX53" s="476">
        <f>BX52-BX50</f>
        <v>6886</v>
      </c>
      <c r="BY53" s="477">
        <f>BY52-BY50</f>
        <v>1038469.2300000001</v>
      </c>
      <c r="BZ53" s="476">
        <f>BZ52-BZ50</f>
        <v>1244199.056213498</v>
      </c>
      <c r="CA53" s="476">
        <f>CA52-CA50</f>
        <v>995359.2449708031</v>
      </c>
      <c r="CB53" s="470"/>
      <c r="CC53" s="470"/>
      <c r="CD53" s="459" t="s">
        <v>444</v>
      </c>
      <c r="CE53" s="476">
        <f>CE52-CE50</f>
        <v>2865737.3602256775</v>
      </c>
      <c r="CF53" s="476">
        <f>CF52-CF50</f>
        <v>5332</v>
      </c>
      <c r="CG53" s="477">
        <f>CG52-CG50</f>
        <v>790007.9500000001</v>
      </c>
      <c r="CH53" s="476">
        <f>CH52-CH50</f>
        <v>1108644.9117074013</v>
      </c>
      <c r="CI53" s="476">
        <f>CI52-CI50</f>
        <v>886915.9293659236</v>
      </c>
      <c r="CJ53" s="470"/>
      <c r="CK53" s="470"/>
      <c r="CL53" s="459" t="s">
        <v>444</v>
      </c>
      <c r="CM53" s="476">
        <f>CM52-CM50</f>
        <v>2670696.8800468445</v>
      </c>
      <c r="CN53" s="476">
        <f>CN52-CN50</f>
        <v>5912.000000000002</v>
      </c>
      <c r="CO53" s="476">
        <f>CO52-CO50</f>
        <v>798657.6900000001</v>
      </c>
      <c r="CP53" s="476">
        <f>CP52-CP50</f>
        <v>1054480.2631217241</v>
      </c>
      <c r="CQ53" s="476">
        <f>CQ52-CQ50</f>
        <v>843584.210497383</v>
      </c>
      <c r="CR53" s="470"/>
      <c r="CS53" s="470"/>
      <c r="CT53" s="459" t="s">
        <v>444</v>
      </c>
      <c r="CU53" s="476">
        <f>CU52-CU50</f>
        <v>450863.78000068665</v>
      </c>
      <c r="CV53" s="476">
        <f>CV52-CV50</f>
        <v>766</v>
      </c>
      <c r="CW53" s="476">
        <f>CW52-CW50</f>
        <v>180396.41000000003</v>
      </c>
      <c r="CX53" s="476">
        <f>CX52-CX50</f>
        <v>102047.77404284477</v>
      </c>
      <c r="CY53" s="476">
        <f>CY52-CY50</f>
        <v>81638.21923427563</v>
      </c>
    </row>
    <row r="54" spans="2:103" ht="12.75" customHeight="1" thickBot="1">
      <c r="B54" s="459" t="s">
        <v>445</v>
      </c>
      <c r="C54" s="478">
        <f>C50</f>
        <v>87916</v>
      </c>
      <c r="D54" s="478">
        <f>D50</f>
        <v>8791.6</v>
      </c>
      <c r="E54" s="479">
        <f>E50</f>
        <v>74996</v>
      </c>
      <c r="F54" s="478">
        <f>F50</f>
        <v>2984276.8</v>
      </c>
      <c r="G54" s="478">
        <f>G50</f>
        <v>2387421.44</v>
      </c>
      <c r="H54" s="470"/>
      <c r="I54" s="470"/>
      <c r="J54" s="459" t="s">
        <v>445</v>
      </c>
      <c r="K54" s="478">
        <f>K50</f>
        <v>114650</v>
      </c>
      <c r="L54" s="478">
        <f>L50</f>
        <v>11465</v>
      </c>
      <c r="M54" s="479">
        <f>M50</f>
        <v>96387.5</v>
      </c>
      <c r="N54" s="478">
        <f>N50</f>
        <v>3547614.56</v>
      </c>
      <c r="O54" s="478">
        <f>O50</f>
        <v>2838091.6480000005</v>
      </c>
      <c r="P54" s="470"/>
      <c r="Q54" s="470"/>
      <c r="R54" s="459" t="s">
        <v>445</v>
      </c>
      <c r="S54" s="478">
        <f>S50</f>
        <v>280468</v>
      </c>
      <c r="T54" s="478">
        <f>T50</f>
        <v>28046.8</v>
      </c>
      <c r="U54" s="478">
        <f>U50</f>
        <v>259479.5</v>
      </c>
      <c r="V54" s="478">
        <f>V50</f>
        <v>9152668.96</v>
      </c>
      <c r="W54" s="478">
        <f>W50</f>
        <v>7322135.168</v>
      </c>
      <c r="X54" s="470"/>
      <c r="Y54" s="470"/>
      <c r="Z54" s="459" t="s">
        <v>445</v>
      </c>
      <c r="AA54" s="478">
        <f>AA50</f>
        <v>249463</v>
      </c>
      <c r="AB54" s="478">
        <f>AB50</f>
        <v>24946.3</v>
      </c>
      <c r="AC54" s="479">
        <f>AC50</f>
        <v>231155.25</v>
      </c>
      <c r="AD54" s="478">
        <f>AD50</f>
        <v>7384778.079999999</v>
      </c>
      <c r="AE54" s="478">
        <f>AE50</f>
        <v>5907822.464000001</v>
      </c>
      <c r="AF54" s="470"/>
      <c r="AG54" s="470"/>
      <c r="AH54" s="459" t="s">
        <v>445</v>
      </c>
      <c r="AI54" s="478">
        <f>AI50</f>
        <v>220482</v>
      </c>
      <c r="AJ54" s="478">
        <f>AJ50</f>
        <v>22048.2</v>
      </c>
      <c r="AK54" s="479">
        <f>AK50</f>
        <v>211887</v>
      </c>
      <c r="AL54" s="478">
        <f>AL50</f>
        <v>6649915.68</v>
      </c>
      <c r="AM54" s="478">
        <f>AM50</f>
        <v>5319932.544</v>
      </c>
      <c r="AN54" s="470"/>
      <c r="AO54" s="470"/>
      <c r="AP54" s="459" t="s">
        <v>445</v>
      </c>
      <c r="AQ54" s="478">
        <f>AQ50</f>
        <v>196034</v>
      </c>
      <c r="AR54" s="478">
        <f>AR50</f>
        <v>19603.4</v>
      </c>
      <c r="AS54" s="479">
        <f>AS50</f>
        <v>190956.7</v>
      </c>
      <c r="AT54" s="478">
        <f>AT50</f>
        <v>5656053.279999999</v>
      </c>
      <c r="AU54" s="478">
        <f>AU50</f>
        <v>4524842.624</v>
      </c>
      <c r="AV54" s="470"/>
      <c r="AW54" s="470"/>
      <c r="AX54" s="459" t="s">
        <v>445</v>
      </c>
      <c r="AY54" s="478">
        <f>AY50</f>
        <v>187946</v>
      </c>
      <c r="AZ54" s="478">
        <f>AZ50</f>
        <v>18794.6</v>
      </c>
      <c r="BA54" s="478">
        <f>BA50</f>
        <v>183057.7</v>
      </c>
      <c r="BB54" s="478">
        <f>BB50</f>
        <v>5517429.520000001</v>
      </c>
      <c r="BC54" s="478">
        <f>BC50</f>
        <v>4413943.616</v>
      </c>
      <c r="BD54" s="470"/>
      <c r="BE54" s="470"/>
      <c r="BF54" s="459" t="s">
        <v>445</v>
      </c>
      <c r="BG54" s="478">
        <f>BG50</f>
        <v>102430</v>
      </c>
      <c r="BH54" s="478">
        <f>BH50</f>
        <v>10243</v>
      </c>
      <c r="BI54" s="478">
        <f>BI50</f>
        <v>97088.5</v>
      </c>
      <c r="BJ54" s="478">
        <f>BJ50</f>
        <v>3100043.44</v>
      </c>
      <c r="BK54" s="478">
        <f>BK50</f>
        <v>2480034.7520000003</v>
      </c>
      <c r="BL54" s="470"/>
      <c r="BM54" s="470"/>
      <c r="BN54" s="459" t="s">
        <v>445</v>
      </c>
      <c r="BO54" s="478">
        <f>BO50</f>
        <v>159898</v>
      </c>
      <c r="BP54" s="478">
        <f>BP50</f>
        <v>15989.8</v>
      </c>
      <c r="BQ54" s="479">
        <f>BQ50</f>
        <v>155616.3</v>
      </c>
      <c r="BR54" s="478">
        <f>BR50</f>
        <v>4703500.64</v>
      </c>
      <c r="BS54" s="478">
        <f>BS50</f>
        <v>3762800.5119999996</v>
      </c>
      <c r="BT54" s="470"/>
      <c r="BU54" s="470"/>
      <c r="BV54" s="459" t="s">
        <v>445</v>
      </c>
      <c r="BW54" s="478">
        <f>BW50</f>
        <v>263659</v>
      </c>
      <c r="BX54" s="478">
        <f>BX50</f>
        <v>26365.9</v>
      </c>
      <c r="BY54" s="479">
        <f>BY50</f>
        <v>255954.35</v>
      </c>
      <c r="BZ54" s="478">
        <f>BZ50</f>
        <v>7628689.6</v>
      </c>
      <c r="CA54" s="478">
        <f>CA50</f>
        <v>6102951.679999999</v>
      </c>
      <c r="CB54" s="470"/>
      <c r="CC54" s="470"/>
      <c r="CD54" s="459" t="s">
        <v>445</v>
      </c>
      <c r="CE54" s="478">
        <f>CE50</f>
        <v>200029</v>
      </c>
      <c r="CF54" s="478">
        <f>CF50</f>
        <v>20002.9</v>
      </c>
      <c r="CG54" s="479">
        <f>CG50</f>
        <v>183376.35</v>
      </c>
      <c r="CH54" s="478">
        <f>CH50</f>
        <v>6390941.68</v>
      </c>
      <c r="CI54" s="478">
        <f>CI50</f>
        <v>5112753.3440000005</v>
      </c>
      <c r="CJ54" s="470"/>
      <c r="CK54" s="470"/>
      <c r="CL54" s="459" t="s">
        <v>445</v>
      </c>
      <c r="CM54" s="478">
        <f>CM50</f>
        <v>154769</v>
      </c>
      <c r="CN54" s="478">
        <f>CN50</f>
        <v>15476.9</v>
      </c>
      <c r="CO54" s="478">
        <f>CO50</f>
        <v>138896.75</v>
      </c>
      <c r="CP54" s="478">
        <f>CP50</f>
        <v>5148054.56</v>
      </c>
      <c r="CQ54" s="478">
        <f>CQ50</f>
        <v>4118443.648000001</v>
      </c>
      <c r="CR54" s="470"/>
      <c r="CS54" s="470"/>
      <c r="CT54" s="459" t="s">
        <v>445</v>
      </c>
      <c r="CU54" s="478">
        <f>CU50</f>
        <v>155286</v>
      </c>
      <c r="CV54" s="478">
        <f>CV50</f>
        <v>15528.6</v>
      </c>
      <c r="CW54" s="478">
        <f>CW50</f>
        <v>140246</v>
      </c>
      <c r="CX54" s="478">
        <f>CX50</f>
        <v>4200486.3</v>
      </c>
      <c r="CY54" s="478">
        <f>CY50</f>
        <v>3360389.04</v>
      </c>
    </row>
    <row r="55" spans="8:97" ht="12.75" customHeight="1">
      <c r="H55" s="514"/>
      <c r="I55" s="514"/>
      <c r="CM55" s="480"/>
      <c r="CN55" s="480"/>
      <c r="CO55" s="480"/>
      <c r="CP55" s="480"/>
      <c r="CQ55" s="480"/>
      <c r="CR55" s="518"/>
      <c r="CS55" s="518"/>
    </row>
    <row r="56" spans="3:97" ht="12.75" customHeight="1">
      <c r="C56" s="644" t="s">
        <v>447</v>
      </c>
      <c r="D56" s="645"/>
      <c r="E56" s="645"/>
      <c r="F56" s="645"/>
      <c r="G56" s="646"/>
      <c r="H56" s="516"/>
      <c r="I56" s="516"/>
      <c r="J56" s="316"/>
      <c r="K56" s="644" t="s">
        <v>448</v>
      </c>
      <c r="L56" s="645"/>
      <c r="M56" s="645"/>
      <c r="N56" s="645"/>
      <c r="O56" s="646"/>
      <c r="P56" s="516"/>
      <c r="Q56" s="516"/>
      <c r="R56" s="316"/>
      <c r="S56" s="644" t="s">
        <v>449</v>
      </c>
      <c r="T56" s="645"/>
      <c r="U56" s="645"/>
      <c r="V56" s="645"/>
      <c r="W56" s="646"/>
      <c r="X56" s="516"/>
      <c r="Y56" s="516"/>
      <c r="Z56" s="316"/>
      <c r="AA56" s="644" t="s">
        <v>450</v>
      </c>
      <c r="AB56" s="645"/>
      <c r="AC56" s="645"/>
      <c r="AD56" s="645"/>
      <c r="AE56" s="646"/>
      <c r="AF56" s="516"/>
      <c r="AG56" s="516"/>
      <c r="AH56" s="316"/>
      <c r="AI56" s="644" t="s">
        <v>451</v>
      </c>
      <c r="AJ56" s="645"/>
      <c r="AK56" s="645"/>
      <c r="AL56" s="645"/>
      <c r="AM56" s="646"/>
      <c r="AN56" s="516"/>
      <c r="AO56" s="516"/>
      <c r="AP56" s="316"/>
      <c r="AQ56" s="644" t="s">
        <v>452</v>
      </c>
      <c r="AR56" s="645"/>
      <c r="AS56" s="645"/>
      <c r="AT56" s="645"/>
      <c r="AU56" s="646"/>
      <c r="AV56" s="516"/>
      <c r="AW56" s="516"/>
      <c r="AX56" s="316"/>
      <c r="AY56" s="644" t="s">
        <v>453</v>
      </c>
      <c r="AZ56" s="645"/>
      <c r="BA56" s="645"/>
      <c r="BB56" s="645"/>
      <c r="BC56" s="646"/>
      <c r="BD56" s="516"/>
      <c r="BE56" s="516"/>
      <c r="BF56" s="316"/>
      <c r="BG56" s="644" t="s">
        <v>454</v>
      </c>
      <c r="BH56" s="645"/>
      <c r="BI56" s="645"/>
      <c r="BJ56" s="645"/>
      <c r="BK56" s="646"/>
      <c r="BL56" s="516"/>
      <c r="BM56" s="516"/>
      <c r="BN56" s="316"/>
      <c r="BO56" s="644" t="s">
        <v>455</v>
      </c>
      <c r="BP56" s="645"/>
      <c r="BQ56" s="645"/>
      <c r="BR56" s="645"/>
      <c r="BS56" s="646"/>
      <c r="BT56" s="516"/>
      <c r="BU56" s="516"/>
      <c r="BV56" s="316"/>
      <c r="BW56" s="644" t="s">
        <v>456</v>
      </c>
      <c r="BX56" s="645"/>
      <c r="BY56" s="645"/>
      <c r="BZ56" s="645"/>
      <c r="CA56" s="646"/>
      <c r="CB56" s="516"/>
      <c r="CC56" s="516"/>
      <c r="CD56" s="316"/>
      <c r="CE56" s="644" t="s">
        <v>457</v>
      </c>
      <c r="CF56" s="645"/>
      <c r="CG56" s="645"/>
      <c r="CH56" s="645"/>
      <c r="CI56" s="646"/>
      <c r="CJ56" s="516"/>
      <c r="CK56" s="516"/>
      <c r="CL56" s="316"/>
      <c r="CM56" s="644" t="s">
        <v>458</v>
      </c>
      <c r="CN56" s="645"/>
      <c r="CO56" s="645"/>
      <c r="CP56" s="645"/>
      <c r="CQ56" s="646"/>
      <c r="CR56" s="516"/>
      <c r="CS56" s="516"/>
    </row>
    <row r="57" spans="2:97" ht="22.5" customHeight="1">
      <c r="B57" s="481" t="s">
        <v>460</v>
      </c>
      <c r="C57" s="482" t="s">
        <v>420</v>
      </c>
      <c r="D57" s="482" t="s">
        <v>421</v>
      </c>
      <c r="E57" s="483" t="s">
        <v>12</v>
      </c>
      <c r="F57" s="482" t="s">
        <v>273</v>
      </c>
      <c r="G57" s="482" t="s">
        <v>272</v>
      </c>
      <c r="H57" s="517"/>
      <c r="I57" s="517"/>
      <c r="J57" s="481" t="s">
        <v>460</v>
      </c>
      <c r="K57" s="442" t="s">
        <v>420</v>
      </c>
      <c r="L57" s="442" t="s">
        <v>421</v>
      </c>
      <c r="M57" s="444" t="s">
        <v>12</v>
      </c>
      <c r="N57" s="443" t="s">
        <v>273</v>
      </c>
      <c r="O57" s="443" t="s">
        <v>272</v>
      </c>
      <c r="P57" s="517"/>
      <c r="Q57" s="517"/>
      <c r="R57" s="481" t="s">
        <v>460</v>
      </c>
      <c r="S57" s="442" t="s">
        <v>420</v>
      </c>
      <c r="T57" s="442" t="s">
        <v>421</v>
      </c>
      <c r="U57" s="444" t="s">
        <v>12</v>
      </c>
      <c r="V57" s="443" t="s">
        <v>273</v>
      </c>
      <c r="W57" s="443" t="s">
        <v>272</v>
      </c>
      <c r="X57" s="517"/>
      <c r="Y57" s="517"/>
      <c r="Z57" s="481" t="s">
        <v>460</v>
      </c>
      <c r="AA57" s="442" t="s">
        <v>420</v>
      </c>
      <c r="AB57" s="442" t="s">
        <v>421</v>
      </c>
      <c r="AC57" s="444" t="s">
        <v>12</v>
      </c>
      <c r="AD57" s="443" t="s">
        <v>273</v>
      </c>
      <c r="AE57" s="443" t="s">
        <v>272</v>
      </c>
      <c r="AF57" s="517"/>
      <c r="AG57" s="517"/>
      <c r="AH57" s="481" t="s">
        <v>460</v>
      </c>
      <c r="AI57" s="442" t="s">
        <v>420</v>
      </c>
      <c r="AJ57" s="442" t="s">
        <v>421</v>
      </c>
      <c r="AK57" s="444" t="s">
        <v>12</v>
      </c>
      <c r="AL57" s="443" t="s">
        <v>273</v>
      </c>
      <c r="AM57" s="443" t="s">
        <v>272</v>
      </c>
      <c r="AN57" s="517"/>
      <c r="AO57" s="517"/>
      <c r="AP57" s="481" t="s">
        <v>460</v>
      </c>
      <c r="AQ57" s="442" t="s">
        <v>420</v>
      </c>
      <c r="AR57" s="442" t="s">
        <v>421</v>
      </c>
      <c r="AS57" s="444" t="s">
        <v>12</v>
      </c>
      <c r="AT57" s="443" t="s">
        <v>273</v>
      </c>
      <c r="AU57" s="443" t="s">
        <v>272</v>
      </c>
      <c r="AV57" s="517"/>
      <c r="AW57" s="517"/>
      <c r="AX57" s="481" t="s">
        <v>460</v>
      </c>
      <c r="AY57" s="442" t="s">
        <v>420</v>
      </c>
      <c r="AZ57" s="442" t="s">
        <v>421</v>
      </c>
      <c r="BA57" s="444" t="s">
        <v>12</v>
      </c>
      <c r="BB57" s="443" t="s">
        <v>273</v>
      </c>
      <c r="BC57" s="443" t="s">
        <v>272</v>
      </c>
      <c r="BD57" s="517"/>
      <c r="BE57" s="517"/>
      <c r="BF57" s="481" t="s">
        <v>460</v>
      </c>
      <c r="BG57" s="442" t="s">
        <v>420</v>
      </c>
      <c r="BH57" s="442" t="s">
        <v>421</v>
      </c>
      <c r="BI57" s="444" t="s">
        <v>12</v>
      </c>
      <c r="BJ57" s="443" t="s">
        <v>273</v>
      </c>
      <c r="BK57" s="443" t="s">
        <v>272</v>
      </c>
      <c r="BL57" s="517"/>
      <c r="BM57" s="517"/>
      <c r="BN57" s="481" t="s">
        <v>460</v>
      </c>
      <c r="BO57" s="442" t="s">
        <v>420</v>
      </c>
      <c r="BP57" s="442" t="s">
        <v>421</v>
      </c>
      <c r="BQ57" s="444" t="s">
        <v>12</v>
      </c>
      <c r="BR57" s="443" t="s">
        <v>273</v>
      </c>
      <c r="BS57" s="443" t="s">
        <v>272</v>
      </c>
      <c r="BT57" s="517"/>
      <c r="BU57" s="517"/>
      <c r="BV57" s="481" t="s">
        <v>460</v>
      </c>
      <c r="BW57" s="442" t="s">
        <v>420</v>
      </c>
      <c r="BX57" s="442" t="s">
        <v>421</v>
      </c>
      <c r="BY57" s="444" t="s">
        <v>12</v>
      </c>
      <c r="BZ57" s="443" t="s">
        <v>273</v>
      </c>
      <c r="CA57" s="443" t="s">
        <v>272</v>
      </c>
      <c r="CB57" s="517"/>
      <c r="CC57" s="517"/>
      <c r="CD57" s="481" t="s">
        <v>460</v>
      </c>
      <c r="CE57" s="442" t="s">
        <v>420</v>
      </c>
      <c r="CF57" s="442" t="s">
        <v>421</v>
      </c>
      <c r="CG57" s="444" t="s">
        <v>12</v>
      </c>
      <c r="CH57" s="443" t="s">
        <v>273</v>
      </c>
      <c r="CI57" s="443" t="s">
        <v>272</v>
      </c>
      <c r="CJ57" s="517"/>
      <c r="CK57" s="517"/>
      <c r="CL57" s="481" t="s">
        <v>460</v>
      </c>
      <c r="CM57" s="442" t="s">
        <v>420</v>
      </c>
      <c r="CN57" s="442" t="s">
        <v>421</v>
      </c>
      <c r="CO57" s="444" t="s">
        <v>12</v>
      </c>
      <c r="CP57" s="443" t="s">
        <v>273</v>
      </c>
      <c r="CQ57" s="443" t="s">
        <v>272</v>
      </c>
      <c r="CR57" s="517"/>
      <c r="CS57" s="517"/>
    </row>
    <row r="58" spans="2:97" ht="12.75" customHeight="1">
      <c r="B58" s="53" t="s">
        <v>461</v>
      </c>
      <c r="C58" s="484">
        <f>SUM(C59:C62)</f>
        <v>52</v>
      </c>
      <c r="D58" s="484">
        <f>SUM(D59:D62)</f>
        <v>52</v>
      </c>
      <c r="E58" s="485">
        <f>SUM(E59:E62)</f>
        <v>2600</v>
      </c>
      <c r="F58" s="484">
        <f>SUM(F59:F62)</f>
        <v>9048.40019607544</v>
      </c>
      <c r="G58" s="484">
        <f>SUM(G59:G62)</f>
        <v>7238.720156860348</v>
      </c>
      <c r="H58" s="526"/>
      <c r="I58" s="527"/>
      <c r="J58" s="53" t="s">
        <v>461</v>
      </c>
      <c r="K58" s="484">
        <f>SUM(K59:K62)</f>
        <v>71</v>
      </c>
      <c r="L58" s="484">
        <f>SUM(L59:L62)</f>
        <v>71</v>
      </c>
      <c r="M58" s="485">
        <f>SUM(M59:M62)</f>
        <v>3550</v>
      </c>
      <c r="N58" s="484">
        <f>SUM(N59:N62)</f>
        <v>12122.200351715088</v>
      </c>
      <c r="O58" s="484">
        <f>SUM(O59:O62)</f>
        <v>9697.760281372066</v>
      </c>
      <c r="P58" s="526"/>
      <c r="Q58" s="527"/>
      <c r="R58" s="53" t="s">
        <v>461</v>
      </c>
      <c r="S58" s="484">
        <f>SUM(S59:S62)</f>
        <v>153</v>
      </c>
      <c r="T58" s="484">
        <f>SUM(T59:T62)</f>
        <v>153</v>
      </c>
      <c r="U58" s="485">
        <f>SUM(U59:U62)</f>
        <v>7650</v>
      </c>
      <c r="V58" s="484">
        <f>SUM(V59:V62)</f>
        <v>25879.400707244873</v>
      </c>
      <c r="W58" s="484">
        <f>SUM(W59:W62)</f>
        <v>20703.52056579594</v>
      </c>
      <c r="X58" s="526"/>
      <c r="Y58" s="527"/>
      <c r="Z58" s="53" t="s">
        <v>461</v>
      </c>
      <c r="AA58" s="484">
        <f>SUM(AA59:AA62)</f>
        <v>407</v>
      </c>
      <c r="AB58" s="484">
        <f>SUM(AB59:AB62)</f>
        <v>407</v>
      </c>
      <c r="AC58" s="485">
        <f>SUM(AC59:AC62)</f>
        <v>20350</v>
      </c>
      <c r="AD58" s="484">
        <f>SUM(AD59:AD62)</f>
        <v>66630.20170593262</v>
      </c>
      <c r="AE58" s="484">
        <f>SUM(AE59:AE62)</f>
        <v>53304.16136474598</v>
      </c>
      <c r="AF58" s="526">
        <f>AD58/AB58</f>
        <v>163.71056930204574</v>
      </c>
      <c r="AG58" s="527"/>
      <c r="AH58" s="53" t="s">
        <v>461</v>
      </c>
      <c r="AI58" s="484">
        <f>SUM(AI59:AI62)</f>
        <v>245</v>
      </c>
      <c r="AJ58" s="484">
        <f>SUM(AJ59:AJ62)</f>
        <v>245</v>
      </c>
      <c r="AK58" s="485">
        <f>SUM(AK59:AK62)</f>
        <v>12250</v>
      </c>
      <c r="AL58" s="484">
        <f>SUM(AL59:AL62)</f>
        <v>40853.60108947754</v>
      </c>
      <c r="AM58" s="484">
        <f>SUM(AM59:AM62)</f>
        <v>32682.88087158212</v>
      </c>
      <c r="AN58" s="526"/>
      <c r="AO58" s="527"/>
      <c r="AP58" s="53" t="s">
        <v>461</v>
      </c>
      <c r="AQ58" s="484">
        <f>SUM(AQ59:AQ62)</f>
        <v>204</v>
      </c>
      <c r="AR58" s="484">
        <f>SUM(AR59:AR62)</f>
        <v>204</v>
      </c>
      <c r="AS58" s="485">
        <f>SUM(AS59:AS62)</f>
        <v>10200</v>
      </c>
      <c r="AT58" s="484">
        <f>SUM(AT59:AT62)</f>
        <v>33167.800800323486</v>
      </c>
      <c r="AU58" s="484">
        <f>SUM(AU59:AU62)</f>
        <v>26534.240640258846</v>
      </c>
      <c r="AV58" s="526"/>
      <c r="AW58" s="527"/>
      <c r="AX58" s="53" t="s">
        <v>461</v>
      </c>
      <c r="AY58" s="484">
        <f>SUM(AY59:AY62)</f>
        <v>236</v>
      </c>
      <c r="AZ58" s="484">
        <f>SUM(AZ59:AZ62)</f>
        <v>236</v>
      </c>
      <c r="BA58" s="485">
        <f>SUM(BA59:BA62)</f>
        <v>11800</v>
      </c>
      <c r="BB58" s="484">
        <f>SUM(BB59:BB62)</f>
        <v>40070.200954437256</v>
      </c>
      <c r="BC58" s="484">
        <f>SUM(BC59:BC62)</f>
        <v>32056.16076354988</v>
      </c>
      <c r="BD58" s="526"/>
      <c r="BE58" s="527"/>
      <c r="BF58" s="53" t="s">
        <v>461</v>
      </c>
      <c r="BG58" s="484">
        <f>SUM(BG59:BG62)</f>
        <v>337</v>
      </c>
      <c r="BH58" s="484">
        <f>SUM(BH59:BH62)</f>
        <v>337</v>
      </c>
      <c r="BI58" s="485">
        <f>SUM(BI59:BI62)</f>
        <v>16850</v>
      </c>
      <c r="BJ58" s="484">
        <f>SUM(BJ59:BJ62)</f>
        <v>54877.60135269165</v>
      </c>
      <c r="BK58" s="484">
        <f>SUM(BK59:BK62)</f>
        <v>43902.08108215338</v>
      </c>
      <c r="BL58" s="526"/>
      <c r="BM58" s="527"/>
      <c r="BN58" s="53" t="s">
        <v>461</v>
      </c>
      <c r="BO58" s="484">
        <f>SUM(BO59:BO62)</f>
        <v>268</v>
      </c>
      <c r="BP58" s="484">
        <f>SUM(BP59:BP62)</f>
        <v>268</v>
      </c>
      <c r="BQ58" s="485">
        <f>SUM(BQ59:BQ62)</f>
        <v>13400</v>
      </c>
      <c r="BR58" s="484">
        <f>SUM(BR59:BR62)</f>
        <v>43835.401138305664</v>
      </c>
      <c r="BS58" s="484">
        <f>SUM(BS59:BS62)</f>
        <v>35068.32091064463</v>
      </c>
      <c r="BT58" s="526"/>
      <c r="BU58" s="527"/>
      <c r="BV58" s="53" t="s">
        <v>461</v>
      </c>
      <c r="BW58" s="484">
        <f>SUM(BW59:BW62)</f>
        <v>307</v>
      </c>
      <c r="BX58" s="484">
        <f>SUM(BX59:BX62)</f>
        <v>307</v>
      </c>
      <c r="BY58" s="485">
        <f>SUM(BY59:BY62)</f>
        <v>15350</v>
      </c>
      <c r="BZ58" s="484">
        <f>SUM(BZ59:BZ62)</f>
        <v>51872.80130767822</v>
      </c>
      <c r="CA58" s="484">
        <f>SUM(CA59:CA62)</f>
        <v>41498.241046142655</v>
      </c>
      <c r="CB58" s="526"/>
      <c r="CC58" s="527"/>
      <c r="CD58" s="53" t="s">
        <v>461</v>
      </c>
      <c r="CE58" s="484">
        <f>SUM(CE59:CE62)</f>
        <v>267</v>
      </c>
      <c r="CF58" s="484">
        <f>SUM(CF59:CF62)</f>
        <v>267</v>
      </c>
      <c r="CG58" s="485">
        <f>SUM(CG59:CG62)</f>
        <v>13350</v>
      </c>
      <c r="CH58" s="484">
        <f>SUM(CH59:CH62)</f>
        <v>44220.401054382324</v>
      </c>
      <c r="CI58" s="484">
        <f>SUM(CI59:CI62)</f>
        <v>35376.32084350594</v>
      </c>
      <c r="CJ58" s="526"/>
      <c r="CK58" s="527"/>
      <c r="CL58" s="53" t="s">
        <v>461</v>
      </c>
      <c r="CM58" s="484">
        <f>SUM(CM59:CM62)</f>
        <v>344</v>
      </c>
      <c r="CN58" s="484">
        <f>SUM(CN59:CN62)</f>
        <v>344</v>
      </c>
      <c r="CO58" s="485">
        <f>SUM(CO59:CO62)</f>
        <v>17200</v>
      </c>
      <c r="CP58" s="484">
        <f>SUM(CP59:CP62)</f>
        <v>55927.401332855225</v>
      </c>
      <c r="CQ58" s="484">
        <f>SUM(CQ59:CQ62)</f>
        <v>44741.92106628423</v>
      </c>
      <c r="CR58" s="304"/>
      <c r="CS58" s="304"/>
    </row>
    <row r="59" spans="2:97" ht="12.75" customHeight="1">
      <c r="B59" s="486" t="s">
        <v>462</v>
      </c>
      <c r="C59" s="487">
        <v>6</v>
      </c>
      <c r="D59" s="487">
        <v>6</v>
      </c>
      <c r="E59" s="488">
        <v>300</v>
      </c>
      <c r="F59" s="487">
        <v>1772.3999633789062</v>
      </c>
      <c r="G59" s="487">
        <v>1417.919970703125</v>
      </c>
      <c r="H59" s="524"/>
      <c r="I59" s="525" t="s">
        <v>397</v>
      </c>
      <c r="J59" s="486" t="s">
        <v>462</v>
      </c>
      <c r="K59" s="487">
        <v>2</v>
      </c>
      <c r="L59" s="487">
        <v>2</v>
      </c>
      <c r="M59" s="488">
        <v>100</v>
      </c>
      <c r="N59" s="487">
        <v>590.7999877929688</v>
      </c>
      <c r="O59" s="487">
        <v>472.63999023437503</v>
      </c>
      <c r="P59" s="524"/>
      <c r="Q59" s="525"/>
      <c r="R59" s="486" t="s">
        <v>462</v>
      </c>
      <c r="S59" s="487">
        <v>7</v>
      </c>
      <c r="T59" s="487">
        <v>7</v>
      </c>
      <c r="U59" s="488">
        <v>350</v>
      </c>
      <c r="V59" s="487">
        <v>2067.7999572753906</v>
      </c>
      <c r="W59" s="487">
        <v>1654.2399658203126</v>
      </c>
      <c r="X59" s="524"/>
      <c r="Y59" s="525"/>
      <c r="Z59" s="486" t="s">
        <v>462</v>
      </c>
      <c r="AA59" s="487">
        <v>27</v>
      </c>
      <c r="AB59" s="487">
        <v>27</v>
      </c>
      <c r="AC59" s="488">
        <v>1350</v>
      </c>
      <c r="AD59" s="487">
        <v>7975.799835205078</v>
      </c>
      <c r="AE59" s="487">
        <v>6380.639868164059</v>
      </c>
      <c r="AF59" s="524"/>
      <c r="AG59" s="525"/>
      <c r="AH59" s="486" t="s">
        <v>462</v>
      </c>
      <c r="AI59" s="487">
        <v>14</v>
      </c>
      <c r="AJ59" s="487">
        <v>14</v>
      </c>
      <c r="AK59" s="488">
        <v>700</v>
      </c>
      <c r="AL59" s="487">
        <v>4135.599914550781</v>
      </c>
      <c r="AM59" s="487">
        <v>3308.4799316406243</v>
      </c>
      <c r="AN59" s="524"/>
      <c r="AO59" s="525"/>
      <c r="AP59" s="486" t="s">
        <v>462</v>
      </c>
      <c r="AQ59" s="487">
        <v>16</v>
      </c>
      <c r="AR59" s="487">
        <v>16</v>
      </c>
      <c r="AS59" s="488">
        <v>800</v>
      </c>
      <c r="AT59" s="487">
        <v>4726.39990234375</v>
      </c>
      <c r="AU59" s="487">
        <v>3781.119921874999</v>
      </c>
      <c r="AV59" s="524"/>
      <c r="AW59" s="525"/>
      <c r="AX59" s="486" t="s">
        <v>462</v>
      </c>
      <c r="AY59" s="487">
        <v>21</v>
      </c>
      <c r="AZ59" s="487">
        <v>21</v>
      </c>
      <c r="BA59" s="488">
        <v>1050</v>
      </c>
      <c r="BB59" s="487">
        <v>6203.399871826172</v>
      </c>
      <c r="BC59" s="487">
        <v>4962.7198974609355</v>
      </c>
      <c r="BD59" s="524"/>
      <c r="BE59" s="525"/>
      <c r="BF59" s="486" t="s">
        <v>462</v>
      </c>
      <c r="BG59" s="487">
        <v>25</v>
      </c>
      <c r="BH59" s="487">
        <v>25</v>
      </c>
      <c r="BI59" s="488">
        <v>1250</v>
      </c>
      <c r="BJ59" s="487">
        <v>7384.999847412109</v>
      </c>
      <c r="BK59" s="487">
        <v>5907.999877929685</v>
      </c>
      <c r="BL59" s="524"/>
      <c r="BM59" s="525"/>
      <c r="BN59" s="486" t="s">
        <v>462</v>
      </c>
      <c r="BO59" s="487">
        <v>15</v>
      </c>
      <c r="BP59" s="487">
        <v>15</v>
      </c>
      <c r="BQ59" s="488">
        <v>750</v>
      </c>
      <c r="BR59" s="487">
        <v>4430.999908447266</v>
      </c>
      <c r="BS59" s="487">
        <v>3544.7999267578116</v>
      </c>
      <c r="BT59" s="524"/>
      <c r="BU59" s="525"/>
      <c r="BV59" s="486" t="s">
        <v>462</v>
      </c>
      <c r="BW59" s="487">
        <v>20</v>
      </c>
      <c r="BX59" s="487">
        <v>20</v>
      </c>
      <c r="BY59" s="488">
        <v>1000</v>
      </c>
      <c r="BZ59" s="487">
        <v>5907.9998779296875</v>
      </c>
      <c r="CA59" s="487">
        <v>4726.399902343748</v>
      </c>
      <c r="CB59" s="524"/>
      <c r="CC59" s="525"/>
      <c r="CD59" s="486" t="s">
        <v>462</v>
      </c>
      <c r="CE59" s="487">
        <v>22</v>
      </c>
      <c r="CF59" s="487">
        <v>22</v>
      </c>
      <c r="CG59" s="488">
        <v>1100</v>
      </c>
      <c r="CH59" s="487">
        <v>6498.799865722656</v>
      </c>
      <c r="CI59" s="487">
        <v>5199.039892578123</v>
      </c>
      <c r="CJ59" s="524"/>
      <c r="CK59" s="525"/>
      <c r="CL59" s="486" t="s">
        <v>462</v>
      </c>
      <c r="CM59" s="487">
        <v>27</v>
      </c>
      <c r="CN59" s="487">
        <v>27</v>
      </c>
      <c r="CO59" s="488">
        <v>1350</v>
      </c>
      <c r="CP59" s="487">
        <v>7975.799835205078</v>
      </c>
      <c r="CQ59" s="487">
        <v>6380.639868164059</v>
      </c>
      <c r="CR59" s="470"/>
      <c r="CS59" s="470"/>
    </row>
    <row r="60" spans="2:97" ht="12.75" customHeight="1">
      <c r="B60" s="486" t="s">
        <v>463</v>
      </c>
      <c r="C60" s="487">
        <v>0</v>
      </c>
      <c r="D60" s="487">
        <v>0</v>
      </c>
      <c r="E60" s="488">
        <v>0</v>
      </c>
      <c r="F60" s="487">
        <v>0</v>
      </c>
      <c r="G60" s="487">
        <v>0</v>
      </c>
      <c r="H60" s="524"/>
      <c r="I60" s="525"/>
      <c r="J60" s="486" t="s">
        <v>463</v>
      </c>
      <c r="K60" s="487">
        <v>1</v>
      </c>
      <c r="L60" s="487">
        <v>1</v>
      </c>
      <c r="M60" s="488">
        <v>50</v>
      </c>
      <c r="N60" s="487">
        <v>128.1999969482422</v>
      </c>
      <c r="O60" s="487">
        <v>102.55999755859375</v>
      </c>
      <c r="P60" s="524"/>
      <c r="Q60" s="525"/>
      <c r="R60" s="486" t="s">
        <v>463</v>
      </c>
      <c r="S60" s="487">
        <v>2</v>
      </c>
      <c r="T60" s="487">
        <v>2</v>
      </c>
      <c r="U60" s="488">
        <v>100</v>
      </c>
      <c r="V60" s="487">
        <v>256.3999938964844</v>
      </c>
      <c r="W60" s="487">
        <v>205.1199951171875</v>
      </c>
      <c r="X60" s="524"/>
      <c r="Y60" s="525"/>
      <c r="Z60" s="486" t="s">
        <v>463</v>
      </c>
      <c r="AA60" s="487">
        <v>0</v>
      </c>
      <c r="AB60" s="487">
        <v>0</v>
      </c>
      <c r="AC60" s="488">
        <v>0</v>
      </c>
      <c r="AD60" s="487">
        <v>0</v>
      </c>
      <c r="AE60" s="487">
        <v>0</v>
      </c>
      <c r="AF60" s="524"/>
      <c r="AG60" s="525"/>
      <c r="AH60" s="486" t="s">
        <v>463</v>
      </c>
      <c r="AI60" s="487">
        <v>0</v>
      </c>
      <c r="AJ60" s="487">
        <v>0</v>
      </c>
      <c r="AK60" s="488">
        <v>0</v>
      </c>
      <c r="AL60" s="487">
        <v>0</v>
      </c>
      <c r="AM60" s="487">
        <v>0</v>
      </c>
      <c r="AN60" s="524"/>
      <c r="AO60" s="525"/>
      <c r="AP60" s="486" t="s">
        <v>463</v>
      </c>
      <c r="AQ60" s="487">
        <v>1</v>
      </c>
      <c r="AR60" s="487">
        <v>1</v>
      </c>
      <c r="AS60" s="488">
        <v>50</v>
      </c>
      <c r="AT60" s="487">
        <v>128.1999969482422</v>
      </c>
      <c r="AU60" s="487">
        <v>102.55999755859375</v>
      </c>
      <c r="AV60" s="524"/>
      <c r="AW60" s="525"/>
      <c r="AX60" s="486" t="s">
        <v>463</v>
      </c>
      <c r="AY60" s="487">
        <v>0</v>
      </c>
      <c r="AZ60" s="487">
        <v>0</v>
      </c>
      <c r="BA60" s="488">
        <v>0</v>
      </c>
      <c r="BB60" s="487">
        <v>0</v>
      </c>
      <c r="BC60" s="487">
        <v>0</v>
      </c>
      <c r="BD60" s="524"/>
      <c r="BE60" s="525"/>
      <c r="BF60" s="486" t="s">
        <v>463</v>
      </c>
      <c r="BG60" s="487">
        <v>1</v>
      </c>
      <c r="BH60" s="487">
        <v>1</v>
      </c>
      <c r="BI60" s="488">
        <v>50</v>
      </c>
      <c r="BJ60" s="487">
        <v>128.1999969482422</v>
      </c>
      <c r="BK60" s="487">
        <v>102.55999755859375</v>
      </c>
      <c r="BL60" s="524"/>
      <c r="BM60" s="525"/>
      <c r="BN60" s="486" t="s">
        <v>463</v>
      </c>
      <c r="BO60" s="487">
        <v>4</v>
      </c>
      <c r="BP60" s="487">
        <v>4</v>
      </c>
      <c r="BQ60" s="488">
        <v>200</v>
      </c>
      <c r="BR60" s="487">
        <v>512.7999877929688</v>
      </c>
      <c r="BS60" s="487">
        <v>410.239990234375</v>
      </c>
      <c r="BT60" s="524"/>
      <c r="BU60" s="525"/>
      <c r="BV60" s="486" t="s">
        <v>463</v>
      </c>
      <c r="BW60" s="487">
        <v>6</v>
      </c>
      <c r="BX60" s="487">
        <v>6</v>
      </c>
      <c r="BY60" s="488">
        <v>300</v>
      </c>
      <c r="BZ60" s="487">
        <v>769.1999816894531</v>
      </c>
      <c r="CA60" s="487">
        <v>615.3599853515625</v>
      </c>
      <c r="CB60" s="524"/>
      <c r="CC60" s="525"/>
      <c r="CD60" s="486" t="s">
        <v>463</v>
      </c>
      <c r="CE60" s="487">
        <v>2</v>
      </c>
      <c r="CF60" s="487">
        <v>2</v>
      </c>
      <c r="CG60" s="488">
        <v>100</v>
      </c>
      <c r="CH60" s="487">
        <v>256.3999938964844</v>
      </c>
      <c r="CI60" s="487">
        <v>205.1199951171875</v>
      </c>
      <c r="CJ60" s="524"/>
      <c r="CK60" s="525"/>
      <c r="CL60" s="486" t="s">
        <v>463</v>
      </c>
      <c r="CM60" s="487">
        <v>4</v>
      </c>
      <c r="CN60" s="487">
        <v>4</v>
      </c>
      <c r="CO60" s="488">
        <v>200</v>
      </c>
      <c r="CP60" s="487">
        <v>512.7999877929688</v>
      </c>
      <c r="CQ60" s="487">
        <v>410.239990234375</v>
      </c>
      <c r="CR60" s="470"/>
      <c r="CS60" s="470"/>
    </row>
    <row r="61" spans="2:97" ht="12.75" customHeight="1">
      <c r="B61" s="486" t="s">
        <v>464</v>
      </c>
      <c r="C61" s="487">
        <v>37</v>
      </c>
      <c r="D61" s="487">
        <v>37</v>
      </c>
      <c r="E61" s="488">
        <v>1850</v>
      </c>
      <c r="F61" s="487">
        <v>6941.200225830078</v>
      </c>
      <c r="G61" s="487">
        <v>5552.9601806640585</v>
      </c>
      <c r="H61" s="524"/>
      <c r="I61" s="525"/>
      <c r="J61" s="486" t="s">
        <v>464</v>
      </c>
      <c r="K61" s="487">
        <v>59</v>
      </c>
      <c r="L61" s="487">
        <v>59</v>
      </c>
      <c r="M61" s="488">
        <v>2950</v>
      </c>
      <c r="N61" s="487">
        <v>11068.400360107422</v>
      </c>
      <c r="O61" s="487">
        <v>8854.720288085933</v>
      </c>
      <c r="P61" s="524"/>
      <c r="Q61" s="525"/>
      <c r="R61" s="486" t="s">
        <v>464</v>
      </c>
      <c r="S61" s="487">
        <v>121</v>
      </c>
      <c r="T61" s="487">
        <v>121</v>
      </c>
      <c r="U61" s="488">
        <v>6050</v>
      </c>
      <c r="V61" s="487">
        <v>22699.60073852539</v>
      </c>
      <c r="W61" s="487">
        <v>18159.680590820353</v>
      </c>
      <c r="X61" s="524"/>
      <c r="Y61" s="525"/>
      <c r="Z61" s="486" t="s">
        <v>464</v>
      </c>
      <c r="AA61" s="487">
        <v>296</v>
      </c>
      <c r="AB61" s="487">
        <v>296</v>
      </c>
      <c r="AC61" s="488">
        <v>14800</v>
      </c>
      <c r="AD61" s="487">
        <v>55529.601806640625</v>
      </c>
      <c r="AE61" s="487">
        <v>44423.68144531239</v>
      </c>
      <c r="AF61" s="524"/>
      <c r="AG61" s="525"/>
      <c r="AH61" s="486" t="s">
        <v>464</v>
      </c>
      <c r="AI61" s="487">
        <v>187</v>
      </c>
      <c r="AJ61" s="487">
        <v>187</v>
      </c>
      <c r="AK61" s="488">
        <v>9350</v>
      </c>
      <c r="AL61" s="487">
        <v>35081.20114135742</v>
      </c>
      <c r="AM61" s="487">
        <v>28064.960913086026</v>
      </c>
      <c r="AN61" s="524"/>
      <c r="AO61" s="525"/>
      <c r="AP61" s="486" t="s">
        <v>464</v>
      </c>
      <c r="AQ61" s="487">
        <v>142</v>
      </c>
      <c r="AR61" s="487">
        <v>142</v>
      </c>
      <c r="AS61" s="488">
        <v>7100</v>
      </c>
      <c r="AT61" s="487">
        <v>26639.20086669922</v>
      </c>
      <c r="AU61" s="487">
        <v>21311.36069335943</v>
      </c>
      <c r="AV61" s="524"/>
      <c r="AW61" s="525"/>
      <c r="AX61" s="486" t="s">
        <v>464</v>
      </c>
      <c r="AY61" s="487">
        <v>172</v>
      </c>
      <c r="AZ61" s="487">
        <v>172</v>
      </c>
      <c r="BA61" s="488">
        <v>8600</v>
      </c>
      <c r="BB61" s="487">
        <v>32267.201049804688</v>
      </c>
      <c r="BC61" s="487">
        <v>25813.760839843828</v>
      </c>
      <c r="BD61" s="524"/>
      <c r="BE61" s="525"/>
      <c r="BF61" s="486" t="s">
        <v>464</v>
      </c>
      <c r="BG61" s="487">
        <v>238</v>
      </c>
      <c r="BH61" s="487">
        <v>238</v>
      </c>
      <c r="BI61" s="488">
        <v>11900</v>
      </c>
      <c r="BJ61" s="487">
        <v>44648.80145263672</v>
      </c>
      <c r="BK61" s="487">
        <v>35719.04116210943</v>
      </c>
      <c r="BL61" s="524"/>
      <c r="BM61" s="525"/>
      <c r="BN61" s="486" t="s">
        <v>464</v>
      </c>
      <c r="BO61" s="487">
        <v>197</v>
      </c>
      <c r="BP61" s="487">
        <v>197</v>
      </c>
      <c r="BQ61" s="488">
        <v>9850</v>
      </c>
      <c r="BR61" s="487">
        <v>36957.20120239258</v>
      </c>
      <c r="BS61" s="487">
        <v>29565.76096191416</v>
      </c>
      <c r="BT61" s="524"/>
      <c r="BU61" s="525"/>
      <c r="BV61" s="486" t="s">
        <v>464</v>
      </c>
      <c r="BW61" s="487">
        <v>231</v>
      </c>
      <c r="BX61" s="487">
        <v>231</v>
      </c>
      <c r="BY61" s="488">
        <v>11550</v>
      </c>
      <c r="BZ61" s="487">
        <v>43335.60140991211</v>
      </c>
      <c r="CA61" s="487">
        <v>34668.481127929765</v>
      </c>
      <c r="CB61" s="524"/>
      <c r="CC61" s="525"/>
      <c r="CD61" s="486" t="s">
        <v>464</v>
      </c>
      <c r="CE61" s="487">
        <v>189</v>
      </c>
      <c r="CF61" s="487">
        <v>189</v>
      </c>
      <c r="CG61" s="488">
        <v>9450</v>
      </c>
      <c r="CH61" s="487">
        <v>35456.40115356445</v>
      </c>
      <c r="CI61" s="487">
        <v>28365.120922851653</v>
      </c>
      <c r="CJ61" s="524"/>
      <c r="CK61" s="525"/>
      <c r="CL61" s="486" t="s">
        <v>464</v>
      </c>
      <c r="CM61" s="487">
        <v>238</v>
      </c>
      <c r="CN61" s="487">
        <v>238</v>
      </c>
      <c r="CO61" s="488">
        <v>11900</v>
      </c>
      <c r="CP61" s="487">
        <v>44648.80145263672</v>
      </c>
      <c r="CQ61" s="487">
        <v>35719.04116210943</v>
      </c>
      <c r="CR61" s="470"/>
      <c r="CS61" s="470"/>
    </row>
    <row r="62" spans="2:97" ht="12.75" customHeight="1">
      <c r="B62" s="486" t="s">
        <v>465</v>
      </c>
      <c r="C62" s="487">
        <v>9</v>
      </c>
      <c r="D62" s="487">
        <v>9</v>
      </c>
      <c r="E62" s="488">
        <v>450</v>
      </c>
      <c r="F62" s="487">
        <v>334.8000068664551</v>
      </c>
      <c r="G62" s="487">
        <v>267.8400054931641</v>
      </c>
      <c r="H62" s="524"/>
      <c r="I62" s="525"/>
      <c r="J62" s="486" t="s">
        <v>465</v>
      </c>
      <c r="K62" s="487">
        <v>9</v>
      </c>
      <c r="L62" s="487">
        <v>9</v>
      </c>
      <c r="M62" s="488">
        <v>450</v>
      </c>
      <c r="N62" s="487">
        <v>334.8000068664551</v>
      </c>
      <c r="O62" s="487">
        <v>267.8400054931641</v>
      </c>
      <c r="P62" s="524"/>
      <c r="Q62" s="525"/>
      <c r="R62" s="486" t="s">
        <v>465</v>
      </c>
      <c r="S62" s="487">
        <v>23</v>
      </c>
      <c r="T62" s="487">
        <v>23</v>
      </c>
      <c r="U62" s="488">
        <v>1150</v>
      </c>
      <c r="V62" s="487">
        <v>855.6000175476074</v>
      </c>
      <c r="W62" s="487">
        <v>684.4800140380856</v>
      </c>
      <c r="X62" s="524"/>
      <c r="Y62" s="525"/>
      <c r="Z62" s="486" t="s">
        <v>465</v>
      </c>
      <c r="AA62" s="487">
        <v>84</v>
      </c>
      <c r="AB62" s="487">
        <v>84</v>
      </c>
      <c r="AC62" s="488">
        <v>4200</v>
      </c>
      <c r="AD62" s="487">
        <v>3124.800064086914</v>
      </c>
      <c r="AE62" s="487">
        <v>2499.8400512695353</v>
      </c>
      <c r="AF62" s="524"/>
      <c r="AG62" s="525"/>
      <c r="AH62" s="486" t="s">
        <v>465</v>
      </c>
      <c r="AI62" s="487">
        <v>44</v>
      </c>
      <c r="AJ62" s="487">
        <v>44</v>
      </c>
      <c r="AK62" s="488">
        <v>2200</v>
      </c>
      <c r="AL62" s="487">
        <v>1636.800033569336</v>
      </c>
      <c r="AM62" s="487">
        <v>1309.4400268554691</v>
      </c>
      <c r="AN62" s="524"/>
      <c r="AO62" s="525"/>
      <c r="AP62" s="486" t="s">
        <v>465</v>
      </c>
      <c r="AQ62" s="487">
        <v>45</v>
      </c>
      <c r="AR62" s="487">
        <v>45</v>
      </c>
      <c r="AS62" s="488">
        <v>2250</v>
      </c>
      <c r="AT62" s="487">
        <v>1674.0000343322754</v>
      </c>
      <c r="AU62" s="487">
        <v>1339.2000274658208</v>
      </c>
      <c r="AV62" s="524"/>
      <c r="AW62" s="525"/>
      <c r="AX62" s="486" t="s">
        <v>465</v>
      </c>
      <c r="AY62" s="487">
        <v>43</v>
      </c>
      <c r="AZ62" s="487">
        <v>43</v>
      </c>
      <c r="BA62" s="488">
        <v>2150</v>
      </c>
      <c r="BB62" s="487">
        <v>1599.6000328063965</v>
      </c>
      <c r="BC62" s="487">
        <v>1279.6800262451175</v>
      </c>
      <c r="BD62" s="524"/>
      <c r="BE62" s="525"/>
      <c r="BF62" s="486" t="s">
        <v>465</v>
      </c>
      <c r="BG62" s="487">
        <v>73</v>
      </c>
      <c r="BH62" s="487">
        <v>73</v>
      </c>
      <c r="BI62" s="488">
        <v>3650</v>
      </c>
      <c r="BJ62" s="487">
        <v>2715.60005569458</v>
      </c>
      <c r="BK62" s="487">
        <v>2172.480044555667</v>
      </c>
      <c r="BL62" s="524"/>
      <c r="BM62" s="525"/>
      <c r="BN62" s="486" t="s">
        <v>465</v>
      </c>
      <c r="BO62" s="487">
        <v>52</v>
      </c>
      <c r="BP62" s="487">
        <v>52</v>
      </c>
      <c r="BQ62" s="488">
        <v>2600</v>
      </c>
      <c r="BR62" s="487">
        <v>1934.4000396728516</v>
      </c>
      <c r="BS62" s="487">
        <v>1547.5200317382823</v>
      </c>
      <c r="BT62" s="524"/>
      <c r="BU62" s="525"/>
      <c r="BV62" s="486" t="s">
        <v>465</v>
      </c>
      <c r="BW62" s="487">
        <v>50</v>
      </c>
      <c r="BX62" s="487">
        <v>50</v>
      </c>
      <c r="BY62" s="488">
        <v>2500</v>
      </c>
      <c r="BZ62" s="487">
        <v>1860.0000381469727</v>
      </c>
      <c r="CA62" s="487">
        <v>1488.000030517579</v>
      </c>
      <c r="CB62" s="524"/>
      <c r="CC62" s="525"/>
      <c r="CD62" s="486" t="s">
        <v>465</v>
      </c>
      <c r="CE62" s="487">
        <v>54</v>
      </c>
      <c r="CF62" s="487">
        <v>54</v>
      </c>
      <c r="CG62" s="488">
        <v>2700</v>
      </c>
      <c r="CH62" s="487">
        <v>2008.8000411987305</v>
      </c>
      <c r="CI62" s="487">
        <v>1607.0400329589856</v>
      </c>
      <c r="CJ62" s="524"/>
      <c r="CK62" s="525"/>
      <c r="CL62" s="486" t="s">
        <v>465</v>
      </c>
      <c r="CM62" s="487">
        <v>75</v>
      </c>
      <c r="CN62" s="487">
        <v>75</v>
      </c>
      <c r="CO62" s="488">
        <v>3750</v>
      </c>
      <c r="CP62" s="487">
        <v>2790.000057220459</v>
      </c>
      <c r="CQ62" s="487">
        <v>2232.0000457763704</v>
      </c>
      <c r="CR62" s="470"/>
      <c r="CS62" s="470"/>
    </row>
    <row r="63" spans="2:97" ht="12.75" customHeight="1">
      <c r="B63" s="53" t="s">
        <v>466</v>
      </c>
      <c r="C63" s="484">
        <f>SUM(C64:C67)</f>
        <v>667</v>
      </c>
      <c r="D63" s="484">
        <f>SUM(D64:D67)</f>
        <v>667</v>
      </c>
      <c r="E63" s="485">
        <f>SUM(E64:E67)</f>
        <v>50025</v>
      </c>
      <c r="F63" s="484">
        <f>SUM(F64:F67)</f>
        <v>123736.0971069336</v>
      </c>
      <c r="G63" s="484">
        <f>SUM(G64:G67)</f>
        <v>98988.87768554706</v>
      </c>
      <c r="H63" s="526"/>
      <c r="I63" s="527"/>
      <c r="J63" s="53" t="s">
        <v>466</v>
      </c>
      <c r="K63" s="484">
        <f>SUM(K64:K67)</f>
        <v>560</v>
      </c>
      <c r="L63" s="484">
        <f>SUM(L64:L67)</f>
        <v>560</v>
      </c>
      <c r="M63" s="485">
        <f>SUM(M64:M67)</f>
        <v>42000</v>
      </c>
      <c r="N63" s="484">
        <f>SUM(N64:N67)</f>
        <v>104688.39771270752</v>
      </c>
      <c r="O63" s="484">
        <f>SUM(O64:O67)</f>
        <v>83750.71817016561</v>
      </c>
      <c r="P63" s="526"/>
      <c r="Q63" s="527"/>
      <c r="R63" s="53" t="s">
        <v>466</v>
      </c>
      <c r="S63" s="484">
        <f>SUM(S64:S67)</f>
        <v>1243</v>
      </c>
      <c r="T63" s="484">
        <f>SUM(T64:T67)</f>
        <v>1243</v>
      </c>
      <c r="U63" s="485">
        <f>SUM(U64:U67)</f>
        <v>93225</v>
      </c>
      <c r="V63" s="484">
        <f>SUM(V64:V67)</f>
        <v>224834.39472961426</v>
      </c>
      <c r="W63" s="484">
        <f>SUM(W64:W67)</f>
        <v>179867.515783694</v>
      </c>
      <c r="X63" s="526"/>
      <c r="Y63" s="527"/>
      <c r="Z63" s="53" t="s">
        <v>466</v>
      </c>
      <c r="AA63" s="484">
        <f>SUM(AA64:AA67)</f>
        <v>3578</v>
      </c>
      <c r="AB63" s="484">
        <f>SUM(AB64:AB67)</f>
        <v>3578</v>
      </c>
      <c r="AC63" s="485">
        <f>SUM(AC64:AC67)</f>
        <v>268350</v>
      </c>
      <c r="AD63" s="484">
        <f>SUM(AD64:AD67)</f>
        <v>651257.1844329834</v>
      </c>
      <c r="AE63" s="484">
        <f>SUM(AE64:AE67)</f>
        <v>521005.74754636764</v>
      </c>
      <c r="AF63" s="526">
        <f>AD63/AB63</f>
        <v>182.01710017690985</v>
      </c>
      <c r="AG63" s="527"/>
      <c r="AH63" s="53" t="s">
        <v>466</v>
      </c>
      <c r="AI63" s="484">
        <f>SUM(AI64:AI67)</f>
        <v>1459</v>
      </c>
      <c r="AJ63" s="484">
        <f>SUM(AJ64:AJ67)</f>
        <v>1459</v>
      </c>
      <c r="AK63" s="485">
        <f>SUM(AK64:AK67)</f>
        <v>109425</v>
      </c>
      <c r="AL63" s="484">
        <f>SUM(AL64:AL67)</f>
        <v>266925.4940032959</v>
      </c>
      <c r="AM63" s="484">
        <f>SUM(AM64:AM67)</f>
        <v>213540.39520264012</v>
      </c>
      <c r="AN63" s="526"/>
      <c r="AO63" s="527"/>
      <c r="AP63" s="53" t="s">
        <v>466</v>
      </c>
      <c r="AQ63" s="484">
        <f>SUM(AQ64:AQ67)</f>
        <v>1202</v>
      </c>
      <c r="AR63" s="484">
        <f>SUM(AR64:AR67)</f>
        <v>1202</v>
      </c>
      <c r="AS63" s="485">
        <f>SUM(AS64:AS67)</f>
        <v>90150</v>
      </c>
      <c r="AT63" s="484">
        <f>SUM(AT64:AT67)</f>
        <v>218827.49475479126</v>
      </c>
      <c r="AU63" s="484">
        <f>SUM(AU64:AU67)</f>
        <v>175061.99580383554</v>
      </c>
      <c r="AV63" s="526"/>
      <c r="AW63" s="527"/>
      <c r="AX63" s="53" t="s">
        <v>466</v>
      </c>
      <c r="AY63" s="484">
        <f>SUM(AY64:AY67)</f>
        <v>1338</v>
      </c>
      <c r="AZ63" s="484">
        <f>SUM(AZ64:AZ67)</f>
        <v>1338</v>
      </c>
      <c r="BA63" s="485">
        <f>SUM(BA64:BA67)</f>
        <v>100350</v>
      </c>
      <c r="BB63" s="484">
        <f>SUM(BB64:BB67)</f>
        <v>249307.69430160522</v>
      </c>
      <c r="BC63" s="484">
        <f>SUM(BC64:BC67)</f>
        <v>199446.15544128718</v>
      </c>
      <c r="BD63" s="526"/>
      <c r="BE63" s="527"/>
      <c r="BF63" s="53" t="s">
        <v>466</v>
      </c>
      <c r="BG63" s="484">
        <f>SUM(BG64:BG67)</f>
        <v>1781</v>
      </c>
      <c r="BH63" s="484">
        <f>SUM(BH64:BH67)</f>
        <v>1781</v>
      </c>
      <c r="BI63" s="485">
        <f>SUM(BI64:BI67)</f>
        <v>133575</v>
      </c>
      <c r="BJ63" s="484">
        <f>SUM(BJ64:BJ67)</f>
        <v>327279.39251708984</v>
      </c>
      <c r="BK63" s="484">
        <f>SUM(BK64:BK67)</f>
        <v>261823.51401367676</v>
      </c>
      <c r="BL63" s="526"/>
      <c r="BM63" s="527"/>
      <c r="BN63" s="53" t="s">
        <v>466</v>
      </c>
      <c r="BO63" s="484">
        <f>SUM(BO64:BO67)</f>
        <v>1458</v>
      </c>
      <c r="BP63" s="484">
        <f>SUM(BP64:BP67)</f>
        <v>1458</v>
      </c>
      <c r="BQ63" s="485">
        <f>SUM(BQ64:BQ67)</f>
        <v>109350</v>
      </c>
      <c r="BR63" s="484">
        <f>SUM(BR64:BR67)</f>
        <v>271840.49354171753</v>
      </c>
      <c r="BS63" s="484">
        <f>SUM(BS64:BS67)</f>
        <v>217472.39483337774</v>
      </c>
      <c r="BT63" s="526"/>
      <c r="BU63" s="527"/>
      <c r="BV63" s="53" t="s">
        <v>466</v>
      </c>
      <c r="BW63" s="484">
        <f>SUM(BW64:BW67)</f>
        <v>1842</v>
      </c>
      <c r="BX63" s="484">
        <f>SUM(BX64:BX67)</f>
        <v>1842</v>
      </c>
      <c r="BY63" s="485">
        <f>SUM(BY64:BY67)</f>
        <v>138150</v>
      </c>
      <c r="BZ63" s="484">
        <f>SUM(BZ64:BZ67)</f>
        <v>342800.9921531677</v>
      </c>
      <c r="CA63" s="484">
        <f>SUM(CA64:CA67)</f>
        <v>274240.79372253944</v>
      </c>
      <c r="CB63" s="526"/>
      <c r="CC63" s="527"/>
      <c r="CD63" s="53" t="s">
        <v>466</v>
      </c>
      <c r="CE63" s="484">
        <f>SUM(CE64:CE67)</f>
        <v>1373</v>
      </c>
      <c r="CF63" s="484">
        <f>SUM(CF64:CF67)</f>
        <v>1373</v>
      </c>
      <c r="CG63" s="485">
        <f>SUM(CG64:CG67)</f>
        <v>102975</v>
      </c>
      <c r="CH63" s="484">
        <f>SUM(CH64:CH67)</f>
        <v>248682.49418258667</v>
      </c>
      <c r="CI63" s="484">
        <f>SUM(CI64:CI67)</f>
        <v>198945.99534607248</v>
      </c>
      <c r="CJ63" s="526"/>
      <c r="CK63" s="527"/>
      <c r="CL63" s="53" t="s">
        <v>466</v>
      </c>
      <c r="CM63" s="484">
        <f>SUM(CM64:CM67)</f>
        <v>1509</v>
      </c>
      <c r="CN63" s="484">
        <f>SUM(CN64:CN67)</f>
        <v>1509</v>
      </c>
      <c r="CO63" s="485">
        <f>SUM(CO64:CO67)</f>
        <v>113175</v>
      </c>
      <c r="CP63" s="484">
        <f>SUM(CP64:CP67)</f>
        <v>270784.5935935974</v>
      </c>
      <c r="CQ63" s="484">
        <f>SUM(CQ64:CQ67)</f>
        <v>216627.67487488166</v>
      </c>
      <c r="CR63" s="304"/>
      <c r="CS63" s="304"/>
    </row>
    <row r="64" spans="2:97" ht="12.75" customHeight="1">
      <c r="B64" s="486" t="s">
        <v>467</v>
      </c>
      <c r="C64" s="487">
        <v>43</v>
      </c>
      <c r="D64" s="487">
        <v>43</v>
      </c>
      <c r="E64" s="488">
        <v>3225</v>
      </c>
      <c r="F64" s="487">
        <v>13781.5</v>
      </c>
      <c r="G64" s="487">
        <v>11025.2</v>
      </c>
      <c r="H64" s="524"/>
      <c r="I64" s="525"/>
      <c r="J64" s="486" t="s">
        <v>467</v>
      </c>
      <c r="K64" s="487">
        <v>53</v>
      </c>
      <c r="L64" s="487">
        <v>53</v>
      </c>
      <c r="M64" s="488">
        <v>3975</v>
      </c>
      <c r="N64" s="487">
        <v>16986.5</v>
      </c>
      <c r="O64" s="487">
        <v>13589.2</v>
      </c>
      <c r="P64" s="524"/>
      <c r="Q64" s="525"/>
      <c r="R64" s="486" t="s">
        <v>467</v>
      </c>
      <c r="S64" s="487">
        <v>71</v>
      </c>
      <c r="T64" s="487">
        <v>71</v>
      </c>
      <c r="U64" s="488">
        <v>5325</v>
      </c>
      <c r="V64" s="487">
        <v>22755.5</v>
      </c>
      <c r="W64" s="487">
        <v>18204.4</v>
      </c>
      <c r="X64" s="524"/>
      <c r="Y64" s="525"/>
      <c r="Z64" s="486" t="s">
        <v>467</v>
      </c>
      <c r="AA64" s="487">
        <v>182</v>
      </c>
      <c r="AB64" s="487">
        <v>182</v>
      </c>
      <c r="AC64" s="488">
        <v>13650</v>
      </c>
      <c r="AD64" s="487">
        <v>58331</v>
      </c>
      <c r="AE64" s="487">
        <v>46664.800000000156</v>
      </c>
      <c r="AF64" s="524"/>
      <c r="AG64" s="525"/>
      <c r="AH64" s="486" t="s">
        <v>467</v>
      </c>
      <c r="AI64" s="487">
        <v>113</v>
      </c>
      <c r="AJ64" s="487">
        <v>113</v>
      </c>
      <c r="AK64" s="488">
        <v>8475</v>
      </c>
      <c r="AL64" s="487">
        <v>36216.5</v>
      </c>
      <c r="AM64" s="487">
        <v>28973.200000000055</v>
      </c>
      <c r="AN64" s="524"/>
      <c r="AO64" s="525"/>
      <c r="AP64" s="486" t="s">
        <v>467</v>
      </c>
      <c r="AQ64" s="487">
        <v>60</v>
      </c>
      <c r="AR64" s="487">
        <v>60</v>
      </c>
      <c r="AS64" s="488">
        <v>4500</v>
      </c>
      <c r="AT64" s="487">
        <v>19230</v>
      </c>
      <c r="AU64" s="487">
        <v>15384</v>
      </c>
      <c r="AV64" s="524"/>
      <c r="AW64" s="525"/>
      <c r="AX64" s="486" t="s">
        <v>467</v>
      </c>
      <c r="AY64" s="487">
        <v>100</v>
      </c>
      <c r="AZ64" s="487">
        <v>100</v>
      </c>
      <c r="BA64" s="488">
        <v>7500</v>
      </c>
      <c r="BB64" s="487">
        <v>32050</v>
      </c>
      <c r="BC64" s="487">
        <v>25640</v>
      </c>
      <c r="BD64" s="524"/>
      <c r="BE64" s="525"/>
      <c r="BF64" s="486" t="s">
        <v>467</v>
      </c>
      <c r="BG64" s="487">
        <v>126</v>
      </c>
      <c r="BH64" s="487">
        <v>126</v>
      </c>
      <c r="BI64" s="488">
        <v>9450</v>
      </c>
      <c r="BJ64" s="487">
        <v>40383</v>
      </c>
      <c r="BK64" s="487">
        <v>32306.400000000074</v>
      </c>
      <c r="BL64" s="524"/>
      <c r="BM64" s="525"/>
      <c r="BN64" s="486" t="s">
        <v>467</v>
      </c>
      <c r="BO64" s="487">
        <v>90</v>
      </c>
      <c r="BP64" s="487">
        <v>90</v>
      </c>
      <c r="BQ64" s="488">
        <v>6750</v>
      </c>
      <c r="BR64" s="487">
        <v>28845</v>
      </c>
      <c r="BS64" s="487">
        <v>23076</v>
      </c>
      <c r="BT64" s="524"/>
      <c r="BU64" s="525"/>
      <c r="BV64" s="486" t="s">
        <v>467</v>
      </c>
      <c r="BW64" s="487">
        <v>140</v>
      </c>
      <c r="BX64" s="487">
        <v>140</v>
      </c>
      <c r="BY64" s="488">
        <v>10500</v>
      </c>
      <c r="BZ64" s="487">
        <v>44870</v>
      </c>
      <c r="CA64" s="487">
        <v>35896.000000000095</v>
      </c>
      <c r="CB64" s="524"/>
      <c r="CC64" s="525"/>
      <c r="CD64" s="486" t="s">
        <v>467</v>
      </c>
      <c r="CE64" s="487">
        <v>80</v>
      </c>
      <c r="CF64" s="487">
        <v>80</v>
      </c>
      <c r="CG64" s="488">
        <v>6000</v>
      </c>
      <c r="CH64" s="487">
        <v>25640</v>
      </c>
      <c r="CI64" s="487">
        <v>20512</v>
      </c>
      <c r="CJ64" s="524"/>
      <c r="CK64" s="525"/>
      <c r="CL64" s="486" t="s">
        <v>467</v>
      </c>
      <c r="CM64" s="487">
        <v>76</v>
      </c>
      <c r="CN64" s="487">
        <v>76</v>
      </c>
      <c r="CO64" s="488">
        <v>5700</v>
      </c>
      <c r="CP64" s="487">
        <v>24358</v>
      </c>
      <c r="CQ64" s="487">
        <v>19486.4</v>
      </c>
      <c r="CR64" s="470"/>
      <c r="CS64" s="470"/>
    </row>
    <row r="65" spans="2:97" ht="12.75" customHeight="1">
      <c r="B65" s="486" t="s">
        <v>468</v>
      </c>
      <c r="C65" s="487">
        <v>6</v>
      </c>
      <c r="D65" s="487">
        <v>6</v>
      </c>
      <c r="E65" s="488">
        <v>450</v>
      </c>
      <c r="F65" s="487">
        <v>1020</v>
      </c>
      <c r="G65" s="487">
        <v>816</v>
      </c>
      <c r="H65" s="524"/>
      <c r="I65" s="525"/>
      <c r="J65" s="486" t="s">
        <v>468</v>
      </c>
      <c r="K65" s="487">
        <v>4</v>
      </c>
      <c r="L65" s="487">
        <v>4</v>
      </c>
      <c r="M65" s="488">
        <v>300</v>
      </c>
      <c r="N65" s="487">
        <v>680</v>
      </c>
      <c r="O65" s="487">
        <v>544</v>
      </c>
      <c r="P65" s="524"/>
      <c r="Q65" s="525"/>
      <c r="R65" s="486" t="s">
        <v>468</v>
      </c>
      <c r="S65" s="487">
        <v>7</v>
      </c>
      <c r="T65" s="487">
        <v>7</v>
      </c>
      <c r="U65" s="488">
        <v>525</v>
      </c>
      <c r="V65" s="487">
        <v>1190</v>
      </c>
      <c r="W65" s="487">
        <v>952</v>
      </c>
      <c r="X65" s="524"/>
      <c r="Y65" s="525"/>
      <c r="Z65" s="486" t="s">
        <v>468</v>
      </c>
      <c r="AA65" s="487">
        <v>22</v>
      </c>
      <c r="AB65" s="487">
        <v>22</v>
      </c>
      <c r="AC65" s="488">
        <v>1650</v>
      </c>
      <c r="AD65" s="487">
        <v>3740</v>
      </c>
      <c r="AE65" s="487">
        <v>2992</v>
      </c>
      <c r="AF65" s="524"/>
      <c r="AG65" s="525"/>
      <c r="AH65" s="486" t="s">
        <v>468</v>
      </c>
      <c r="AI65" s="487">
        <v>8</v>
      </c>
      <c r="AJ65" s="487">
        <v>8</v>
      </c>
      <c r="AK65" s="488">
        <v>600</v>
      </c>
      <c r="AL65" s="487">
        <v>1360</v>
      </c>
      <c r="AM65" s="487">
        <v>1088</v>
      </c>
      <c r="AN65" s="524"/>
      <c r="AO65" s="525"/>
      <c r="AP65" s="486" t="s">
        <v>468</v>
      </c>
      <c r="AQ65" s="487">
        <v>7</v>
      </c>
      <c r="AR65" s="487">
        <v>7</v>
      </c>
      <c r="AS65" s="488">
        <v>525</v>
      </c>
      <c r="AT65" s="487">
        <v>1190</v>
      </c>
      <c r="AU65" s="487">
        <v>952</v>
      </c>
      <c r="AV65" s="524"/>
      <c r="AW65" s="525"/>
      <c r="AX65" s="486" t="s">
        <v>468</v>
      </c>
      <c r="AY65" s="487">
        <v>13</v>
      </c>
      <c r="AZ65" s="487">
        <v>13</v>
      </c>
      <c r="BA65" s="488">
        <v>975</v>
      </c>
      <c r="BB65" s="487">
        <v>2210</v>
      </c>
      <c r="BC65" s="487">
        <v>1768</v>
      </c>
      <c r="BD65" s="524"/>
      <c r="BE65" s="525"/>
      <c r="BF65" s="486" t="s">
        <v>468</v>
      </c>
      <c r="BG65" s="487">
        <v>15</v>
      </c>
      <c r="BH65" s="487">
        <v>15</v>
      </c>
      <c r="BI65" s="488">
        <v>1125</v>
      </c>
      <c r="BJ65" s="487">
        <v>2550</v>
      </c>
      <c r="BK65" s="487">
        <v>2040</v>
      </c>
      <c r="BL65" s="524"/>
      <c r="BM65" s="525"/>
      <c r="BN65" s="486" t="s">
        <v>468</v>
      </c>
      <c r="BO65" s="487">
        <v>5</v>
      </c>
      <c r="BP65" s="487">
        <v>5</v>
      </c>
      <c r="BQ65" s="488">
        <v>375</v>
      </c>
      <c r="BR65" s="487">
        <v>850</v>
      </c>
      <c r="BS65" s="487">
        <v>680</v>
      </c>
      <c r="BT65" s="524"/>
      <c r="BU65" s="525"/>
      <c r="BV65" s="486" t="s">
        <v>468</v>
      </c>
      <c r="BW65" s="487">
        <v>8</v>
      </c>
      <c r="BX65" s="487">
        <v>8</v>
      </c>
      <c r="BY65" s="488">
        <v>600</v>
      </c>
      <c r="BZ65" s="487">
        <v>1360</v>
      </c>
      <c r="CA65" s="487">
        <v>1088</v>
      </c>
      <c r="CB65" s="524"/>
      <c r="CC65" s="525"/>
      <c r="CD65" s="486" t="s">
        <v>468</v>
      </c>
      <c r="CE65" s="487">
        <v>8</v>
      </c>
      <c r="CF65" s="487">
        <v>8</v>
      </c>
      <c r="CG65" s="488">
        <v>600</v>
      </c>
      <c r="CH65" s="487">
        <v>1360</v>
      </c>
      <c r="CI65" s="487">
        <v>1088</v>
      </c>
      <c r="CJ65" s="524"/>
      <c r="CK65" s="525"/>
      <c r="CL65" s="486" t="s">
        <v>468</v>
      </c>
      <c r="CM65" s="487">
        <v>11</v>
      </c>
      <c r="CN65" s="487">
        <v>11</v>
      </c>
      <c r="CO65" s="488">
        <v>825</v>
      </c>
      <c r="CP65" s="487">
        <v>1870</v>
      </c>
      <c r="CQ65" s="487">
        <v>1496</v>
      </c>
      <c r="CR65" s="470"/>
      <c r="CS65" s="470"/>
    </row>
    <row r="66" spans="2:97" ht="12.75" customHeight="1">
      <c r="B66" s="486" t="s">
        <v>469</v>
      </c>
      <c r="C66" s="487">
        <v>490</v>
      </c>
      <c r="D66" s="487">
        <v>490</v>
      </c>
      <c r="E66" s="488">
        <v>36750</v>
      </c>
      <c r="F66" s="487">
        <v>103340.99700927734</v>
      </c>
      <c r="G66" s="487">
        <v>82672.79760742206</v>
      </c>
      <c r="H66" s="524"/>
      <c r="I66" s="525"/>
      <c r="J66" s="486" t="s">
        <v>469</v>
      </c>
      <c r="K66" s="487">
        <v>389</v>
      </c>
      <c r="L66" s="487">
        <v>389</v>
      </c>
      <c r="M66" s="488">
        <v>29175</v>
      </c>
      <c r="N66" s="487">
        <v>82040.09762573242</v>
      </c>
      <c r="O66" s="487">
        <v>65632.07810058554</v>
      </c>
      <c r="P66" s="524"/>
      <c r="Q66" s="525"/>
      <c r="R66" s="486" t="s">
        <v>469</v>
      </c>
      <c r="S66" s="487">
        <v>897</v>
      </c>
      <c r="T66" s="487">
        <v>897</v>
      </c>
      <c r="U66" s="488">
        <v>67275</v>
      </c>
      <c r="V66" s="487">
        <v>189177.29452514648</v>
      </c>
      <c r="W66" s="487">
        <v>151341.83562011973</v>
      </c>
      <c r="X66" s="524"/>
      <c r="Y66" s="525"/>
      <c r="Z66" s="486" t="s">
        <v>469</v>
      </c>
      <c r="AA66" s="487">
        <v>2642</v>
      </c>
      <c r="AB66" s="487">
        <v>2642</v>
      </c>
      <c r="AC66" s="488">
        <v>198150</v>
      </c>
      <c r="AD66" s="487">
        <v>557197.7838745117</v>
      </c>
      <c r="AE66" s="487">
        <v>445758.2270995904</v>
      </c>
      <c r="AF66" s="524"/>
      <c r="AG66" s="525"/>
      <c r="AH66" s="486" t="s">
        <v>469</v>
      </c>
      <c r="AI66" s="487">
        <v>1022</v>
      </c>
      <c r="AJ66" s="487">
        <v>1022</v>
      </c>
      <c r="AK66" s="488">
        <v>76650</v>
      </c>
      <c r="AL66" s="487">
        <v>215539.79376220703</v>
      </c>
      <c r="AM66" s="487">
        <v>172431.8350097689</v>
      </c>
      <c r="AN66" s="524"/>
      <c r="AO66" s="525"/>
      <c r="AP66" s="486" t="s">
        <v>469</v>
      </c>
      <c r="AQ66" s="487">
        <v>890</v>
      </c>
      <c r="AR66" s="487">
        <v>890</v>
      </c>
      <c r="AS66" s="488">
        <v>66750</v>
      </c>
      <c r="AT66" s="487">
        <v>187700.9945678711</v>
      </c>
      <c r="AU66" s="487">
        <v>150160.79565429938</v>
      </c>
      <c r="AV66" s="524"/>
      <c r="AW66" s="525"/>
      <c r="AX66" s="486" t="s">
        <v>469</v>
      </c>
      <c r="AY66" s="487">
        <v>966</v>
      </c>
      <c r="AZ66" s="487">
        <v>966</v>
      </c>
      <c r="BA66" s="488">
        <v>72450</v>
      </c>
      <c r="BB66" s="487">
        <v>203729.3941040039</v>
      </c>
      <c r="BC66" s="487">
        <v>162983.51528320607</v>
      </c>
      <c r="BD66" s="524"/>
      <c r="BE66" s="525"/>
      <c r="BF66" s="486" t="s">
        <v>469</v>
      </c>
      <c r="BG66" s="487">
        <v>1272</v>
      </c>
      <c r="BH66" s="487">
        <v>1272</v>
      </c>
      <c r="BI66" s="488">
        <v>95400</v>
      </c>
      <c r="BJ66" s="487">
        <v>268264.7922363281</v>
      </c>
      <c r="BK66" s="487">
        <v>214611.83378906723</v>
      </c>
      <c r="BL66" s="524"/>
      <c r="BM66" s="525"/>
      <c r="BN66" s="486" t="s">
        <v>469</v>
      </c>
      <c r="BO66" s="487">
        <v>1092</v>
      </c>
      <c r="BP66" s="487">
        <v>1092</v>
      </c>
      <c r="BQ66" s="488">
        <v>81900</v>
      </c>
      <c r="BR66" s="487">
        <v>230302.79333496094</v>
      </c>
      <c r="BS66" s="487">
        <v>184242.23466797243</v>
      </c>
      <c r="BT66" s="524"/>
      <c r="BU66" s="525"/>
      <c r="BV66" s="486" t="s">
        <v>469</v>
      </c>
      <c r="BW66" s="487">
        <v>1331</v>
      </c>
      <c r="BX66" s="487">
        <v>1331</v>
      </c>
      <c r="BY66" s="488">
        <v>99825</v>
      </c>
      <c r="BZ66" s="487">
        <v>280707.8918762207</v>
      </c>
      <c r="CA66" s="487">
        <v>224566.31350098163</v>
      </c>
      <c r="CB66" s="524"/>
      <c r="CC66" s="525"/>
      <c r="CD66" s="486" t="s">
        <v>469</v>
      </c>
      <c r="CE66" s="487">
        <v>990</v>
      </c>
      <c r="CF66" s="487">
        <v>990</v>
      </c>
      <c r="CG66" s="488">
        <v>74250</v>
      </c>
      <c r="CH66" s="487">
        <v>208790.99395751953</v>
      </c>
      <c r="CI66" s="487">
        <v>167032.7951660187</v>
      </c>
      <c r="CJ66" s="524"/>
      <c r="CK66" s="525"/>
      <c r="CL66" s="486" t="s">
        <v>469</v>
      </c>
      <c r="CM66" s="487">
        <v>1091</v>
      </c>
      <c r="CN66" s="487">
        <v>1091</v>
      </c>
      <c r="CO66" s="488">
        <v>81825</v>
      </c>
      <c r="CP66" s="487">
        <v>230091.89334106445</v>
      </c>
      <c r="CQ66" s="487">
        <v>184073.51467285524</v>
      </c>
      <c r="CR66" s="470"/>
      <c r="CS66" s="470"/>
    </row>
    <row r="67" spans="2:97" ht="12.75" customHeight="1">
      <c r="B67" s="486" t="s">
        <v>470</v>
      </c>
      <c r="C67" s="487">
        <v>128</v>
      </c>
      <c r="D67" s="487">
        <v>128</v>
      </c>
      <c r="E67" s="488">
        <v>9600</v>
      </c>
      <c r="F67" s="487">
        <v>5593.60009765625</v>
      </c>
      <c r="G67" s="487">
        <v>4474.8800781249965</v>
      </c>
      <c r="H67" s="524"/>
      <c r="I67" s="525"/>
      <c r="J67" s="486" t="s">
        <v>470</v>
      </c>
      <c r="K67" s="487">
        <v>114</v>
      </c>
      <c r="L67" s="487">
        <v>114</v>
      </c>
      <c r="M67" s="488">
        <v>8550</v>
      </c>
      <c r="N67" s="487">
        <v>4981.800086975098</v>
      </c>
      <c r="O67" s="487">
        <v>3985.440069580071</v>
      </c>
      <c r="P67" s="524"/>
      <c r="Q67" s="525"/>
      <c r="R67" s="486" t="s">
        <v>470</v>
      </c>
      <c r="S67" s="487">
        <v>268</v>
      </c>
      <c r="T67" s="487">
        <v>268</v>
      </c>
      <c r="U67" s="488">
        <v>20100</v>
      </c>
      <c r="V67" s="487">
        <v>11711.600204467773</v>
      </c>
      <c r="W67" s="487">
        <v>9369.280163574265</v>
      </c>
      <c r="X67" s="524"/>
      <c r="Y67" s="525"/>
      <c r="Z67" s="486" t="s">
        <v>470</v>
      </c>
      <c r="AA67" s="487">
        <v>732</v>
      </c>
      <c r="AB67" s="487">
        <v>732</v>
      </c>
      <c r="AC67" s="488">
        <v>54900</v>
      </c>
      <c r="AD67" s="487">
        <v>31988.40055847168</v>
      </c>
      <c r="AE67" s="487">
        <v>25590.72044677708</v>
      </c>
      <c r="AF67" s="524"/>
      <c r="AG67" s="525"/>
      <c r="AH67" s="486" t="s">
        <v>470</v>
      </c>
      <c r="AI67" s="487">
        <v>316</v>
      </c>
      <c r="AJ67" s="487">
        <v>316</v>
      </c>
      <c r="AK67" s="488">
        <v>23700</v>
      </c>
      <c r="AL67" s="487">
        <v>13809.200241088867</v>
      </c>
      <c r="AM67" s="487">
        <v>11047.360192871158</v>
      </c>
      <c r="AN67" s="524"/>
      <c r="AO67" s="525"/>
      <c r="AP67" s="486" t="s">
        <v>470</v>
      </c>
      <c r="AQ67" s="487">
        <v>245</v>
      </c>
      <c r="AR67" s="487">
        <v>245</v>
      </c>
      <c r="AS67" s="488">
        <v>18375</v>
      </c>
      <c r="AT67" s="487">
        <v>10706.500186920166</v>
      </c>
      <c r="AU67" s="487">
        <v>8565.200149536171</v>
      </c>
      <c r="AV67" s="524"/>
      <c r="AW67" s="525"/>
      <c r="AX67" s="486" t="s">
        <v>470</v>
      </c>
      <c r="AY67" s="487">
        <v>259</v>
      </c>
      <c r="AZ67" s="487">
        <v>259</v>
      </c>
      <c r="BA67" s="488">
        <v>19425</v>
      </c>
      <c r="BB67" s="487">
        <v>11318.300197601318</v>
      </c>
      <c r="BC67" s="487">
        <v>9054.640158081098</v>
      </c>
      <c r="BD67" s="524"/>
      <c r="BE67" s="525"/>
      <c r="BF67" s="486" t="s">
        <v>470</v>
      </c>
      <c r="BG67" s="487">
        <v>368</v>
      </c>
      <c r="BH67" s="487">
        <v>368</v>
      </c>
      <c r="BI67" s="488">
        <v>27600</v>
      </c>
      <c r="BJ67" s="487">
        <v>16081.600280761719</v>
      </c>
      <c r="BK67" s="487">
        <v>12865.280224609458</v>
      </c>
      <c r="BL67" s="524"/>
      <c r="BM67" s="525"/>
      <c r="BN67" s="486" t="s">
        <v>470</v>
      </c>
      <c r="BO67" s="487">
        <v>271</v>
      </c>
      <c r="BP67" s="487">
        <v>271</v>
      </c>
      <c r="BQ67" s="488">
        <v>20325</v>
      </c>
      <c r="BR67" s="487">
        <v>11842.700206756592</v>
      </c>
      <c r="BS67" s="487">
        <v>9474.160165405321</v>
      </c>
      <c r="BT67" s="524"/>
      <c r="BU67" s="525"/>
      <c r="BV67" s="486" t="s">
        <v>470</v>
      </c>
      <c r="BW67" s="487">
        <v>363</v>
      </c>
      <c r="BX67" s="487">
        <v>363</v>
      </c>
      <c r="BY67" s="488">
        <v>27225</v>
      </c>
      <c r="BZ67" s="487">
        <v>15863.100276947021</v>
      </c>
      <c r="CA67" s="487">
        <v>12690.480221557698</v>
      </c>
      <c r="CB67" s="524"/>
      <c r="CC67" s="525"/>
      <c r="CD67" s="486" t="s">
        <v>470</v>
      </c>
      <c r="CE67" s="487">
        <v>295</v>
      </c>
      <c r="CF67" s="487">
        <v>295</v>
      </c>
      <c r="CG67" s="488">
        <v>22125</v>
      </c>
      <c r="CH67" s="487">
        <v>12891.500225067139</v>
      </c>
      <c r="CI67" s="487">
        <v>10313.200180053767</v>
      </c>
      <c r="CJ67" s="524"/>
      <c r="CK67" s="525"/>
      <c r="CL67" s="486" t="s">
        <v>470</v>
      </c>
      <c r="CM67" s="487">
        <v>331</v>
      </c>
      <c r="CN67" s="487">
        <v>331</v>
      </c>
      <c r="CO67" s="488">
        <v>24825</v>
      </c>
      <c r="CP67" s="487">
        <v>14464.700252532959</v>
      </c>
      <c r="CQ67" s="487">
        <v>11571.760202026437</v>
      </c>
      <c r="CR67" s="470"/>
      <c r="CS67" s="470"/>
    </row>
    <row r="68" spans="2:97" ht="12.75" customHeight="1">
      <c r="B68" s="53" t="s">
        <v>428</v>
      </c>
      <c r="C68" s="484">
        <f>SUM(C69:C78)</f>
        <v>224</v>
      </c>
      <c r="D68" s="484">
        <f>SUM(D69:D78)</f>
        <v>224</v>
      </c>
      <c r="E68" s="485">
        <f>SUM(E69:E78)</f>
        <v>4480</v>
      </c>
      <c r="F68" s="484">
        <f>SUM(F69:F78)</f>
        <v>3684.000047683716</v>
      </c>
      <c r="G68" s="484">
        <f>SUM(G69:G78)</f>
        <v>2947.200038146972</v>
      </c>
      <c r="H68" s="526"/>
      <c r="I68" s="527"/>
      <c r="J68" s="53" t="s">
        <v>428</v>
      </c>
      <c r="K68" s="484">
        <f>SUM(K69:K78)</f>
        <v>199</v>
      </c>
      <c r="L68" s="484">
        <f>SUM(L69:L78)</f>
        <v>199</v>
      </c>
      <c r="M68" s="485">
        <f>SUM(M69:M78)</f>
        <v>3980</v>
      </c>
      <c r="N68" s="484">
        <f>SUM(N69:N78)</f>
        <v>3682.0000591278076</v>
      </c>
      <c r="O68" s="484">
        <f>SUM(O69:O78)</f>
        <v>2945.6000473022455</v>
      </c>
      <c r="P68" s="526"/>
      <c r="Q68" s="527"/>
      <c r="R68" s="53" t="s">
        <v>428</v>
      </c>
      <c r="S68" s="484">
        <f>SUM(S69:S78)</f>
        <v>464</v>
      </c>
      <c r="T68" s="484">
        <f>SUM(T69:T78)</f>
        <v>464</v>
      </c>
      <c r="U68" s="485">
        <f>SUM(U69:U78)</f>
        <v>9280</v>
      </c>
      <c r="V68" s="484">
        <f>SUM(V69:V78)</f>
        <v>9046.500113487244</v>
      </c>
      <c r="W68" s="484">
        <f>SUM(W69:W78)</f>
        <v>7237.200090789806</v>
      </c>
      <c r="X68" s="526"/>
      <c r="Y68" s="527"/>
      <c r="Z68" s="53" t="s">
        <v>428</v>
      </c>
      <c r="AA68" s="484">
        <f>SUM(AA69:AA78)</f>
        <v>1217</v>
      </c>
      <c r="AB68" s="484">
        <f>SUM(AB69:AB78)</f>
        <v>1217</v>
      </c>
      <c r="AC68" s="485">
        <f>SUM(AC69:AC78)</f>
        <v>24340</v>
      </c>
      <c r="AD68" s="484">
        <f>SUM(AD69:AD78)</f>
        <v>20321.2002658844</v>
      </c>
      <c r="AE68" s="484">
        <f>SUM(AE69:AE78)</f>
        <v>16256.960212707461</v>
      </c>
      <c r="AF68" s="526">
        <f>AE68/AA68</f>
        <v>13.358225318576386</v>
      </c>
      <c r="AG68" s="527"/>
      <c r="AH68" s="53" t="s">
        <v>428</v>
      </c>
      <c r="AI68" s="484">
        <f>SUM(AI69:AI78)</f>
        <v>603</v>
      </c>
      <c r="AJ68" s="484">
        <f>SUM(AJ69:AJ78)</f>
        <v>603</v>
      </c>
      <c r="AK68" s="485">
        <f>SUM(AK69:AK78)</f>
        <v>12060</v>
      </c>
      <c r="AL68" s="484">
        <f>SUM(AL69:AL78)</f>
        <v>10412.000144958496</v>
      </c>
      <c r="AM68" s="484">
        <f>SUM(AM69:AM78)</f>
        <v>8329.60011596681</v>
      </c>
      <c r="AN68" s="526" t="s">
        <v>397</v>
      </c>
      <c r="AO68" s="527"/>
      <c r="AP68" s="53" t="s">
        <v>428</v>
      </c>
      <c r="AQ68" s="484">
        <f>SUM(AQ69:AQ78)</f>
        <v>511</v>
      </c>
      <c r="AR68" s="484">
        <f>SUM(AR69:AR78)</f>
        <v>511</v>
      </c>
      <c r="AS68" s="485">
        <f>SUM(AS69:AS78)</f>
        <v>10220</v>
      </c>
      <c r="AT68" s="484">
        <f>SUM(AT69:AT78)</f>
        <v>9084.400124549866</v>
      </c>
      <c r="AU68" s="484">
        <f>SUM(AU69:AU78)</f>
        <v>7267.520099639907</v>
      </c>
      <c r="AV68" s="526" t="s">
        <v>397</v>
      </c>
      <c r="AW68" s="527"/>
      <c r="AX68" s="53" t="s">
        <v>428</v>
      </c>
      <c r="AY68" s="484">
        <f>SUM(AY69:AY78)</f>
        <v>480</v>
      </c>
      <c r="AZ68" s="484">
        <f>SUM(AZ69:AZ78)</f>
        <v>480</v>
      </c>
      <c r="BA68" s="485">
        <f>SUM(BA69:BA78)</f>
        <v>9600</v>
      </c>
      <c r="BB68" s="484">
        <f>SUM(BB69:BB78)</f>
        <v>8208.800114631653</v>
      </c>
      <c r="BC68" s="484">
        <f>SUM(BC69:BC78)</f>
        <v>6567.040091705336</v>
      </c>
      <c r="BD68" s="526">
        <f>BC68/AY68</f>
        <v>13.681333524386115</v>
      </c>
      <c r="BE68" s="527"/>
      <c r="BF68" s="53" t="s">
        <v>428</v>
      </c>
      <c r="BG68" s="484">
        <f>SUM(BG69:BG78)</f>
        <v>654</v>
      </c>
      <c r="BH68" s="484">
        <f>SUM(BH69:BH78)</f>
        <v>654</v>
      </c>
      <c r="BI68" s="485">
        <f>SUM(BI69:BI78)</f>
        <v>13060</v>
      </c>
      <c r="BJ68" s="484">
        <f>SUM(BJ69:BJ78)</f>
        <v>11593.500169754028</v>
      </c>
      <c r="BK68" s="484">
        <f>SUM(BK69:BK78)</f>
        <v>9274.80013580324</v>
      </c>
      <c r="BL68" s="526">
        <f>BK68/BG68</f>
        <v>14.181651583797002</v>
      </c>
      <c r="BM68" s="527"/>
      <c r="BN68" s="53" t="s">
        <v>428</v>
      </c>
      <c r="BO68" s="484">
        <f>SUM(BO69:BO78)</f>
        <v>656</v>
      </c>
      <c r="BP68" s="484">
        <f>SUM(BP69:BP78)</f>
        <v>656</v>
      </c>
      <c r="BQ68" s="485">
        <f>SUM(BQ69:BQ78)</f>
        <v>13120</v>
      </c>
      <c r="BR68" s="484">
        <f>SUM(BR69:BR78)</f>
        <v>11636.100144386292</v>
      </c>
      <c r="BS68" s="484">
        <f>SUM(BS69:BS78)</f>
        <v>9308.88011550905</v>
      </c>
      <c r="BT68" s="526">
        <f>BS68/BO68</f>
        <v>14.190366029739405</v>
      </c>
      <c r="BU68" s="527"/>
      <c r="BV68" s="53" t="s">
        <v>428</v>
      </c>
      <c r="BW68" s="484">
        <f>SUM(BW69:BW78)</f>
        <v>681</v>
      </c>
      <c r="BX68" s="484">
        <f>SUM(BX69:BX78)</f>
        <v>681</v>
      </c>
      <c r="BY68" s="485">
        <f>SUM(BY69:BY78)</f>
        <v>13620</v>
      </c>
      <c r="BZ68" s="484">
        <f>SUM(BZ69:BZ78)</f>
        <v>12725.700182914734</v>
      </c>
      <c r="CA68" s="484">
        <f>SUM(CA69:CA78)</f>
        <v>10180.560146331813</v>
      </c>
      <c r="CB68" s="526">
        <f>CA68/BW68</f>
        <v>14.949427527653176</v>
      </c>
      <c r="CC68" s="527"/>
      <c r="CD68" s="53" t="s">
        <v>428</v>
      </c>
      <c r="CE68" s="484">
        <f>SUM(CE69:CE78)</f>
        <v>527</v>
      </c>
      <c r="CF68" s="484">
        <f>SUM(CF69:CF78)</f>
        <v>527</v>
      </c>
      <c r="CG68" s="485">
        <f>SUM(CG69:CG78)</f>
        <v>10540</v>
      </c>
      <c r="CH68" s="484">
        <f>SUM(CH69:CH78)</f>
        <v>9989.900135993958</v>
      </c>
      <c r="CI68" s="484">
        <f>SUM(CI69:CI78)</f>
        <v>7991.920108795182</v>
      </c>
      <c r="CJ68" s="526">
        <f>CI68/CE68</f>
        <v>15.164933792780232</v>
      </c>
      <c r="CK68" s="527"/>
      <c r="CL68" s="53" t="s">
        <v>428</v>
      </c>
      <c r="CM68" s="484">
        <f>SUM(CM69:CM78)</f>
        <v>572</v>
      </c>
      <c r="CN68" s="484">
        <f>SUM(CN69:CN78)</f>
        <v>572</v>
      </c>
      <c r="CO68" s="485">
        <f>SUM(CO69:CO78)</f>
        <v>11440</v>
      </c>
      <c r="CP68" s="484">
        <f>SUM(CP69:CP78)</f>
        <v>11960.600177764893</v>
      </c>
      <c r="CQ68" s="484">
        <f>SUM(CQ69:CQ78)</f>
        <v>9568.480142211933</v>
      </c>
      <c r="CR68" s="304" t="s">
        <v>397</v>
      </c>
      <c r="CS68" s="304"/>
    </row>
    <row r="69" spans="2:98" ht="12.75" customHeight="1">
      <c r="B69" s="489" t="s">
        <v>471</v>
      </c>
      <c r="C69" s="487">
        <v>5</v>
      </c>
      <c r="D69" s="487">
        <v>5</v>
      </c>
      <c r="E69" s="488">
        <v>100</v>
      </c>
      <c r="F69" s="487">
        <v>219.30000686645508</v>
      </c>
      <c r="G69" s="487">
        <v>175.44000549316405</v>
      </c>
      <c r="H69" s="524"/>
      <c r="I69" s="525"/>
      <c r="J69" s="489" t="s">
        <v>471</v>
      </c>
      <c r="K69" s="487">
        <v>6</v>
      </c>
      <c r="L69" s="487">
        <v>6</v>
      </c>
      <c r="M69" s="488">
        <v>120</v>
      </c>
      <c r="N69" s="487">
        <v>245.40000915527344</v>
      </c>
      <c r="O69" s="487">
        <v>196.32000732421875</v>
      </c>
      <c r="P69" s="524"/>
      <c r="Q69" s="525"/>
      <c r="R69" s="489" t="s">
        <v>471</v>
      </c>
      <c r="S69" s="487">
        <v>8</v>
      </c>
      <c r="T69" s="487">
        <v>8</v>
      </c>
      <c r="U69" s="488">
        <v>160</v>
      </c>
      <c r="V69" s="487">
        <v>327.20001220703125</v>
      </c>
      <c r="W69" s="487">
        <v>261.760009765625</v>
      </c>
      <c r="X69" s="524"/>
      <c r="Y69" s="525"/>
      <c r="Z69" s="489" t="s">
        <v>471</v>
      </c>
      <c r="AA69" s="487">
        <v>15</v>
      </c>
      <c r="AB69" s="487">
        <v>15</v>
      </c>
      <c r="AC69" s="488">
        <v>300</v>
      </c>
      <c r="AD69" s="487">
        <v>613.5000228881836</v>
      </c>
      <c r="AE69" s="487">
        <v>490.8000183105469</v>
      </c>
      <c r="AF69" s="524"/>
      <c r="AG69" s="525"/>
      <c r="AH69" s="489" t="s">
        <v>471</v>
      </c>
      <c r="AI69" s="487">
        <v>14</v>
      </c>
      <c r="AJ69" s="487">
        <v>14</v>
      </c>
      <c r="AK69" s="488">
        <v>280</v>
      </c>
      <c r="AL69" s="487">
        <v>572.6000213623047</v>
      </c>
      <c r="AM69" s="487">
        <v>458.08001708984375</v>
      </c>
      <c r="AN69" s="524"/>
      <c r="AO69" s="525"/>
      <c r="AP69" s="489" t="s">
        <v>471</v>
      </c>
      <c r="AQ69" s="487">
        <v>15</v>
      </c>
      <c r="AR69" s="487">
        <v>15</v>
      </c>
      <c r="AS69" s="488">
        <v>300</v>
      </c>
      <c r="AT69" s="487">
        <v>613.5000228881836</v>
      </c>
      <c r="AU69" s="487">
        <v>490.8000183105469</v>
      </c>
      <c r="AV69" s="524"/>
      <c r="AW69" s="525"/>
      <c r="AX69" s="489" t="s">
        <v>471</v>
      </c>
      <c r="AY69" s="487">
        <v>16</v>
      </c>
      <c r="AZ69" s="487">
        <v>16</v>
      </c>
      <c r="BA69" s="488">
        <v>320</v>
      </c>
      <c r="BB69" s="487">
        <v>654.4000244140625</v>
      </c>
      <c r="BC69" s="487">
        <v>523.52001953125</v>
      </c>
      <c r="BD69" s="524"/>
      <c r="BE69" s="525"/>
      <c r="BF69" s="489" t="s">
        <v>471</v>
      </c>
      <c r="BG69" s="487">
        <v>20</v>
      </c>
      <c r="BH69" s="487">
        <v>20</v>
      </c>
      <c r="BI69" s="488">
        <v>400</v>
      </c>
      <c r="BJ69" s="487">
        <v>818.0000305175781</v>
      </c>
      <c r="BK69" s="487">
        <v>654.4000244140625</v>
      </c>
      <c r="BL69" s="524"/>
      <c r="BM69" s="525"/>
      <c r="BN69" s="489" t="s">
        <v>471</v>
      </c>
      <c r="BO69" s="487">
        <v>9</v>
      </c>
      <c r="BP69" s="487">
        <v>9</v>
      </c>
      <c r="BQ69" s="488">
        <v>180</v>
      </c>
      <c r="BR69" s="487">
        <v>368.10001373291016</v>
      </c>
      <c r="BS69" s="487">
        <v>294.4800109863281</v>
      </c>
      <c r="BT69" s="524"/>
      <c r="BU69" s="525"/>
      <c r="BV69" s="489" t="s">
        <v>471</v>
      </c>
      <c r="BW69" s="487">
        <v>5</v>
      </c>
      <c r="BX69" s="487">
        <v>5</v>
      </c>
      <c r="BY69" s="488">
        <v>100</v>
      </c>
      <c r="BZ69" s="487">
        <v>204.50000762939453</v>
      </c>
      <c r="CA69" s="487">
        <v>163.60000610351562</v>
      </c>
      <c r="CB69" s="524"/>
      <c r="CC69" s="525"/>
      <c r="CD69" s="489" t="s">
        <v>471</v>
      </c>
      <c r="CE69" s="487">
        <v>6</v>
      </c>
      <c r="CF69" s="487">
        <v>6</v>
      </c>
      <c r="CG69" s="488">
        <v>120</v>
      </c>
      <c r="CH69" s="487">
        <v>245.40000915527344</v>
      </c>
      <c r="CI69" s="487">
        <v>196.32000732421875</v>
      </c>
      <c r="CJ69" s="524"/>
      <c r="CK69" s="525"/>
      <c r="CL69" s="489" t="s">
        <v>471</v>
      </c>
      <c r="CM69" s="487">
        <v>4</v>
      </c>
      <c r="CN69" s="487">
        <v>4</v>
      </c>
      <c r="CO69" s="488">
        <v>80</v>
      </c>
      <c r="CP69" s="487">
        <v>163.60000610351562</v>
      </c>
      <c r="CQ69" s="487">
        <v>130.8800048828125</v>
      </c>
      <c r="CR69" s="470"/>
      <c r="CS69" s="470"/>
      <c r="CT69" s="436"/>
    </row>
    <row r="70" spans="2:98" ht="12.75" customHeight="1">
      <c r="B70" s="489" t="s">
        <v>472</v>
      </c>
      <c r="C70" s="487">
        <v>7</v>
      </c>
      <c r="D70" s="487">
        <v>7</v>
      </c>
      <c r="E70" s="488">
        <v>140</v>
      </c>
      <c r="F70" s="487">
        <v>389.9000053405762</v>
      </c>
      <c r="G70" s="487">
        <v>311.9200042724609</v>
      </c>
      <c r="H70" s="524"/>
      <c r="I70" s="525"/>
      <c r="J70" s="489" t="s">
        <v>472</v>
      </c>
      <c r="K70" s="487">
        <v>12</v>
      </c>
      <c r="L70" s="487">
        <v>12</v>
      </c>
      <c r="M70" s="488">
        <v>240</v>
      </c>
      <c r="N70" s="487">
        <v>668.4000091552734</v>
      </c>
      <c r="O70" s="487">
        <v>534.7200073242187</v>
      </c>
      <c r="P70" s="524"/>
      <c r="Q70" s="525"/>
      <c r="R70" s="489" t="s">
        <v>472</v>
      </c>
      <c r="S70" s="487">
        <v>51</v>
      </c>
      <c r="T70" s="487">
        <v>51</v>
      </c>
      <c r="U70" s="488">
        <v>1020</v>
      </c>
      <c r="V70" s="487">
        <v>2840.700038909912</v>
      </c>
      <c r="W70" s="487">
        <v>2272.56003112793</v>
      </c>
      <c r="X70" s="524"/>
      <c r="Y70" s="525"/>
      <c r="Z70" s="489" t="s">
        <v>472</v>
      </c>
      <c r="AA70" s="487">
        <v>47</v>
      </c>
      <c r="AB70" s="487">
        <v>47</v>
      </c>
      <c r="AC70" s="488">
        <v>940</v>
      </c>
      <c r="AD70" s="487">
        <v>2617.9000358581543</v>
      </c>
      <c r="AE70" s="487">
        <v>2094.3200286865244</v>
      </c>
      <c r="AF70" s="524"/>
      <c r="AG70" s="525"/>
      <c r="AH70" s="489" t="s">
        <v>472</v>
      </c>
      <c r="AI70" s="487">
        <v>32</v>
      </c>
      <c r="AJ70" s="487">
        <v>32</v>
      </c>
      <c r="AK70" s="488">
        <v>640</v>
      </c>
      <c r="AL70" s="487">
        <v>1782.4000244140625</v>
      </c>
      <c r="AM70" s="487">
        <v>1425.9200195312508</v>
      </c>
      <c r="AN70" s="524"/>
      <c r="AO70" s="525"/>
      <c r="AP70" s="489" t="s">
        <v>472</v>
      </c>
      <c r="AQ70" s="487">
        <v>31</v>
      </c>
      <c r="AR70" s="487">
        <v>31</v>
      </c>
      <c r="AS70" s="488">
        <v>620</v>
      </c>
      <c r="AT70" s="487">
        <v>1726.700023651123</v>
      </c>
      <c r="AU70" s="487">
        <v>1381.3600189208992</v>
      </c>
      <c r="AV70" s="524"/>
      <c r="AW70" s="525"/>
      <c r="AX70" s="489" t="s">
        <v>472</v>
      </c>
      <c r="AY70" s="487">
        <v>19</v>
      </c>
      <c r="AZ70" s="487">
        <v>19</v>
      </c>
      <c r="BA70" s="488">
        <v>380</v>
      </c>
      <c r="BB70" s="487">
        <v>1058.3000144958496</v>
      </c>
      <c r="BC70" s="487">
        <v>846.64001159668</v>
      </c>
      <c r="BD70" s="524"/>
      <c r="BE70" s="525"/>
      <c r="BF70" s="489" t="s">
        <v>472</v>
      </c>
      <c r="BG70" s="487">
        <v>35</v>
      </c>
      <c r="BH70" s="487">
        <v>35</v>
      </c>
      <c r="BI70" s="488">
        <v>700</v>
      </c>
      <c r="BJ70" s="487">
        <v>1949.5000267028809</v>
      </c>
      <c r="BK70" s="487">
        <v>1559.6000213623056</v>
      </c>
      <c r="BL70" s="524"/>
      <c r="BM70" s="525"/>
      <c r="BN70" s="489" t="s">
        <v>472</v>
      </c>
      <c r="BO70" s="487">
        <v>34</v>
      </c>
      <c r="BP70" s="487">
        <v>34</v>
      </c>
      <c r="BQ70" s="488">
        <v>680</v>
      </c>
      <c r="BR70" s="487">
        <v>1893.8000259399414</v>
      </c>
      <c r="BS70" s="487">
        <v>1515.040020751954</v>
      </c>
      <c r="BT70" s="524"/>
      <c r="BU70" s="525"/>
      <c r="BV70" s="489" t="s">
        <v>472</v>
      </c>
      <c r="BW70" s="487">
        <v>20</v>
      </c>
      <c r="BX70" s="487">
        <v>20</v>
      </c>
      <c r="BY70" s="488">
        <v>400</v>
      </c>
      <c r="BZ70" s="487">
        <v>1114.000015258789</v>
      </c>
      <c r="CA70" s="487">
        <v>891.2000122070316</v>
      </c>
      <c r="CB70" s="524"/>
      <c r="CC70" s="525"/>
      <c r="CD70" s="489" t="s">
        <v>472</v>
      </c>
      <c r="CE70" s="487">
        <v>30</v>
      </c>
      <c r="CF70" s="487">
        <v>30</v>
      </c>
      <c r="CG70" s="488">
        <v>600</v>
      </c>
      <c r="CH70" s="487">
        <v>1671.0000228881836</v>
      </c>
      <c r="CI70" s="487">
        <v>1336.8000183105476</v>
      </c>
      <c r="CJ70" s="524"/>
      <c r="CK70" s="525"/>
      <c r="CL70" s="489" t="s">
        <v>472</v>
      </c>
      <c r="CM70" s="487">
        <v>39</v>
      </c>
      <c r="CN70" s="487">
        <v>39</v>
      </c>
      <c r="CO70" s="488">
        <v>780</v>
      </c>
      <c r="CP70" s="487">
        <v>2172.3000297546387</v>
      </c>
      <c r="CQ70" s="487">
        <v>1737.840023803712</v>
      </c>
      <c r="CR70" s="470"/>
      <c r="CS70" s="470"/>
      <c r="CT70" s="436"/>
    </row>
    <row r="71" spans="2:98" ht="12.75" customHeight="1">
      <c r="B71" s="489" t="s">
        <v>473</v>
      </c>
      <c r="C71" s="487">
        <v>0</v>
      </c>
      <c r="D71" s="487">
        <v>0</v>
      </c>
      <c r="E71" s="488">
        <v>0</v>
      </c>
      <c r="F71" s="487">
        <v>0</v>
      </c>
      <c r="G71" s="487">
        <v>0</v>
      </c>
      <c r="H71" s="524"/>
      <c r="I71" s="525"/>
      <c r="J71" s="489" t="s">
        <v>473</v>
      </c>
      <c r="K71" s="487">
        <v>3</v>
      </c>
      <c r="L71" s="487">
        <v>3</v>
      </c>
      <c r="M71" s="488">
        <v>60</v>
      </c>
      <c r="N71" s="487">
        <v>220.20000457763672</v>
      </c>
      <c r="O71" s="487">
        <v>176.16000366210938</v>
      </c>
      <c r="P71" s="524"/>
      <c r="Q71" s="525"/>
      <c r="R71" s="489" t="s">
        <v>473</v>
      </c>
      <c r="S71" s="487">
        <v>3</v>
      </c>
      <c r="T71" s="487">
        <v>3</v>
      </c>
      <c r="U71" s="488">
        <v>60</v>
      </c>
      <c r="V71" s="487">
        <v>220.20000457763672</v>
      </c>
      <c r="W71" s="487">
        <v>176.16000366210938</v>
      </c>
      <c r="X71" s="524"/>
      <c r="Y71" s="525"/>
      <c r="Z71" s="489" t="s">
        <v>473</v>
      </c>
      <c r="AA71" s="487">
        <v>10</v>
      </c>
      <c r="AB71" s="487">
        <v>10</v>
      </c>
      <c r="AC71" s="488">
        <v>200</v>
      </c>
      <c r="AD71" s="487">
        <v>734.0000152587891</v>
      </c>
      <c r="AE71" s="487">
        <v>587.2000122070312</v>
      </c>
      <c r="AF71" s="524"/>
      <c r="AG71" s="525"/>
      <c r="AH71" s="489" t="s">
        <v>473</v>
      </c>
      <c r="AI71" s="487">
        <v>4</v>
      </c>
      <c r="AJ71" s="487">
        <v>4</v>
      </c>
      <c r="AK71" s="488">
        <v>80</v>
      </c>
      <c r="AL71" s="487">
        <v>293.6000061035156</v>
      </c>
      <c r="AM71" s="487">
        <v>234.8800048828125</v>
      </c>
      <c r="AN71" s="524"/>
      <c r="AO71" s="525"/>
      <c r="AP71" s="489" t="s">
        <v>473</v>
      </c>
      <c r="AQ71" s="487">
        <v>5</v>
      </c>
      <c r="AR71" s="487">
        <v>5</v>
      </c>
      <c r="AS71" s="488">
        <v>100</v>
      </c>
      <c r="AT71" s="487">
        <v>367.00000762939453</v>
      </c>
      <c r="AU71" s="487">
        <v>293.6000061035156</v>
      </c>
      <c r="AV71" s="524"/>
      <c r="AW71" s="525"/>
      <c r="AX71" s="489" t="s">
        <v>473</v>
      </c>
      <c r="AY71" s="487">
        <v>6</v>
      </c>
      <c r="AZ71" s="487">
        <v>6</v>
      </c>
      <c r="BA71" s="488">
        <v>120</v>
      </c>
      <c r="BB71" s="487">
        <v>440.40000915527344</v>
      </c>
      <c r="BC71" s="487">
        <v>352.32000732421875</v>
      </c>
      <c r="BD71" s="524"/>
      <c r="BE71" s="525"/>
      <c r="BF71" s="489" t="s">
        <v>473</v>
      </c>
      <c r="BG71" s="487">
        <v>6</v>
      </c>
      <c r="BH71" s="487">
        <v>6</v>
      </c>
      <c r="BI71" s="488">
        <v>120</v>
      </c>
      <c r="BJ71" s="487">
        <v>440.40000915527344</v>
      </c>
      <c r="BK71" s="487">
        <v>352.32000732421875</v>
      </c>
      <c r="BL71" s="524"/>
      <c r="BM71" s="525"/>
      <c r="BN71" s="489" t="s">
        <v>473</v>
      </c>
      <c r="BO71" s="487">
        <v>5</v>
      </c>
      <c r="BP71" s="487">
        <v>5</v>
      </c>
      <c r="BQ71" s="488">
        <v>100</v>
      </c>
      <c r="BR71" s="487">
        <v>331.6000061035156</v>
      </c>
      <c r="BS71" s="487">
        <v>265.2800048828125</v>
      </c>
      <c r="BT71" s="524"/>
      <c r="BU71" s="525"/>
      <c r="BV71" s="489" t="s">
        <v>473</v>
      </c>
      <c r="BW71" s="487">
        <v>18</v>
      </c>
      <c r="BX71" s="487">
        <v>18</v>
      </c>
      <c r="BY71" s="488">
        <v>360</v>
      </c>
      <c r="BZ71" s="487">
        <v>1321.2000274658203</v>
      </c>
      <c r="CA71" s="487">
        <v>1056.9600219726562</v>
      </c>
      <c r="CB71" s="524"/>
      <c r="CC71" s="525"/>
      <c r="CD71" s="489" t="s">
        <v>473</v>
      </c>
      <c r="CE71" s="487">
        <v>8</v>
      </c>
      <c r="CF71" s="487">
        <v>8</v>
      </c>
      <c r="CG71" s="488">
        <v>160</v>
      </c>
      <c r="CH71" s="487">
        <v>587.2000122070312</v>
      </c>
      <c r="CI71" s="487">
        <v>469.760009765625</v>
      </c>
      <c r="CJ71" s="524"/>
      <c r="CK71" s="525"/>
      <c r="CL71" s="489" t="s">
        <v>473</v>
      </c>
      <c r="CM71" s="487">
        <v>19</v>
      </c>
      <c r="CN71" s="487">
        <v>19</v>
      </c>
      <c r="CO71" s="488">
        <v>380</v>
      </c>
      <c r="CP71" s="487">
        <v>1394.6000289916992</v>
      </c>
      <c r="CQ71" s="487">
        <v>1115.6800231933594</v>
      </c>
      <c r="CR71" s="470"/>
      <c r="CS71" s="470"/>
      <c r="CT71" s="436"/>
    </row>
    <row r="72" spans="2:98" ht="12.75" customHeight="1">
      <c r="B72" s="489" t="s">
        <v>474</v>
      </c>
      <c r="C72" s="487">
        <v>3</v>
      </c>
      <c r="D72" s="487">
        <v>3</v>
      </c>
      <c r="E72" s="488">
        <v>60</v>
      </c>
      <c r="F72" s="487">
        <v>312</v>
      </c>
      <c r="G72" s="487">
        <v>249.6</v>
      </c>
      <c r="H72" s="524"/>
      <c r="I72" s="525"/>
      <c r="J72" s="489" t="s">
        <v>474</v>
      </c>
      <c r="K72" s="487">
        <v>1</v>
      </c>
      <c r="L72" s="487">
        <v>1</v>
      </c>
      <c r="M72" s="488">
        <v>20</v>
      </c>
      <c r="N72" s="487">
        <v>104</v>
      </c>
      <c r="O72" s="487">
        <v>83.2</v>
      </c>
      <c r="P72" s="524"/>
      <c r="Q72" s="525"/>
      <c r="R72" s="489" t="s">
        <v>474</v>
      </c>
      <c r="S72" s="487">
        <v>3</v>
      </c>
      <c r="T72" s="487">
        <v>3</v>
      </c>
      <c r="U72" s="488">
        <v>60</v>
      </c>
      <c r="V72" s="487">
        <v>312</v>
      </c>
      <c r="W72" s="487">
        <v>249.6</v>
      </c>
      <c r="X72" s="524"/>
      <c r="Y72" s="525"/>
      <c r="Z72" s="489" t="s">
        <v>474</v>
      </c>
      <c r="AA72" s="487">
        <v>9</v>
      </c>
      <c r="AB72" s="487">
        <v>9</v>
      </c>
      <c r="AC72" s="488">
        <v>180</v>
      </c>
      <c r="AD72" s="487">
        <v>936</v>
      </c>
      <c r="AE72" s="487">
        <v>748.8</v>
      </c>
      <c r="AF72" s="524"/>
      <c r="AG72" s="525"/>
      <c r="AH72" s="489" t="s">
        <v>474</v>
      </c>
      <c r="AI72" s="487">
        <v>4</v>
      </c>
      <c r="AJ72" s="487">
        <v>4</v>
      </c>
      <c r="AK72" s="488">
        <v>80</v>
      </c>
      <c r="AL72" s="487">
        <v>416</v>
      </c>
      <c r="AM72" s="487">
        <v>332.8</v>
      </c>
      <c r="AN72" s="524"/>
      <c r="AO72" s="525"/>
      <c r="AP72" s="489" t="s">
        <v>474</v>
      </c>
      <c r="AQ72" s="487">
        <v>2</v>
      </c>
      <c r="AR72" s="487">
        <v>2</v>
      </c>
      <c r="AS72" s="488">
        <v>40</v>
      </c>
      <c r="AT72" s="487">
        <v>208</v>
      </c>
      <c r="AU72" s="487">
        <v>166.4</v>
      </c>
      <c r="AV72" s="524"/>
      <c r="AW72" s="525"/>
      <c r="AX72" s="489" t="s">
        <v>474</v>
      </c>
      <c r="AY72" s="487">
        <v>2</v>
      </c>
      <c r="AZ72" s="487">
        <v>2</v>
      </c>
      <c r="BA72" s="488">
        <v>40</v>
      </c>
      <c r="BB72" s="487">
        <v>208</v>
      </c>
      <c r="BC72" s="487">
        <v>166.4</v>
      </c>
      <c r="BD72" s="524"/>
      <c r="BE72" s="525"/>
      <c r="BF72" s="489" t="s">
        <v>474</v>
      </c>
      <c r="BG72" s="487">
        <v>3</v>
      </c>
      <c r="BH72" s="487">
        <v>3</v>
      </c>
      <c r="BI72" s="488">
        <v>60</v>
      </c>
      <c r="BJ72" s="487">
        <v>312</v>
      </c>
      <c r="BK72" s="487">
        <v>249.6</v>
      </c>
      <c r="BL72" s="524"/>
      <c r="BM72" s="525"/>
      <c r="BN72" s="489" t="s">
        <v>474</v>
      </c>
      <c r="BO72" s="487">
        <v>9</v>
      </c>
      <c r="BP72" s="487">
        <v>9</v>
      </c>
      <c r="BQ72" s="488">
        <v>180</v>
      </c>
      <c r="BR72" s="487">
        <v>936</v>
      </c>
      <c r="BS72" s="487">
        <v>748.8</v>
      </c>
      <c r="BT72" s="524"/>
      <c r="BU72" s="525"/>
      <c r="BV72" s="489" t="s">
        <v>474</v>
      </c>
      <c r="BW72" s="487">
        <v>5</v>
      </c>
      <c r="BX72" s="487">
        <v>5</v>
      </c>
      <c r="BY72" s="488">
        <v>100</v>
      </c>
      <c r="BZ72" s="487">
        <v>520</v>
      </c>
      <c r="CA72" s="487">
        <v>416</v>
      </c>
      <c r="CB72" s="524"/>
      <c r="CC72" s="525"/>
      <c r="CD72" s="489" t="s">
        <v>474</v>
      </c>
      <c r="CE72" s="487">
        <v>4</v>
      </c>
      <c r="CF72" s="487">
        <v>4</v>
      </c>
      <c r="CG72" s="488">
        <v>80</v>
      </c>
      <c r="CH72" s="487">
        <v>416</v>
      </c>
      <c r="CI72" s="487">
        <v>332.8</v>
      </c>
      <c r="CJ72" s="524"/>
      <c r="CK72" s="525"/>
      <c r="CL72" s="489" t="s">
        <v>474</v>
      </c>
      <c r="CM72" s="487">
        <v>4</v>
      </c>
      <c r="CN72" s="487">
        <v>4</v>
      </c>
      <c r="CO72" s="488">
        <v>80</v>
      </c>
      <c r="CP72" s="487">
        <v>416</v>
      </c>
      <c r="CQ72" s="487">
        <v>332.8</v>
      </c>
      <c r="CR72" s="470"/>
      <c r="CS72" s="470"/>
      <c r="CT72" s="436"/>
    </row>
    <row r="73" spans="2:98" ht="12.75" customHeight="1">
      <c r="B73" s="489" t="s">
        <v>475</v>
      </c>
      <c r="C73" s="487">
        <v>0</v>
      </c>
      <c r="D73" s="487">
        <v>0</v>
      </c>
      <c r="E73" s="487">
        <v>0</v>
      </c>
      <c r="F73" s="487">
        <v>0</v>
      </c>
      <c r="G73" s="487">
        <v>0</v>
      </c>
      <c r="H73" s="524"/>
      <c r="I73" s="525"/>
      <c r="J73" s="489" t="s">
        <v>475</v>
      </c>
      <c r="K73" s="487">
        <v>0</v>
      </c>
      <c r="L73" s="487">
        <v>0</v>
      </c>
      <c r="M73" s="488">
        <v>0</v>
      </c>
      <c r="N73" s="487">
        <v>0</v>
      </c>
      <c r="O73" s="487">
        <v>0</v>
      </c>
      <c r="P73" s="524"/>
      <c r="Q73" s="525"/>
      <c r="R73" s="489" t="s">
        <v>475</v>
      </c>
      <c r="S73" s="487">
        <v>0</v>
      </c>
      <c r="T73" s="487">
        <v>0</v>
      </c>
      <c r="U73" s="488">
        <v>0</v>
      </c>
      <c r="V73" s="487">
        <v>0</v>
      </c>
      <c r="W73" s="487">
        <v>0</v>
      </c>
      <c r="X73" s="524"/>
      <c r="Y73" s="525"/>
      <c r="Z73" s="489" t="s">
        <v>475</v>
      </c>
      <c r="AA73" s="487">
        <v>0</v>
      </c>
      <c r="AB73" s="487">
        <v>0</v>
      </c>
      <c r="AC73" s="488">
        <v>0</v>
      </c>
      <c r="AD73" s="487">
        <v>0</v>
      </c>
      <c r="AE73" s="487">
        <v>0</v>
      </c>
      <c r="AF73" s="524"/>
      <c r="AG73" s="525"/>
      <c r="AH73" s="489" t="s">
        <v>475</v>
      </c>
      <c r="AI73" s="487">
        <v>0</v>
      </c>
      <c r="AJ73" s="487">
        <v>0</v>
      </c>
      <c r="AK73" s="488">
        <v>0</v>
      </c>
      <c r="AL73" s="487">
        <v>0</v>
      </c>
      <c r="AM73" s="487">
        <v>0</v>
      </c>
      <c r="AN73" s="524"/>
      <c r="AO73" s="525"/>
      <c r="AP73" s="489" t="s">
        <v>475</v>
      </c>
      <c r="AQ73" s="487">
        <v>0</v>
      </c>
      <c r="AR73" s="487">
        <v>0</v>
      </c>
      <c r="AS73" s="488">
        <v>0</v>
      </c>
      <c r="AT73" s="487">
        <v>0</v>
      </c>
      <c r="AU73" s="487">
        <v>0</v>
      </c>
      <c r="AV73" s="524"/>
      <c r="AW73" s="525"/>
      <c r="AX73" s="489" t="s">
        <v>475</v>
      </c>
      <c r="AY73" s="487">
        <v>0</v>
      </c>
      <c r="AZ73" s="487">
        <v>0</v>
      </c>
      <c r="BA73" s="488">
        <v>0</v>
      </c>
      <c r="BB73" s="487">
        <v>0</v>
      </c>
      <c r="BC73" s="487">
        <v>0</v>
      </c>
      <c r="BD73" s="524"/>
      <c r="BE73" s="525"/>
      <c r="BF73" s="489" t="s">
        <v>475</v>
      </c>
      <c r="BG73" s="487"/>
      <c r="BH73" s="487"/>
      <c r="BI73" s="488"/>
      <c r="BJ73" s="487"/>
      <c r="BK73" s="487"/>
      <c r="BL73" s="524"/>
      <c r="BM73" s="525"/>
      <c r="BN73" s="489" t="s">
        <v>475</v>
      </c>
      <c r="BO73" s="487">
        <v>0</v>
      </c>
      <c r="BP73" s="487">
        <v>0</v>
      </c>
      <c r="BQ73" s="488">
        <v>0</v>
      </c>
      <c r="BR73" s="487">
        <v>0</v>
      </c>
      <c r="BS73" s="487">
        <v>0</v>
      </c>
      <c r="BT73" s="524"/>
      <c r="BU73" s="525"/>
      <c r="BV73" s="489" t="s">
        <v>475</v>
      </c>
      <c r="BW73" s="487">
        <v>0</v>
      </c>
      <c r="BX73" s="487">
        <v>0</v>
      </c>
      <c r="BY73" s="488">
        <v>0</v>
      </c>
      <c r="BZ73" s="487">
        <v>0</v>
      </c>
      <c r="CA73" s="487">
        <v>0</v>
      </c>
      <c r="CB73" s="524"/>
      <c r="CC73" s="525"/>
      <c r="CD73" s="489" t="s">
        <v>475</v>
      </c>
      <c r="CE73" s="487">
        <v>0</v>
      </c>
      <c r="CF73" s="487">
        <v>0</v>
      </c>
      <c r="CG73" s="488">
        <v>0</v>
      </c>
      <c r="CH73" s="487">
        <v>0</v>
      </c>
      <c r="CI73" s="487">
        <v>0</v>
      </c>
      <c r="CJ73" s="524"/>
      <c r="CK73" s="525"/>
      <c r="CL73" s="489" t="s">
        <v>475</v>
      </c>
      <c r="CM73" s="487">
        <v>0</v>
      </c>
      <c r="CN73" s="487">
        <v>0</v>
      </c>
      <c r="CO73" s="488">
        <v>0</v>
      </c>
      <c r="CP73" s="487">
        <v>0</v>
      </c>
      <c r="CQ73" s="487">
        <v>0</v>
      </c>
      <c r="CR73" s="470"/>
      <c r="CS73" s="470"/>
      <c r="CT73" s="436"/>
    </row>
    <row r="74" spans="2:98" ht="12.75" customHeight="1">
      <c r="B74" s="489" t="s">
        <v>476</v>
      </c>
      <c r="C74" s="487">
        <v>75</v>
      </c>
      <c r="D74" s="487">
        <v>75</v>
      </c>
      <c r="E74" s="488">
        <v>1500</v>
      </c>
      <c r="F74" s="487">
        <v>716.0000133514404</v>
      </c>
      <c r="G74" s="487">
        <v>572.800010681153</v>
      </c>
      <c r="H74" s="524"/>
      <c r="I74" s="525"/>
      <c r="J74" s="489" t="s">
        <v>476</v>
      </c>
      <c r="K74" s="487">
        <v>56</v>
      </c>
      <c r="L74" s="487">
        <v>56</v>
      </c>
      <c r="M74" s="488">
        <v>1120</v>
      </c>
      <c r="N74" s="487">
        <v>520.8000106811523</v>
      </c>
      <c r="O74" s="487">
        <v>416.64000854492224</v>
      </c>
      <c r="P74" s="524"/>
      <c r="Q74" s="525"/>
      <c r="R74" s="489" t="s">
        <v>476</v>
      </c>
      <c r="S74" s="487">
        <v>109</v>
      </c>
      <c r="T74" s="487">
        <v>109</v>
      </c>
      <c r="U74" s="488">
        <v>2180</v>
      </c>
      <c r="V74" s="487">
        <v>1028.5000200271606</v>
      </c>
      <c r="W74" s="487">
        <v>822.8000160217299</v>
      </c>
      <c r="X74" s="524"/>
      <c r="Y74" s="525"/>
      <c r="Z74" s="489" t="s">
        <v>476</v>
      </c>
      <c r="AA74" s="487">
        <v>332</v>
      </c>
      <c r="AB74" s="487">
        <v>332</v>
      </c>
      <c r="AC74" s="488">
        <v>6640</v>
      </c>
      <c r="AD74" s="487">
        <v>3139.4000606536865</v>
      </c>
      <c r="AE74" s="487">
        <v>2511.5200485229334</v>
      </c>
      <c r="AF74" s="524"/>
      <c r="AG74" s="525"/>
      <c r="AH74" s="489" t="s">
        <v>476</v>
      </c>
      <c r="AI74" s="487">
        <v>171</v>
      </c>
      <c r="AJ74" s="487">
        <v>171</v>
      </c>
      <c r="AK74" s="488">
        <v>3420</v>
      </c>
      <c r="AL74" s="487">
        <v>1594.0000324249268</v>
      </c>
      <c r="AM74" s="487">
        <v>1275.2000259399406</v>
      </c>
      <c r="AN74" s="524"/>
      <c r="AO74" s="525"/>
      <c r="AP74" s="489" t="s">
        <v>476</v>
      </c>
      <c r="AQ74" s="487">
        <v>122</v>
      </c>
      <c r="AR74" s="487">
        <v>122</v>
      </c>
      <c r="AS74" s="488">
        <v>2440</v>
      </c>
      <c r="AT74" s="487">
        <v>1138.3000230789185</v>
      </c>
      <c r="AU74" s="487">
        <v>910.6400184631366</v>
      </c>
      <c r="AV74" s="524"/>
      <c r="AW74" s="525"/>
      <c r="AX74" s="489" t="s">
        <v>476</v>
      </c>
      <c r="AY74" s="487">
        <v>123</v>
      </c>
      <c r="AZ74" s="487">
        <v>123</v>
      </c>
      <c r="BA74" s="488">
        <v>2460</v>
      </c>
      <c r="BB74" s="487">
        <v>1158.7000226974487</v>
      </c>
      <c r="BC74" s="487">
        <v>926.9600181579607</v>
      </c>
      <c r="BD74" s="524"/>
      <c r="BE74" s="525"/>
      <c r="BF74" s="489" t="s">
        <v>476</v>
      </c>
      <c r="BG74" s="487">
        <v>158</v>
      </c>
      <c r="BH74" s="487">
        <v>158</v>
      </c>
      <c r="BI74" s="488">
        <v>3160</v>
      </c>
      <c r="BJ74" s="487">
        <v>1476.8000297546387</v>
      </c>
      <c r="BK74" s="487">
        <v>1181.440023803711</v>
      </c>
      <c r="BL74" s="524"/>
      <c r="BM74" s="525"/>
      <c r="BN74" s="489" t="s">
        <v>476</v>
      </c>
      <c r="BO74" s="487">
        <v>159</v>
      </c>
      <c r="BP74" s="487">
        <v>159</v>
      </c>
      <c r="BQ74" s="488">
        <v>3180</v>
      </c>
      <c r="BR74" s="487">
        <v>1478.7000303268433</v>
      </c>
      <c r="BS74" s="487">
        <v>1182.960024261475</v>
      </c>
      <c r="BT74" s="524"/>
      <c r="BU74" s="525"/>
      <c r="BV74" s="489" t="s">
        <v>476</v>
      </c>
      <c r="BW74" s="487">
        <v>74</v>
      </c>
      <c r="BX74" s="487">
        <v>74</v>
      </c>
      <c r="BY74" s="488">
        <v>1480</v>
      </c>
      <c r="BZ74" s="487">
        <v>688.2000141143799</v>
      </c>
      <c r="CA74" s="487">
        <v>550.5600112915047</v>
      </c>
      <c r="CB74" s="524"/>
      <c r="CC74" s="525"/>
      <c r="CD74" s="489" t="s">
        <v>476</v>
      </c>
      <c r="CE74" s="487">
        <v>67</v>
      </c>
      <c r="CF74" s="487">
        <v>67</v>
      </c>
      <c r="CG74" s="488">
        <v>1340</v>
      </c>
      <c r="CH74" s="487">
        <v>623.1000127792358</v>
      </c>
      <c r="CI74" s="487">
        <v>498.4800102233893</v>
      </c>
      <c r="CJ74" s="524"/>
      <c r="CK74" s="525"/>
      <c r="CL74" s="489" t="s">
        <v>476</v>
      </c>
      <c r="CM74" s="487">
        <v>44</v>
      </c>
      <c r="CN74" s="487">
        <v>44</v>
      </c>
      <c r="CO74" s="488">
        <v>880</v>
      </c>
      <c r="CP74" s="487">
        <v>409.200008392334</v>
      </c>
      <c r="CQ74" s="487">
        <v>327.3600067138673</v>
      </c>
      <c r="CR74" s="470"/>
      <c r="CS74" s="470"/>
      <c r="CT74" s="436"/>
    </row>
    <row r="75" spans="2:98" ht="12.75" customHeight="1">
      <c r="B75" s="489" t="s">
        <v>477</v>
      </c>
      <c r="C75" s="487">
        <v>95</v>
      </c>
      <c r="D75" s="487">
        <v>95</v>
      </c>
      <c r="E75" s="488">
        <v>1900</v>
      </c>
      <c r="F75" s="487">
        <v>1235</v>
      </c>
      <c r="G75" s="487">
        <v>987.9999999999985</v>
      </c>
      <c r="H75" s="524"/>
      <c r="I75" s="525"/>
      <c r="J75" s="489" t="s">
        <v>477</v>
      </c>
      <c r="K75" s="487">
        <v>75</v>
      </c>
      <c r="L75" s="487">
        <v>75</v>
      </c>
      <c r="M75" s="488">
        <v>1500</v>
      </c>
      <c r="N75" s="487">
        <v>975</v>
      </c>
      <c r="O75" s="487">
        <v>779.999999999999</v>
      </c>
      <c r="P75" s="524"/>
      <c r="Q75" s="525"/>
      <c r="R75" s="489" t="s">
        <v>477</v>
      </c>
      <c r="S75" s="487">
        <v>228</v>
      </c>
      <c r="T75" s="487">
        <v>228</v>
      </c>
      <c r="U75" s="488">
        <v>4560</v>
      </c>
      <c r="V75" s="487">
        <v>2964</v>
      </c>
      <c r="W75" s="487">
        <v>2371.2000000000103</v>
      </c>
      <c r="X75" s="524"/>
      <c r="Y75" s="525"/>
      <c r="Z75" s="489" t="s">
        <v>477</v>
      </c>
      <c r="AA75" s="487">
        <v>583</v>
      </c>
      <c r="AB75" s="487">
        <v>583</v>
      </c>
      <c r="AC75" s="488">
        <v>11660</v>
      </c>
      <c r="AD75" s="487">
        <v>7579</v>
      </c>
      <c r="AE75" s="487">
        <v>6063.199999999956</v>
      </c>
      <c r="AF75" s="524"/>
      <c r="AG75" s="525"/>
      <c r="AH75" s="489" t="s">
        <v>477</v>
      </c>
      <c r="AI75" s="487">
        <v>273</v>
      </c>
      <c r="AJ75" s="487">
        <v>273</v>
      </c>
      <c r="AK75" s="488">
        <v>5460</v>
      </c>
      <c r="AL75" s="487">
        <v>3549</v>
      </c>
      <c r="AM75" s="487">
        <v>2839.2000000000144</v>
      </c>
      <c r="AN75" s="524"/>
      <c r="AO75" s="525"/>
      <c r="AP75" s="489" t="s">
        <v>477</v>
      </c>
      <c r="AQ75" s="487">
        <v>249</v>
      </c>
      <c r="AR75" s="487">
        <v>249</v>
      </c>
      <c r="AS75" s="488">
        <v>4980</v>
      </c>
      <c r="AT75" s="487">
        <v>3237</v>
      </c>
      <c r="AU75" s="487">
        <v>2589.600000000012</v>
      </c>
      <c r="AV75" s="524"/>
      <c r="AW75" s="525"/>
      <c r="AX75" s="489" t="s">
        <v>477</v>
      </c>
      <c r="AY75" s="487">
        <v>238</v>
      </c>
      <c r="AZ75" s="487">
        <v>238</v>
      </c>
      <c r="BA75" s="488">
        <v>4760</v>
      </c>
      <c r="BB75" s="487">
        <v>3094</v>
      </c>
      <c r="BC75" s="487">
        <v>2475.200000000011</v>
      </c>
      <c r="BD75" s="524"/>
      <c r="BE75" s="525"/>
      <c r="BF75" s="489" t="s">
        <v>477</v>
      </c>
      <c r="BG75" s="487">
        <v>292</v>
      </c>
      <c r="BH75" s="487">
        <v>292</v>
      </c>
      <c r="BI75" s="488">
        <v>5820</v>
      </c>
      <c r="BJ75" s="487">
        <v>3783</v>
      </c>
      <c r="BK75" s="487">
        <v>3026.400000000016</v>
      </c>
      <c r="BL75" s="524"/>
      <c r="BM75" s="525"/>
      <c r="BN75" s="489" t="s">
        <v>477</v>
      </c>
      <c r="BO75" s="487">
        <v>293</v>
      </c>
      <c r="BP75" s="487">
        <v>293</v>
      </c>
      <c r="BQ75" s="488">
        <v>5860</v>
      </c>
      <c r="BR75" s="487">
        <v>3786.800001144409</v>
      </c>
      <c r="BS75" s="487">
        <v>3029.4400009155424</v>
      </c>
      <c r="BT75" s="524"/>
      <c r="BU75" s="525"/>
      <c r="BV75" s="489" t="s">
        <v>477</v>
      </c>
      <c r="BW75" s="487">
        <v>331</v>
      </c>
      <c r="BX75" s="487">
        <v>331</v>
      </c>
      <c r="BY75" s="488">
        <v>6620</v>
      </c>
      <c r="BZ75" s="487">
        <v>4299.300000190735</v>
      </c>
      <c r="CA75" s="487">
        <v>3439.4400001526074</v>
      </c>
      <c r="CB75" s="524"/>
      <c r="CC75" s="525"/>
      <c r="CD75" s="489" t="s">
        <v>477</v>
      </c>
      <c r="CE75" s="487">
        <v>256</v>
      </c>
      <c r="CF75" s="487">
        <v>256</v>
      </c>
      <c r="CG75" s="488">
        <v>5120</v>
      </c>
      <c r="CH75" s="487">
        <v>3328</v>
      </c>
      <c r="CI75" s="487">
        <v>2662.400000000013</v>
      </c>
      <c r="CJ75" s="524"/>
      <c r="CK75" s="525"/>
      <c r="CL75" s="489" t="s">
        <v>477</v>
      </c>
      <c r="CM75" s="487">
        <v>248</v>
      </c>
      <c r="CN75" s="487">
        <v>248</v>
      </c>
      <c r="CO75" s="488">
        <v>4960</v>
      </c>
      <c r="CP75" s="487">
        <v>3224</v>
      </c>
      <c r="CQ75" s="487">
        <v>2579.200000000012</v>
      </c>
      <c r="CR75" s="470"/>
      <c r="CS75" s="470"/>
      <c r="CT75" s="436"/>
    </row>
    <row r="76" spans="2:98" ht="12.75" customHeight="1">
      <c r="B76" s="489" t="s">
        <v>478</v>
      </c>
      <c r="C76" s="487">
        <v>20</v>
      </c>
      <c r="D76" s="487">
        <v>20</v>
      </c>
      <c r="E76" s="488">
        <v>400</v>
      </c>
      <c r="F76" s="487">
        <v>352.00000762939453</v>
      </c>
      <c r="G76" s="487">
        <v>281.6000061035157</v>
      </c>
      <c r="H76" s="524"/>
      <c r="I76" s="525"/>
      <c r="J76" s="489" t="s">
        <v>478</v>
      </c>
      <c r="K76" s="487">
        <v>25</v>
      </c>
      <c r="L76" s="487">
        <v>25</v>
      </c>
      <c r="M76" s="488">
        <v>500</v>
      </c>
      <c r="N76" s="487">
        <v>440.00000953674316</v>
      </c>
      <c r="O76" s="487">
        <v>352.0000076293945</v>
      </c>
      <c r="P76" s="524"/>
      <c r="Q76" s="525"/>
      <c r="R76" s="489" t="s">
        <v>478</v>
      </c>
      <c r="S76" s="487">
        <v>25</v>
      </c>
      <c r="T76" s="487">
        <v>25</v>
      </c>
      <c r="U76" s="488">
        <v>500</v>
      </c>
      <c r="V76" s="487">
        <v>440.00000953674316</v>
      </c>
      <c r="W76" s="487">
        <v>352.0000076293945</v>
      </c>
      <c r="X76" s="524"/>
      <c r="Y76" s="525"/>
      <c r="Z76" s="489" t="s">
        <v>478</v>
      </c>
      <c r="AA76" s="487">
        <v>98</v>
      </c>
      <c r="AB76" s="487">
        <v>98</v>
      </c>
      <c r="AC76" s="488">
        <v>1960</v>
      </c>
      <c r="AD76" s="487">
        <v>1724.8000373840332</v>
      </c>
      <c r="AE76" s="487">
        <v>1379.8400299072277</v>
      </c>
      <c r="AF76" s="524"/>
      <c r="AG76" s="525"/>
      <c r="AH76" s="489" t="s">
        <v>478</v>
      </c>
      <c r="AI76" s="487">
        <v>51</v>
      </c>
      <c r="AJ76" s="487">
        <v>51</v>
      </c>
      <c r="AK76" s="488">
        <v>1020</v>
      </c>
      <c r="AL76" s="487">
        <v>897.600019454956</v>
      </c>
      <c r="AM76" s="487">
        <v>718.0800155639643</v>
      </c>
      <c r="AN76" s="524"/>
      <c r="AO76" s="525"/>
      <c r="AP76" s="489" t="s">
        <v>478</v>
      </c>
      <c r="AQ76" s="487">
        <v>50</v>
      </c>
      <c r="AR76" s="487">
        <v>50</v>
      </c>
      <c r="AS76" s="488">
        <v>1000</v>
      </c>
      <c r="AT76" s="487">
        <v>880.0000190734863</v>
      </c>
      <c r="AU76" s="487">
        <v>704.0000152587885</v>
      </c>
      <c r="AV76" s="524"/>
      <c r="AW76" s="525"/>
      <c r="AX76" s="489" t="s">
        <v>478</v>
      </c>
      <c r="AY76" s="487">
        <v>37</v>
      </c>
      <c r="AZ76" s="487">
        <v>37</v>
      </c>
      <c r="BA76" s="488">
        <v>740</v>
      </c>
      <c r="BB76" s="487">
        <v>651.2000141143799</v>
      </c>
      <c r="BC76" s="487">
        <v>520.9600112915036</v>
      </c>
      <c r="BD76" s="524"/>
      <c r="BE76" s="525"/>
      <c r="BF76" s="489" t="s">
        <v>478</v>
      </c>
      <c r="BG76" s="487">
        <v>88</v>
      </c>
      <c r="BH76" s="487">
        <v>88</v>
      </c>
      <c r="BI76" s="488">
        <v>1760</v>
      </c>
      <c r="BJ76" s="487">
        <v>1555.4000339508057</v>
      </c>
      <c r="BK76" s="487">
        <v>1244.3200271606447</v>
      </c>
      <c r="BL76" s="524"/>
      <c r="BM76" s="525"/>
      <c r="BN76" s="489" t="s">
        <v>478</v>
      </c>
      <c r="BO76" s="487">
        <v>95</v>
      </c>
      <c r="BP76" s="487">
        <v>95</v>
      </c>
      <c r="BQ76" s="488">
        <v>1900</v>
      </c>
      <c r="BR76" s="487">
        <v>1570.80002784729</v>
      </c>
      <c r="BS76" s="487">
        <v>1256.6400222778323</v>
      </c>
      <c r="BT76" s="524"/>
      <c r="BU76" s="525"/>
      <c r="BV76" s="489" t="s">
        <v>478</v>
      </c>
      <c r="BW76" s="487">
        <v>143</v>
      </c>
      <c r="BX76" s="487">
        <v>143</v>
      </c>
      <c r="BY76" s="488">
        <v>2860</v>
      </c>
      <c r="BZ76" s="487">
        <v>2503.0000534057617</v>
      </c>
      <c r="CA76" s="487">
        <v>2002.4000427246147</v>
      </c>
      <c r="CB76" s="524"/>
      <c r="CC76" s="525"/>
      <c r="CD76" s="489" t="s">
        <v>478</v>
      </c>
      <c r="CE76" s="487">
        <v>105</v>
      </c>
      <c r="CF76" s="487">
        <v>105</v>
      </c>
      <c r="CG76" s="488">
        <v>2100</v>
      </c>
      <c r="CH76" s="487">
        <v>1848.0000400543213</v>
      </c>
      <c r="CI76" s="487">
        <v>1478.4000320434589</v>
      </c>
      <c r="CJ76" s="524"/>
      <c r="CK76" s="525"/>
      <c r="CL76" s="489" t="s">
        <v>478</v>
      </c>
      <c r="CM76" s="487">
        <v>154</v>
      </c>
      <c r="CN76" s="487">
        <v>154</v>
      </c>
      <c r="CO76" s="488">
        <v>3080</v>
      </c>
      <c r="CP76" s="487">
        <v>2710.400058746338</v>
      </c>
      <c r="CQ76" s="487">
        <v>2168.3200469970766</v>
      </c>
      <c r="CR76" s="470"/>
      <c r="CS76" s="470"/>
      <c r="CT76" s="436"/>
    </row>
    <row r="77" spans="2:98" ht="12.75" customHeight="1">
      <c r="B77" s="489" t="s">
        <v>479</v>
      </c>
      <c r="C77" s="487">
        <v>19</v>
      </c>
      <c r="D77" s="487">
        <v>19</v>
      </c>
      <c r="E77" s="488">
        <v>380</v>
      </c>
      <c r="F77" s="487">
        <v>459.8000144958496</v>
      </c>
      <c r="G77" s="487">
        <v>367.8400115966797</v>
      </c>
      <c r="H77" s="524"/>
      <c r="I77" s="525"/>
      <c r="J77" s="489" t="s">
        <v>479</v>
      </c>
      <c r="K77" s="487">
        <v>21</v>
      </c>
      <c r="L77" s="487">
        <v>21</v>
      </c>
      <c r="M77" s="488">
        <v>420</v>
      </c>
      <c r="N77" s="487">
        <v>508.2000160217285</v>
      </c>
      <c r="O77" s="487">
        <v>406.5600128173828</v>
      </c>
      <c r="P77" s="524"/>
      <c r="Q77" s="525"/>
      <c r="R77" s="489" t="s">
        <v>479</v>
      </c>
      <c r="S77" s="487">
        <v>36</v>
      </c>
      <c r="T77" s="487">
        <v>36</v>
      </c>
      <c r="U77" s="488">
        <v>720</v>
      </c>
      <c r="V77" s="487">
        <v>871.2000274658203</v>
      </c>
      <c r="W77" s="487">
        <v>696.9600219726562</v>
      </c>
      <c r="X77" s="524"/>
      <c r="Y77" s="525"/>
      <c r="Z77" s="489" t="s">
        <v>479</v>
      </c>
      <c r="AA77" s="487">
        <v>123</v>
      </c>
      <c r="AB77" s="487">
        <v>123</v>
      </c>
      <c r="AC77" s="488">
        <v>2460</v>
      </c>
      <c r="AD77" s="487">
        <v>2976.6000938415527</v>
      </c>
      <c r="AE77" s="487">
        <v>2381.280075073242</v>
      </c>
      <c r="AF77" s="524"/>
      <c r="AG77" s="525"/>
      <c r="AH77" s="489" t="s">
        <v>479</v>
      </c>
      <c r="AI77" s="487">
        <v>54</v>
      </c>
      <c r="AJ77" s="487">
        <v>54</v>
      </c>
      <c r="AK77" s="488">
        <v>1080</v>
      </c>
      <c r="AL77" s="487">
        <v>1306.8000411987305</v>
      </c>
      <c r="AM77" s="487">
        <v>1045.4400329589844</v>
      </c>
      <c r="AN77" s="524"/>
      <c r="AO77" s="525"/>
      <c r="AP77" s="489" t="s">
        <v>479</v>
      </c>
      <c r="AQ77" s="487">
        <v>36</v>
      </c>
      <c r="AR77" s="487">
        <v>36</v>
      </c>
      <c r="AS77" s="488">
        <v>720</v>
      </c>
      <c r="AT77" s="487">
        <v>871.2000274658203</v>
      </c>
      <c r="AU77" s="487">
        <v>696.9600219726562</v>
      </c>
      <c r="AV77" s="524"/>
      <c r="AW77" s="525"/>
      <c r="AX77" s="489" t="s">
        <v>479</v>
      </c>
      <c r="AY77" s="487">
        <v>39</v>
      </c>
      <c r="AZ77" s="487">
        <v>39</v>
      </c>
      <c r="BA77" s="488">
        <v>780</v>
      </c>
      <c r="BB77" s="487">
        <v>943.8000297546387</v>
      </c>
      <c r="BC77" s="487">
        <v>755.0400238037109</v>
      </c>
      <c r="BD77" s="524"/>
      <c r="BE77" s="525"/>
      <c r="BF77" s="489" t="s">
        <v>479</v>
      </c>
      <c r="BG77" s="487">
        <v>52</v>
      </c>
      <c r="BH77" s="487">
        <v>52</v>
      </c>
      <c r="BI77" s="488">
        <v>1040</v>
      </c>
      <c r="BJ77" s="487">
        <v>1258.4000396728516</v>
      </c>
      <c r="BK77" s="487">
        <v>1006.7200317382812</v>
      </c>
      <c r="BL77" s="524"/>
      <c r="BM77" s="525"/>
      <c r="BN77" s="489" t="s">
        <v>479</v>
      </c>
      <c r="BO77" s="487">
        <v>51</v>
      </c>
      <c r="BP77" s="487">
        <v>51</v>
      </c>
      <c r="BQ77" s="488">
        <v>1020</v>
      </c>
      <c r="BR77" s="487">
        <v>1227.6000385284424</v>
      </c>
      <c r="BS77" s="487">
        <v>982.0800308227539</v>
      </c>
      <c r="BT77" s="524"/>
      <c r="BU77" s="525"/>
      <c r="BV77" s="489" t="s">
        <v>479</v>
      </c>
      <c r="BW77" s="487">
        <v>84</v>
      </c>
      <c r="BX77" s="487">
        <v>84</v>
      </c>
      <c r="BY77" s="488">
        <v>1680</v>
      </c>
      <c r="BZ77" s="487">
        <v>2032.800064086914</v>
      </c>
      <c r="CA77" s="487">
        <v>1626.2400512695312</v>
      </c>
      <c r="CB77" s="524"/>
      <c r="CC77" s="525"/>
      <c r="CD77" s="489" t="s">
        <v>479</v>
      </c>
      <c r="CE77" s="487">
        <v>49</v>
      </c>
      <c r="CF77" s="487">
        <v>49</v>
      </c>
      <c r="CG77" s="488">
        <v>980</v>
      </c>
      <c r="CH77" s="487">
        <v>1185.8000373840332</v>
      </c>
      <c r="CI77" s="487">
        <v>948.6400299072266</v>
      </c>
      <c r="CJ77" s="524"/>
      <c r="CK77" s="525"/>
      <c r="CL77" s="489" t="s">
        <v>479</v>
      </c>
      <c r="CM77" s="487">
        <v>59</v>
      </c>
      <c r="CN77" s="487">
        <v>59</v>
      </c>
      <c r="CO77" s="488">
        <v>1180</v>
      </c>
      <c r="CP77" s="487">
        <v>1427.8000450134277</v>
      </c>
      <c r="CQ77" s="487">
        <v>1142.2400360107422</v>
      </c>
      <c r="CR77" s="470"/>
      <c r="CS77" s="470"/>
      <c r="CT77" s="436"/>
    </row>
    <row r="78" spans="2:98" ht="12.75" customHeight="1">
      <c r="B78" s="489" t="s">
        <v>480</v>
      </c>
      <c r="C78" s="487">
        <v>0</v>
      </c>
      <c r="D78" s="487">
        <v>0</v>
      </c>
      <c r="E78" s="487">
        <v>0</v>
      </c>
      <c r="F78" s="487">
        <v>0</v>
      </c>
      <c r="G78" s="487">
        <v>0</v>
      </c>
      <c r="H78" s="524"/>
      <c r="I78" s="525"/>
      <c r="J78" s="489" t="s">
        <v>480</v>
      </c>
      <c r="K78" s="487">
        <v>0</v>
      </c>
      <c r="L78" s="487">
        <v>0</v>
      </c>
      <c r="M78" s="488">
        <v>0</v>
      </c>
      <c r="N78" s="487">
        <v>0</v>
      </c>
      <c r="O78" s="487">
        <v>0</v>
      </c>
      <c r="P78" s="524"/>
      <c r="Q78" s="525"/>
      <c r="R78" s="489" t="s">
        <v>480</v>
      </c>
      <c r="S78" s="487">
        <v>1</v>
      </c>
      <c r="T78" s="487">
        <v>1</v>
      </c>
      <c r="U78" s="488">
        <v>20</v>
      </c>
      <c r="V78" s="487">
        <v>42.70000076293945</v>
      </c>
      <c r="W78" s="487">
        <v>34.16000061035157</v>
      </c>
      <c r="X78" s="524"/>
      <c r="Y78" s="525"/>
      <c r="Z78" s="489" t="s">
        <v>480</v>
      </c>
      <c r="AA78" s="487">
        <v>0</v>
      </c>
      <c r="AB78" s="487">
        <v>0</v>
      </c>
      <c r="AC78" s="488">
        <v>0</v>
      </c>
      <c r="AD78" s="487">
        <v>0</v>
      </c>
      <c r="AE78" s="487">
        <v>0</v>
      </c>
      <c r="AF78" s="524"/>
      <c r="AG78" s="525"/>
      <c r="AH78" s="489" t="s">
        <v>480</v>
      </c>
      <c r="AI78" s="487">
        <v>0</v>
      </c>
      <c r="AJ78" s="487">
        <v>0</v>
      </c>
      <c r="AK78" s="488">
        <v>0</v>
      </c>
      <c r="AL78" s="487">
        <v>0</v>
      </c>
      <c r="AM78" s="487">
        <v>0</v>
      </c>
      <c r="AN78" s="524"/>
      <c r="AO78" s="525"/>
      <c r="AP78" s="489" t="s">
        <v>480</v>
      </c>
      <c r="AQ78" s="487">
        <v>1</v>
      </c>
      <c r="AR78" s="487">
        <v>1</v>
      </c>
      <c r="AS78" s="488">
        <v>20</v>
      </c>
      <c r="AT78" s="487">
        <v>42.70000076293945</v>
      </c>
      <c r="AU78" s="487">
        <v>34.16000061035157</v>
      </c>
      <c r="AV78" s="524"/>
      <c r="AW78" s="525"/>
      <c r="AX78" s="489" t="s">
        <v>480</v>
      </c>
      <c r="AY78" s="487">
        <v>0</v>
      </c>
      <c r="AZ78" s="487">
        <v>0</v>
      </c>
      <c r="BA78" s="488">
        <v>0</v>
      </c>
      <c r="BB78" s="487">
        <v>0</v>
      </c>
      <c r="BC78" s="487">
        <v>0</v>
      </c>
      <c r="BD78" s="524"/>
      <c r="BE78" s="525"/>
      <c r="BF78" s="489" t="s">
        <v>480</v>
      </c>
      <c r="BG78" s="487"/>
      <c r="BH78" s="487"/>
      <c r="BI78" s="488"/>
      <c r="BJ78" s="487"/>
      <c r="BK78" s="487"/>
      <c r="BL78" s="524"/>
      <c r="BM78" s="525"/>
      <c r="BN78" s="489" t="s">
        <v>480</v>
      </c>
      <c r="BO78" s="487">
        <v>1</v>
      </c>
      <c r="BP78" s="487">
        <v>1</v>
      </c>
      <c r="BQ78" s="488">
        <v>20</v>
      </c>
      <c r="BR78" s="487">
        <v>42.70000076293945</v>
      </c>
      <c r="BS78" s="487">
        <v>34.16000061035157</v>
      </c>
      <c r="BT78" s="524"/>
      <c r="BU78" s="525"/>
      <c r="BV78" s="489" t="s">
        <v>480</v>
      </c>
      <c r="BW78" s="487">
        <v>1</v>
      </c>
      <c r="BX78" s="487">
        <v>1</v>
      </c>
      <c r="BY78" s="488">
        <v>20</v>
      </c>
      <c r="BZ78" s="487">
        <v>42.70000076293945</v>
      </c>
      <c r="CA78" s="487">
        <v>34.16000061035157</v>
      </c>
      <c r="CB78" s="524"/>
      <c r="CC78" s="525"/>
      <c r="CD78" s="489" t="s">
        <v>480</v>
      </c>
      <c r="CE78" s="487">
        <v>2</v>
      </c>
      <c r="CF78" s="487">
        <v>2</v>
      </c>
      <c r="CG78" s="488">
        <v>40</v>
      </c>
      <c r="CH78" s="487">
        <v>85.4000015258789</v>
      </c>
      <c r="CI78" s="487">
        <v>68.32000122070313</v>
      </c>
      <c r="CJ78" s="524"/>
      <c r="CK78" s="525"/>
      <c r="CL78" s="489" t="s">
        <v>480</v>
      </c>
      <c r="CM78" s="487">
        <v>1</v>
      </c>
      <c r="CN78" s="487">
        <v>1</v>
      </c>
      <c r="CO78" s="488">
        <v>20</v>
      </c>
      <c r="CP78" s="487">
        <v>42.70000076293945</v>
      </c>
      <c r="CQ78" s="487">
        <v>34.16000061035157</v>
      </c>
      <c r="CR78" s="470"/>
      <c r="CS78" s="470"/>
      <c r="CT78" s="436"/>
    </row>
    <row r="79" spans="1:97" ht="12.75" customHeight="1">
      <c r="A79" s="436"/>
      <c r="B79" s="53" t="s">
        <v>481</v>
      </c>
      <c r="C79" s="484">
        <f>SUM(C80:C82)</f>
        <v>1214190.75</v>
      </c>
      <c r="D79" s="484">
        <f>SUM(D80:D82)</f>
        <v>1047</v>
      </c>
      <c r="E79" s="485">
        <f>SUM(E80:E82)</f>
        <v>418707.54</v>
      </c>
      <c r="F79" s="484">
        <f>SUM(F80:F82)</f>
        <v>101628.9883813858</v>
      </c>
      <c r="G79" s="484">
        <f>SUM(G80:G82)</f>
        <v>81303.1907051088</v>
      </c>
      <c r="H79" s="526"/>
      <c r="I79" s="527"/>
      <c r="J79" s="53" t="s">
        <v>481</v>
      </c>
      <c r="K79" s="484">
        <f>SUM(K80:K82)</f>
        <v>3358554.350036621</v>
      </c>
      <c r="L79" s="484">
        <f>SUM(L80:L82)</f>
        <v>2719</v>
      </c>
      <c r="M79" s="485">
        <f>SUM(M80:M82)</f>
        <v>1169557.6</v>
      </c>
      <c r="N79" s="484">
        <f>SUM(N80:N82)</f>
        <v>387028.29989242554</v>
      </c>
      <c r="O79" s="484">
        <f>SUM(O80:O82)</f>
        <v>309622.6399139404</v>
      </c>
      <c r="P79" s="526"/>
      <c r="Q79" s="527"/>
      <c r="R79" s="53" t="s">
        <v>481</v>
      </c>
      <c r="S79" s="484">
        <f>SUM(S80:S82)</f>
        <v>3392615.7098999023</v>
      </c>
      <c r="T79" s="484">
        <f>SUM(T80:T82)</f>
        <v>2621</v>
      </c>
      <c r="U79" s="485">
        <f>SUM(U80:U82)</f>
        <v>1185521</v>
      </c>
      <c r="V79" s="484">
        <f>SUM(V80:V82)</f>
        <v>388724.175383091</v>
      </c>
      <c r="W79" s="484">
        <f>SUM(W80:W82)</f>
        <v>310979.34030647326</v>
      </c>
      <c r="X79" s="526"/>
      <c r="Y79" s="527"/>
      <c r="Z79" s="53" t="s">
        <v>481</v>
      </c>
      <c r="AA79" s="484">
        <f>SUM(AA80:AA82)</f>
        <v>4584084.039978027</v>
      </c>
      <c r="AB79" s="484">
        <f>SUM(AB80:AB82)</f>
        <v>2744</v>
      </c>
      <c r="AC79" s="485">
        <f>SUM(AC80:AC82)</f>
        <v>1603849.73</v>
      </c>
      <c r="AD79" s="484">
        <f>SUM(AD80:AD82)</f>
        <v>518531.20853996277</v>
      </c>
      <c r="AE79" s="484">
        <f>SUM(AE80:AE82)</f>
        <v>414824.9668319689</v>
      </c>
      <c r="AF79" s="526"/>
      <c r="AG79" s="527"/>
      <c r="AH79" s="53" t="s">
        <v>481</v>
      </c>
      <c r="AI79" s="484">
        <f>SUM(AI80:AI82)</f>
        <v>12495859.16998291</v>
      </c>
      <c r="AJ79" s="484">
        <f>SUM(AJ80:AJ82)</f>
        <v>9082</v>
      </c>
      <c r="AK79" s="485">
        <f>SUM(AK80:AK82)</f>
        <v>4370154.34</v>
      </c>
      <c r="AL79" s="484">
        <f>SUM(AL80:AL82)</f>
        <v>1383326.3716955185</v>
      </c>
      <c r="AM79" s="484">
        <f>SUM(AM80:AM82)</f>
        <v>1106661.097356407</v>
      </c>
      <c r="AN79" s="526"/>
      <c r="AO79" s="527"/>
      <c r="AP79" s="53" t="s">
        <v>481</v>
      </c>
      <c r="AQ79" s="484">
        <f>SUM(AQ80:AQ82)</f>
        <v>6926187.440002441</v>
      </c>
      <c r="AR79" s="484">
        <f>SUM(AR80:AR82)</f>
        <v>4887</v>
      </c>
      <c r="AS79" s="485">
        <f>SUM(AS80:AS82)</f>
        <v>2420273.7600000002</v>
      </c>
      <c r="AT79" s="484">
        <f>SUM(AT80:AT82)</f>
        <v>1404716.069716692</v>
      </c>
      <c r="AU79" s="484">
        <f>SUM(AU80:AU82)</f>
        <v>1123772.855773352</v>
      </c>
      <c r="AV79" s="526"/>
      <c r="AW79" s="527"/>
      <c r="AX79" s="53" t="s">
        <v>481</v>
      </c>
      <c r="AY79" s="484">
        <f>SUM(AY80:AY82)</f>
        <v>4190700.6099853516</v>
      </c>
      <c r="AZ79" s="484">
        <f>SUM(AZ80:AZ82)</f>
        <v>3067</v>
      </c>
      <c r="BA79" s="485">
        <f>SUM(BA80:BA82)</f>
        <v>1306726.26</v>
      </c>
      <c r="BB79" s="484">
        <f>SUM(BB80:BB82)</f>
        <v>688765.9577479362</v>
      </c>
      <c r="BC79" s="484">
        <f>SUM(BC80:BC82)</f>
        <v>551012.7661983486</v>
      </c>
      <c r="BD79" s="526"/>
      <c r="BE79" s="527"/>
      <c r="BF79" s="53" t="s">
        <v>481</v>
      </c>
      <c r="BG79" s="484">
        <f>SUM(BG80:BG82)</f>
        <v>3444338.250015259</v>
      </c>
      <c r="BH79" s="484">
        <f>SUM(BH80:BH82)</f>
        <v>2696</v>
      </c>
      <c r="BI79" s="485">
        <f>SUM(BI80:BI82)</f>
        <v>812084.04</v>
      </c>
      <c r="BJ79" s="484">
        <f>SUM(BJ80:BJ82)</f>
        <v>632706.5951271057</v>
      </c>
      <c r="BK79" s="484">
        <f>SUM(BK80:BK82)</f>
        <v>506165.27610168385</v>
      </c>
      <c r="BL79" s="526"/>
      <c r="BM79" s="527"/>
      <c r="BN79" s="53" t="s">
        <v>481</v>
      </c>
      <c r="BO79" s="484">
        <f>SUM(BO80:BO82)</f>
        <v>2795452.4600219727</v>
      </c>
      <c r="BP79" s="484">
        <f>SUM(BP80:BP82)</f>
        <v>2150</v>
      </c>
      <c r="BQ79" s="485">
        <f>SUM(BQ80:BQ82)</f>
        <v>571031.97</v>
      </c>
      <c r="BR79" s="484">
        <f>SUM(BR80:BR82)</f>
        <v>550257.8070220947</v>
      </c>
      <c r="BS79" s="484">
        <f>SUM(BS80:BS82)</f>
        <v>440206.24561767647</v>
      </c>
      <c r="BT79" s="526"/>
      <c r="BU79" s="527"/>
      <c r="BV79" s="53" t="s">
        <v>481</v>
      </c>
      <c r="BW79" s="484">
        <f>SUM(BW80:BW82)</f>
        <v>3482557.5699157715</v>
      </c>
      <c r="BX79" s="484">
        <f>SUM(BX80:BX82)</f>
        <v>2375</v>
      </c>
      <c r="BY79" s="485">
        <f>SUM(BY80:BY82)</f>
        <v>732878.7100000001</v>
      </c>
      <c r="BZ79" s="484">
        <f>SUM(BZ80:BZ82)</f>
        <v>679328.8049221039</v>
      </c>
      <c r="CA79" s="484">
        <f>SUM(CA80:CA82)</f>
        <v>543463.0439376825</v>
      </c>
      <c r="CB79" s="526"/>
      <c r="CC79" s="527"/>
      <c r="CD79" s="53" t="s">
        <v>481</v>
      </c>
      <c r="CE79" s="484">
        <f>SUM(CE80:CE82)</f>
        <v>2738560.460281372</v>
      </c>
      <c r="CF79" s="484">
        <f>SUM(CF80:CF82)</f>
        <v>1877</v>
      </c>
      <c r="CG79" s="485">
        <f>SUM(CG80:CG82)</f>
        <v>565797.05</v>
      </c>
      <c r="CH79" s="484">
        <f>SUM(CH80:CH82)</f>
        <v>670915.3319215775</v>
      </c>
      <c r="CI79" s="484">
        <f>SUM(CI80:CI82)</f>
        <v>536732.2655372621</v>
      </c>
      <c r="CJ79" s="526"/>
      <c r="CK79" s="527"/>
      <c r="CL79" s="53" t="s">
        <v>481</v>
      </c>
      <c r="CM79" s="484">
        <f>SUM(CM80:CM82)</f>
        <v>2579479.8299865723</v>
      </c>
      <c r="CN79" s="484">
        <f>SUM(CN80:CN82)</f>
        <v>1847</v>
      </c>
      <c r="CO79" s="485">
        <f>SUM(CO80:CO82)</f>
        <v>524187.88</v>
      </c>
      <c r="CP79" s="484">
        <f>SUM(CP80:CP82)</f>
        <v>550506.4414691925</v>
      </c>
      <c r="CQ79" s="484">
        <f>SUM(CQ80:CQ82)</f>
        <v>440405.1531753548</v>
      </c>
      <c r="CR79" s="304"/>
      <c r="CS79" s="304"/>
    </row>
    <row r="80" spans="2:97" ht="12.75" customHeight="1">
      <c r="B80" s="489" t="s">
        <v>482</v>
      </c>
      <c r="C80" s="487">
        <v>26030</v>
      </c>
      <c r="D80" s="487">
        <v>27</v>
      </c>
      <c r="E80" s="488">
        <v>8417.5</v>
      </c>
      <c r="F80" s="487">
        <v>3680.8999366760254</v>
      </c>
      <c r="G80" s="487">
        <v>2944.7199493408207</v>
      </c>
      <c r="H80" s="524"/>
      <c r="I80" s="525"/>
      <c r="J80" s="489" t="s">
        <v>482</v>
      </c>
      <c r="K80" s="487">
        <v>46316</v>
      </c>
      <c r="L80" s="487">
        <v>37</v>
      </c>
      <c r="M80" s="488">
        <v>16196.6</v>
      </c>
      <c r="N80" s="487">
        <v>73642.4408569336</v>
      </c>
      <c r="O80" s="487">
        <v>58913.95268554687</v>
      </c>
      <c r="P80" s="524"/>
      <c r="Q80" s="525"/>
      <c r="R80" s="489" t="s">
        <v>482</v>
      </c>
      <c r="S80" s="487">
        <v>46686</v>
      </c>
      <c r="T80" s="487">
        <v>35</v>
      </c>
      <c r="U80" s="488">
        <v>15943.6</v>
      </c>
      <c r="V80" s="487">
        <v>74230.74041748047</v>
      </c>
      <c r="W80" s="487">
        <v>59384.59233398439</v>
      </c>
      <c r="X80" s="524"/>
      <c r="Y80" s="525"/>
      <c r="Z80" s="489" t="s">
        <v>482</v>
      </c>
      <c r="AA80" s="487">
        <v>63434.5</v>
      </c>
      <c r="AB80" s="487">
        <v>47</v>
      </c>
      <c r="AC80" s="488">
        <v>22081.97</v>
      </c>
      <c r="AD80" s="487">
        <v>100860.85577392578</v>
      </c>
      <c r="AE80" s="487">
        <v>80688.68461914065</v>
      </c>
      <c r="AF80" s="524"/>
      <c r="AG80" s="525"/>
      <c r="AH80" s="489" t="s">
        <v>482</v>
      </c>
      <c r="AI80" s="487">
        <v>169458</v>
      </c>
      <c r="AJ80" s="487">
        <v>133</v>
      </c>
      <c r="AK80" s="488">
        <v>58982.14</v>
      </c>
      <c r="AL80" s="487">
        <v>269438.22454833984</v>
      </c>
      <c r="AM80" s="487">
        <v>215550.57963867183</v>
      </c>
      <c r="AN80" s="524"/>
      <c r="AO80" s="525"/>
      <c r="AP80" s="489" t="s">
        <v>482</v>
      </c>
      <c r="AQ80" s="487">
        <v>512056</v>
      </c>
      <c r="AR80" s="487">
        <v>96</v>
      </c>
      <c r="AS80" s="488">
        <v>178948.35</v>
      </c>
      <c r="AT80" s="487">
        <v>814169.0673828125</v>
      </c>
      <c r="AU80" s="487">
        <v>651335.2539062499</v>
      </c>
      <c r="AV80" s="524"/>
      <c r="AW80" s="525"/>
      <c r="AX80" s="489" t="s">
        <v>482</v>
      </c>
      <c r="AY80" s="487">
        <v>124714</v>
      </c>
      <c r="AZ80" s="487">
        <v>50</v>
      </c>
      <c r="BA80" s="488">
        <v>43394.5</v>
      </c>
      <c r="BB80" s="487">
        <v>198295.26470947266</v>
      </c>
      <c r="BC80" s="487">
        <v>158636.21176757812</v>
      </c>
      <c r="BD80" s="524"/>
      <c r="BE80" s="525"/>
      <c r="BF80" s="489" t="s">
        <v>482</v>
      </c>
      <c r="BG80" s="487">
        <v>20235</v>
      </c>
      <c r="BH80" s="487">
        <v>16</v>
      </c>
      <c r="BI80" s="488">
        <v>7016.25</v>
      </c>
      <c r="BJ80" s="487">
        <v>32200.050231933594</v>
      </c>
      <c r="BK80" s="487">
        <v>25760.04018554688</v>
      </c>
      <c r="BL80" s="524"/>
      <c r="BM80" s="525"/>
      <c r="BN80" s="489" t="s">
        <v>482</v>
      </c>
      <c r="BO80" s="487">
        <v>0</v>
      </c>
      <c r="BP80" s="487">
        <v>0</v>
      </c>
      <c r="BQ80" s="488">
        <v>0</v>
      </c>
      <c r="BR80" s="487">
        <v>0</v>
      </c>
      <c r="BS80" s="487">
        <v>0</v>
      </c>
      <c r="BT80" s="524"/>
      <c r="BU80" s="525"/>
      <c r="BV80" s="489" t="s">
        <v>482</v>
      </c>
      <c r="BW80" s="487">
        <v>3042</v>
      </c>
      <c r="BX80" s="487">
        <v>3</v>
      </c>
      <c r="BY80" s="488">
        <v>1064.7</v>
      </c>
      <c r="BZ80" s="487">
        <v>4836.780029296875</v>
      </c>
      <c r="CA80" s="487">
        <v>3869.4240234375</v>
      </c>
      <c r="CB80" s="524"/>
      <c r="CC80" s="525"/>
      <c r="CD80" s="489" t="s">
        <v>482</v>
      </c>
      <c r="CE80" s="487">
        <v>83746.16998291016</v>
      </c>
      <c r="CF80" s="487">
        <v>15</v>
      </c>
      <c r="CG80" s="488">
        <v>25175.46</v>
      </c>
      <c r="CH80" s="487">
        <v>134810.69848632812</v>
      </c>
      <c r="CI80" s="487">
        <v>107848.55878906249</v>
      </c>
      <c r="CJ80" s="524"/>
      <c r="CK80" s="525"/>
      <c r="CL80" s="489" t="s">
        <v>482</v>
      </c>
      <c r="CM80" s="487">
        <v>22225</v>
      </c>
      <c r="CN80" s="487">
        <v>9</v>
      </c>
      <c r="CO80" s="488">
        <v>6725.5</v>
      </c>
      <c r="CP80" s="487">
        <v>35738.249755859375</v>
      </c>
      <c r="CQ80" s="487">
        <v>28590.5998046875</v>
      </c>
      <c r="CR80" s="470"/>
      <c r="CS80" s="470"/>
    </row>
    <row r="81" spans="2:97" ht="12.75" customHeight="1">
      <c r="B81" s="489" t="s">
        <v>483</v>
      </c>
      <c r="C81" s="487">
        <v>2225</v>
      </c>
      <c r="D81" s="487">
        <v>4</v>
      </c>
      <c r="E81" s="488">
        <v>778.75</v>
      </c>
      <c r="F81" s="487">
        <v>3092.75</v>
      </c>
      <c r="G81" s="487">
        <v>2474.2</v>
      </c>
      <c r="H81" s="524"/>
      <c r="I81" s="525"/>
      <c r="J81" s="489" t="s">
        <v>483</v>
      </c>
      <c r="K81" s="487">
        <v>10840</v>
      </c>
      <c r="L81" s="487">
        <v>8</v>
      </c>
      <c r="M81" s="488">
        <v>3794</v>
      </c>
      <c r="N81" s="487">
        <v>16260</v>
      </c>
      <c r="O81" s="487">
        <v>13008</v>
      </c>
      <c r="P81" s="524"/>
      <c r="Q81" s="525"/>
      <c r="R81" s="489" t="s">
        <v>483</v>
      </c>
      <c r="S81" s="487">
        <v>9475</v>
      </c>
      <c r="T81" s="487">
        <v>7</v>
      </c>
      <c r="U81" s="488">
        <v>3302.55</v>
      </c>
      <c r="V81" s="487">
        <v>14212.5</v>
      </c>
      <c r="W81" s="487">
        <v>11370</v>
      </c>
      <c r="X81" s="524"/>
      <c r="Y81" s="525"/>
      <c r="Z81" s="489" t="s">
        <v>483</v>
      </c>
      <c r="AA81" s="487">
        <v>7668</v>
      </c>
      <c r="AB81" s="487">
        <v>7</v>
      </c>
      <c r="AC81" s="488">
        <v>2543.8</v>
      </c>
      <c r="AD81" s="487">
        <v>11502</v>
      </c>
      <c r="AE81" s="487">
        <v>9201.6</v>
      </c>
      <c r="AF81" s="524"/>
      <c r="AG81" s="525"/>
      <c r="AH81" s="489" t="s">
        <v>483</v>
      </c>
      <c r="AI81" s="487">
        <v>3200</v>
      </c>
      <c r="AJ81" s="487">
        <v>3</v>
      </c>
      <c r="AK81" s="488">
        <v>1006.14</v>
      </c>
      <c r="AL81" s="487">
        <v>4800</v>
      </c>
      <c r="AM81" s="487">
        <v>3840</v>
      </c>
      <c r="AN81" s="524"/>
      <c r="AO81" s="525"/>
      <c r="AP81" s="489" t="s">
        <v>483</v>
      </c>
      <c r="AQ81" s="487">
        <v>9415</v>
      </c>
      <c r="AR81" s="487">
        <v>8</v>
      </c>
      <c r="AS81" s="488">
        <v>3295.25</v>
      </c>
      <c r="AT81" s="487">
        <v>14122.5</v>
      </c>
      <c r="AU81" s="487">
        <v>11298</v>
      </c>
      <c r="AV81" s="524"/>
      <c r="AW81" s="525"/>
      <c r="AX81" s="489" t="s">
        <v>483</v>
      </c>
      <c r="AY81" s="487">
        <v>6311</v>
      </c>
      <c r="AZ81" s="487">
        <v>5</v>
      </c>
      <c r="BA81" s="488">
        <v>2146.85</v>
      </c>
      <c r="BB81" s="487">
        <v>9466.5</v>
      </c>
      <c r="BC81" s="487">
        <v>7573.2</v>
      </c>
      <c r="BD81" s="524"/>
      <c r="BE81" s="525"/>
      <c r="BF81" s="489" t="s">
        <v>483</v>
      </c>
      <c r="BG81" s="487">
        <v>3188</v>
      </c>
      <c r="BH81" s="487">
        <v>3</v>
      </c>
      <c r="BI81" s="488">
        <v>1073.3</v>
      </c>
      <c r="BJ81" s="487">
        <v>4782</v>
      </c>
      <c r="BK81" s="487">
        <v>3825.6</v>
      </c>
      <c r="BL81" s="524"/>
      <c r="BM81" s="525"/>
      <c r="BN81" s="489" t="s">
        <v>483</v>
      </c>
      <c r="BO81" s="487">
        <v>0</v>
      </c>
      <c r="BP81" s="487">
        <v>0</v>
      </c>
      <c r="BQ81" s="488">
        <v>0</v>
      </c>
      <c r="BR81" s="487">
        <v>0</v>
      </c>
      <c r="BS81" s="487">
        <v>0</v>
      </c>
      <c r="BT81" s="524"/>
      <c r="BU81" s="525"/>
      <c r="BV81" s="489" t="s">
        <v>483</v>
      </c>
      <c r="BW81" s="487">
        <v>3704</v>
      </c>
      <c r="BX81" s="487">
        <v>3</v>
      </c>
      <c r="BY81" s="488">
        <v>1111.2</v>
      </c>
      <c r="BZ81" s="487">
        <v>5815.2802734375</v>
      </c>
      <c r="CA81" s="487">
        <v>4652.224218750001</v>
      </c>
      <c r="CB81" s="524"/>
      <c r="CC81" s="525"/>
      <c r="CD81" s="489" t="s">
        <v>483</v>
      </c>
      <c r="CE81" s="487">
        <v>8492.830078125</v>
      </c>
      <c r="CF81" s="487">
        <v>7</v>
      </c>
      <c r="CG81" s="488">
        <v>2547.85</v>
      </c>
      <c r="CH81" s="487">
        <v>13333.74365234375</v>
      </c>
      <c r="CI81" s="487">
        <v>10666.994921875</v>
      </c>
      <c r="CJ81" s="524"/>
      <c r="CK81" s="525"/>
      <c r="CL81" s="489" t="s">
        <v>483</v>
      </c>
      <c r="CM81" s="487">
        <v>5367.239990234375</v>
      </c>
      <c r="CN81" s="487">
        <v>6</v>
      </c>
      <c r="CO81" s="488">
        <v>1584.86</v>
      </c>
      <c r="CP81" s="487">
        <v>8426.567138671875</v>
      </c>
      <c r="CQ81" s="487">
        <v>6741.2537109375</v>
      </c>
      <c r="CR81" s="470"/>
      <c r="CS81" s="470"/>
    </row>
    <row r="82" spans="1:97" ht="12.75" customHeight="1">
      <c r="A82" s="436"/>
      <c r="B82" s="489" t="s">
        <v>484</v>
      </c>
      <c r="C82" s="487">
        <v>1185935.75</v>
      </c>
      <c r="D82" s="487">
        <v>1016</v>
      </c>
      <c r="E82" s="488">
        <v>409511.29</v>
      </c>
      <c r="F82" s="487">
        <v>94855.33844470978</v>
      </c>
      <c r="G82" s="487">
        <v>75884.27075576798</v>
      </c>
      <c r="H82" s="524"/>
      <c r="I82" s="525"/>
      <c r="J82" s="489" t="s">
        <v>484</v>
      </c>
      <c r="K82" s="487">
        <v>3301398.350036621</v>
      </c>
      <c r="L82" s="487">
        <v>2674</v>
      </c>
      <c r="M82" s="488">
        <v>1149567</v>
      </c>
      <c r="N82" s="487">
        <v>297125.85903549194</v>
      </c>
      <c r="O82" s="487">
        <v>237700.68722839354</v>
      </c>
      <c r="P82" s="524"/>
      <c r="Q82" s="525"/>
      <c r="R82" s="489" t="s">
        <v>484</v>
      </c>
      <c r="S82" s="487">
        <v>3336454.7098999023</v>
      </c>
      <c r="T82" s="487">
        <v>2579</v>
      </c>
      <c r="U82" s="488">
        <v>1166274.85</v>
      </c>
      <c r="V82" s="487">
        <v>300280.9349656105</v>
      </c>
      <c r="W82" s="487">
        <v>240224.74797248887</v>
      </c>
      <c r="X82" s="524"/>
      <c r="Y82" s="525"/>
      <c r="Z82" s="489" t="s">
        <v>484</v>
      </c>
      <c r="AA82" s="487">
        <v>4512981.539978027</v>
      </c>
      <c r="AB82" s="487">
        <v>2690</v>
      </c>
      <c r="AC82" s="488">
        <v>1579223.96</v>
      </c>
      <c r="AD82" s="487">
        <v>406168.352766037</v>
      </c>
      <c r="AE82" s="487">
        <v>324934.68221282825</v>
      </c>
      <c r="AF82" s="524"/>
      <c r="AG82" s="525"/>
      <c r="AH82" s="489" t="s">
        <v>484</v>
      </c>
      <c r="AI82" s="487">
        <v>12323201.16998291</v>
      </c>
      <c r="AJ82" s="487">
        <v>8946</v>
      </c>
      <c r="AK82" s="488">
        <v>4310166.06</v>
      </c>
      <c r="AL82" s="487">
        <v>1109088.1471471786</v>
      </c>
      <c r="AM82" s="487">
        <v>887270.5177177353</v>
      </c>
      <c r="AN82" s="524"/>
      <c r="AO82" s="525"/>
      <c r="AP82" s="489" t="s">
        <v>484</v>
      </c>
      <c r="AQ82" s="487">
        <v>6404716.440002441</v>
      </c>
      <c r="AR82" s="487">
        <v>4783</v>
      </c>
      <c r="AS82" s="488">
        <v>2238030.16</v>
      </c>
      <c r="AT82" s="487">
        <v>576424.5023338795</v>
      </c>
      <c r="AU82" s="487">
        <v>461139.6018671022</v>
      </c>
      <c r="AV82" s="524"/>
      <c r="AW82" s="525"/>
      <c r="AX82" s="489" t="s">
        <v>484</v>
      </c>
      <c r="AY82" s="487">
        <v>4059675.6099853516</v>
      </c>
      <c r="AZ82" s="487">
        <v>3012</v>
      </c>
      <c r="BA82" s="488">
        <v>1261184.91</v>
      </c>
      <c r="BB82" s="487">
        <v>481004.1930384636</v>
      </c>
      <c r="BC82" s="487">
        <v>384803.35443077044</v>
      </c>
      <c r="BD82" s="524"/>
      <c r="BE82" s="525"/>
      <c r="BF82" s="489" t="s">
        <v>484</v>
      </c>
      <c r="BG82" s="487">
        <v>3420915.250015259</v>
      </c>
      <c r="BH82" s="487">
        <v>2677</v>
      </c>
      <c r="BI82" s="488">
        <v>803994.49</v>
      </c>
      <c r="BJ82" s="487">
        <v>595724.5448951721</v>
      </c>
      <c r="BK82" s="487">
        <v>476579.63591613696</v>
      </c>
      <c r="BL82" s="524"/>
      <c r="BM82" s="525"/>
      <c r="BN82" s="489" t="s">
        <v>484</v>
      </c>
      <c r="BO82" s="487">
        <v>2795452.4600219727</v>
      </c>
      <c r="BP82" s="487">
        <v>2150</v>
      </c>
      <c r="BQ82" s="488">
        <v>571031.97</v>
      </c>
      <c r="BR82" s="487">
        <v>550257.8070220947</v>
      </c>
      <c r="BS82" s="487">
        <v>440206.24561767647</v>
      </c>
      <c r="BT82" s="524"/>
      <c r="BU82" s="525"/>
      <c r="BV82" s="489" t="s">
        <v>484</v>
      </c>
      <c r="BW82" s="487">
        <v>3475811.5699157715</v>
      </c>
      <c r="BX82" s="487">
        <v>2369</v>
      </c>
      <c r="BY82" s="488">
        <v>730702.81</v>
      </c>
      <c r="BZ82" s="487">
        <v>668676.7446193695</v>
      </c>
      <c r="CA82" s="487">
        <v>534941.3956954951</v>
      </c>
      <c r="CB82" s="524"/>
      <c r="CC82" s="525"/>
      <c r="CD82" s="489" t="s">
        <v>484</v>
      </c>
      <c r="CE82" s="487">
        <v>2646321.460220337</v>
      </c>
      <c r="CF82" s="487">
        <v>1855</v>
      </c>
      <c r="CG82" s="488">
        <v>538073.74</v>
      </c>
      <c r="CH82" s="487">
        <v>522770.8897829056</v>
      </c>
      <c r="CI82" s="487">
        <v>418216.71182632464</v>
      </c>
      <c r="CJ82" s="524"/>
      <c r="CK82" s="525"/>
      <c r="CL82" s="489" t="s">
        <v>484</v>
      </c>
      <c r="CM82" s="487">
        <v>2551887.589996338</v>
      </c>
      <c r="CN82" s="487">
        <v>1832</v>
      </c>
      <c r="CO82" s="488">
        <v>515877.52</v>
      </c>
      <c r="CP82" s="487">
        <v>506341.62457466125</v>
      </c>
      <c r="CQ82" s="487">
        <v>405073.2996597298</v>
      </c>
      <c r="CR82" s="470"/>
      <c r="CS82" s="470"/>
    </row>
    <row r="83" spans="2:97" ht="12.75" customHeight="1">
      <c r="B83" s="53" t="s">
        <v>485</v>
      </c>
      <c r="C83" s="484">
        <f>SUM(C84:C86)</f>
        <v>28383.5</v>
      </c>
      <c r="D83" s="484">
        <f>SUM(D84:D86)</f>
        <v>28</v>
      </c>
      <c r="E83" s="485">
        <f>SUM(E84:E86)</f>
        <v>9934.23</v>
      </c>
      <c r="F83" s="484">
        <f>SUM(F84:F86)</f>
        <v>3840.0549507141113</v>
      </c>
      <c r="G83" s="484">
        <f>SUM(G84:G86)</f>
        <v>3072.043960571289</v>
      </c>
      <c r="H83" s="526"/>
      <c r="I83" s="527"/>
      <c r="J83" s="53" t="s">
        <v>485</v>
      </c>
      <c r="K83" s="484">
        <f>SUM(K84:K86)</f>
        <v>167173.08002471924</v>
      </c>
      <c r="L83" s="484">
        <f>SUM(L84:L86)</f>
        <v>151</v>
      </c>
      <c r="M83" s="485">
        <f>SUM(M84:M86)</f>
        <v>58323.17</v>
      </c>
      <c r="N83" s="484">
        <f>SUM(N84:N86)</f>
        <v>15045.577686309814</v>
      </c>
      <c r="O83" s="484">
        <f>SUM(O84:O86)</f>
        <v>12036.462149047853</v>
      </c>
      <c r="P83" s="526"/>
      <c r="Q83" s="527"/>
      <c r="R83" s="53" t="s">
        <v>485</v>
      </c>
      <c r="S83" s="484">
        <f>SUM(S84:S86)</f>
        <v>142236.18000030518</v>
      </c>
      <c r="T83" s="484">
        <f>SUM(T84:T86)</f>
        <v>148</v>
      </c>
      <c r="U83" s="485">
        <f>SUM(U84:U86)</f>
        <v>49065.08</v>
      </c>
      <c r="V83" s="484">
        <f>SUM(V84:V86)</f>
        <v>18902.856578826904</v>
      </c>
      <c r="W83" s="484">
        <f>SUM(W84:W86)</f>
        <v>15122.285263061523</v>
      </c>
      <c r="X83" s="526"/>
      <c r="Y83" s="527"/>
      <c r="Z83" s="53" t="s">
        <v>485</v>
      </c>
      <c r="AA83" s="484">
        <f>SUM(AA84:AA86)</f>
        <v>186853</v>
      </c>
      <c r="AB83" s="484">
        <f>SUM(AB84:AB86)</f>
        <v>168</v>
      </c>
      <c r="AC83" s="485">
        <f>SUM(AC84:AC86)</f>
        <v>65336.549999999996</v>
      </c>
      <c r="AD83" s="484">
        <f>SUM(AD84:AD86)</f>
        <v>25651.610859394073</v>
      </c>
      <c r="AE83" s="484">
        <f>SUM(AE84:AE86)</f>
        <v>20521.288687515258</v>
      </c>
      <c r="AF83" s="526"/>
      <c r="AG83" s="527"/>
      <c r="AH83" s="53" t="s">
        <v>485</v>
      </c>
      <c r="AI83" s="484">
        <f>SUM(AI84:AI86)</f>
        <v>619213.9599914551</v>
      </c>
      <c r="AJ83" s="484">
        <f>SUM(AJ84:AJ86)</f>
        <v>594</v>
      </c>
      <c r="AK83" s="485">
        <f>SUM(AK84:AK86)</f>
        <v>216345.52000000002</v>
      </c>
      <c r="AL83" s="484">
        <f>SUM(AL84:AL86)</f>
        <v>70423.60821175575</v>
      </c>
      <c r="AM83" s="484">
        <f>SUM(AM84:AM86)</f>
        <v>56338.88656940459</v>
      </c>
      <c r="AN83" s="526"/>
      <c r="AO83" s="527"/>
      <c r="AP83" s="53" t="s">
        <v>485</v>
      </c>
      <c r="AQ83" s="484">
        <f>SUM(AQ84:AQ86)</f>
        <v>336042.8800201416</v>
      </c>
      <c r="AR83" s="484">
        <f>SUM(AR84:AR86)</f>
        <v>317</v>
      </c>
      <c r="AS83" s="485">
        <f>SUM(AS84:AS86)</f>
        <v>117319.23999999999</v>
      </c>
      <c r="AT83" s="484">
        <f>SUM(AT84:AT86)</f>
        <v>43960.94991898537</v>
      </c>
      <c r="AU83" s="484">
        <f>SUM(AU84:AU86)</f>
        <v>35168.75993518829</v>
      </c>
      <c r="AV83" s="526"/>
      <c r="AW83" s="527"/>
      <c r="AX83" s="53" t="s">
        <v>485</v>
      </c>
      <c r="AY83" s="484">
        <f>SUM(AY84:AY86)</f>
        <v>201122.81005859375</v>
      </c>
      <c r="AZ83" s="484">
        <f>SUM(AZ84:AZ86)</f>
        <v>197</v>
      </c>
      <c r="BA83" s="485">
        <f>SUM(BA84:BA86)</f>
        <v>69894.61</v>
      </c>
      <c r="BB83" s="484">
        <f>SUM(BB84:BB86)</f>
        <v>22257.60355758667</v>
      </c>
      <c r="BC83" s="484">
        <f>SUM(BC84:BC86)</f>
        <v>17806.082846069337</v>
      </c>
      <c r="BD83" s="526"/>
      <c r="BE83" s="527"/>
      <c r="BF83" s="53" t="s">
        <v>485</v>
      </c>
      <c r="BG83" s="484">
        <f>SUM(BG84:BG86)</f>
        <v>71925.55000305176</v>
      </c>
      <c r="BH83" s="484">
        <f>SUM(BH84:BH86)</f>
        <v>70</v>
      </c>
      <c r="BI83" s="485">
        <f>SUM(BI84:BI86)</f>
        <v>24946.050000000003</v>
      </c>
      <c r="BJ83" s="484">
        <f>SUM(BJ84:BJ86)</f>
        <v>10466.962198734283</v>
      </c>
      <c r="BK83" s="484">
        <f>SUM(BK84:BK86)</f>
        <v>8373.569758987427</v>
      </c>
      <c r="BL83" s="526"/>
      <c r="BM83" s="527"/>
      <c r="BN83" s="53" t="s">
        <v>485</v>
      </c>
      <c r="BO83" s="484">
        <f>SUM(BO84:BO86)</f>
        <v>4877</v>
      </c>
      <c r="BP83" s="484">
        <f>SUM(BP84:BP86)</f>
        <v>7</v>
      </c>
      <c r="BQ83" s="485">
        <f>SUM(BQ84:BQ86)</f>
        <v>1706.95</v>
      </c>
      <c r="BR83" s="484">
        <f>SUM(BR84:BR86)</f>
        <v>438.9300184249878</v>
      </c>
      <c r="BS83" s="484">
        <f>SUM(BS84:BS86)</f>
        <v>351.1440147399902</v>
      </c>
      <c r="BT83" s="526"/>
      <c r="BU83" s="527"/>
      <c r="BV83" s="53" t="s">
        <v>485</v>
      </c>
      <c r="BW83" s="484">
        <f>SUM(BW84:BW86)</f>
        <v>19224</v>
      </c>
      <c r="BX83" s="484">
        <f>SUM(BX84:BX86)</f>
        <v>16</v>
      </c>
      <c r="BY83" s="485">
        <f>SUM(BY84:BY86)</f>
        <v>6485.4</v>
      </c>
      <c r="BZ83" s="484">
        <f>SUM(BZ84:BZ86)</f>
        <v>1730.1600723266602</v>
      </c>
      <c r="CA83" s="484">
        <f>SUM(CA84:CA86)</f>
        <v>1384.1280578613282</v>
      </c>
      <c r="CB83" s="526"/>
      <c r="CC83" s="527"/>
      <c r="CD83" s="53" t="s">
        <v>485</v>
      </c>
      <c r="CE83" s="484">
        <f>SUM(CE84:CE86)</f>
        <v>5955</v>
      </c>
      <c r="CF83" s="484">
        <f>SUM(CF84:CF86)</f>
        <v>4</v>
      </c>
      <c r="CG83" s="485">
        <f>SUM(CG84:CG86)</f>
        <v>1690.04</v>
      </c>
      <c r="CH83" s="484">
        <f>SUM(CH84:CH86)</f>
        <v>4164.18994140625</v>
      </c>
      <c r="CI83" s="484">
        <f>SUM(CI84:CI86)</f>
        <v>3331.3519531250004</v>
      </c>
      <c r="CJ83" s="526"/>
      <c r="CK83" s="527"/>
      <c r="CL83" s="53" t="s">
        <v>485</v>
      </c>
      <c r="CM83" s="484">
        <f>SUM(CM84:CM86)</f>
        <v>4308</v>
      </c>
      <c r="CN83" s="484">
        <f>SUM(CN84:CN86)</f>
        <v>3</v>
      </c>
      <c r="CO83" s="485">
        <f>SUM(CO84:CO86)</f>
        <v>1507.8</v>
      </c>
      <c r="CP83" s="484">
        <f>SUM(CP84:CP86)</f>
        <v>387.72000885009766</v>
      </c>
      <c r="CQ83" s="484">
        <f>SUM(CQ84:CQ86)</f>
        <v>310.17600708007814</v>
      </c>
      <c r="CR83" s="304"/>
      <c r="CS83" s="304"/>
    </row>
    <row r="84" spans="1:97" ht="12.75" customHeight="1">
      <c r="A84" s="490"/>
      <c r="B84" s="489" t="s">
        <v>486</v>
      </c>
      <c r="C84" s="487">
        <v>1162.5</v>
      </c>
      <c r="D84" s="487">
        <v>1</v>
      </c>
      <c r="E84" s="488">
        <v>406.88</v>
      </c>
      <c r="F84" s="487">
        <v>1662.375</v>
      </c>
      <c r="G84" s="487">
        <v>1329.9</v>
      </c>
      <c r="H84" s="524"/>
      <c r="I84" s="525"/>
      <c r="J84" s="489" t="s">
        <v>486</v>
      </c>
      <c r="K84" s="487">
        <v>0</v>
      </c>
      <c r="L84" s="487">
        <v>0</v>
      </c>
      <c r="M84" s="488">
        <v>0</v>
      </c>
      <c r="N84" s="487">
        <v>0</v>
      </c>
      <c r="O84" s="487">
        <v>0</v>
      </c>
      <c r="P84" s="524"/>
      <c r="Q84" s="525"/>
      <c r="R84" s="489" t="s">
        <v>486</v>
      </c>
      <c r="S84" s="487">
        <v>4208</v>
      </c>
      <c r="T84" s="487">
        <v>3</v>
      </c>
      <c r="U84" s="488">
        <v>1472.8</v>
      </c>
      <c r="V84" s="487">
        <v>6480.3199462890625</v>
      </c>
      <c r="W84" s="487">
        <v>5184.255957031251</v>
      </c>
      <c r="X84" s="524"/>
      <c r="Y84" s="525"/>
      <c r="Z84" s="489" t="s">
        <v>486</v>
      </c>
      <c r="AA84" s="487">
        <v>3932</v>
      </c>
      <c r="AB84" s="487">
        <v>3</v>
      </c>
      <c r="AC84" s="488">
        <v>1376.2</v>
      </c>
      <c r="AD84" s="487">
        <v>6055.280075073242</v>
      </c>
      <c r="AE84" s="487">
        <v>4844.224060058594</v>
      </c>
      <c r="AF84" s="524"/>
      <c r="AG84" s="525"/>
      <c r="AH84" s="489" t="s">
        <v>486</v>
      </c>
      <c r="AI84" s="487">
        <v>9243</v>
      </c>
      <c r="AJ84" s="487">
        <v>9</v>
      </c>
      <c r="AK84" s="488">
        <v>3234.35</v>
      </c>
      <c r="AL84" s="487">
        <v>14234.2197265625</v>
      </c>
      <c r="AM84" s="487">
        <v>11387.375781250003</v>
      </c>
      <c r="AN84" s="524"/>
      <c r="AO84" s="525"/>
      <c r="AP84" s="489" t="s">
        <v>486</v>
      </c>
      <c r="AQ84" s="487">
        <v>8373</v>
      </c>
      <c r="AR84" s="487">
        <v>7</v>
      </c>
      <c r="AS84" s="488">
        <v>2930.55</v>
      </c>
      <c r="AT84" s="487">
        <v>12894.419616699219</v>
      </c>
      <c r="AU84" s="487">
        <v>10315.535693359376</v>
      </c>
      <c r="AV84" s="524"/>
      <c r="AW84" s="525"/>
      <c r="AX84" s="489" t="s">
        <v>486</v>
      </c>
      <c r="AY84" s="487">
        <v>1319</v>
      </c>
      <c r="AZ84" s="487">
        <v>2</v>
      </c>
      <c r="BA84" s="488">
        <v>461.65</v>
      </c>
      <c r="BB84" s="487">
        <v>2031.2599487304688</v>
      </c>
      <c r="BC84" s="487">
        <v>1625.0079589843751</v>
      </c>
      <c r="BD84" s="524"/>
      <c r="BE84" s="525"/>
      <c r="BF84" s="489" t="s">
        <v>486</v>
      </c>
      <c r="BG84" s="487">
        <v>2754.25</v>
      </c>
      <c r="BH84" s="487">
        <v>4</v>
      </c>
      <c r="BI84" s="488">
        <v>785.74</v>
      </c>
      <c r="BJ84" s="487">
        <v>4241.544921875</v>
      </c>
      <c r="BK84" s="487">
        <v>3393.2359375</v>
      </c>
      <c r="BL84" s="524"/>
      <c r="BM84" s="525"/>
      <c r="BN84" s="489" t="s">
        <v>486</v>
      </c>
      <c r="BO84" s="487">
        <v>0</v>
      </c>
      <c r="BP84" s="487">
        <v>0</v>
      </c>
      <c r="BQ84" s="488">
        <v>0</v>
      </c>
      <c r="BR84" s="487">
        <v>0</v>
      </c>
      <c r="BS84" s="487">
        <v>0</v>
      </c>
      <c r="BT84" s="524"/>
      <c r="BU84" s="525"/>
      <c r="BV84" s="489" t="s">
        <v>486</v>
      </c>
      <c r="BW84" s="487">
        <v>0</v>
      </c>
      <c r="BX84" s="487">
        <v>0</v>
      </c>
      <c r="BY84" s="488">
        <v>0</v>
      </c>
      <c r="BZ84" s="487">
        <v>0</v>
      </c>
      <c r="CA84" s="487">
        <v>0</v>
      </c>
      <c r="CB84" s="524"/>
      <c r="CC84" s="525"/>
      <c r="CD84" s="489" t="s">
        <v>486</v>
      </c>
      <c r="CE84" s="487">
        <v>1463</v>
      </c>
      <c r="CF84" s="487">
        <v>1</v>
      </c>
      <c r="CG84" s="488">
        <v>117.84</v>
      </c>
      <c r="CH84" s="487">
        <v>3759.909912109375</v>
      </c>
      <c r="CI84" s="487">
        <v>3007.9279296875</v>
      </c>
      <c r="CJ84" s="524"/>
      <c r="CK84" s="525"/>
      <c r="CL84" s="489" t="s">
        <v>486</v>
      </c>
      <c r="CM84" s="487">
        <v>0</v>
      </c>
      <c r="CN84" s="487">
        <v>0</v>
      </c>
      <c r="CO84" s="488">
        <v>0</v>
      </c>
      <c r="CP84" s="487">
        <v>0</v>
      </c>
      <c r="CQ84" s="487">
        <v>0</v>
      </c>
      <c r="CR84" s="470"/>
      <c r="CS84" s="470"/>
    </row>
    <row r="85" spans="2:97" ht="12.75" customHeight="1">
      <c r="B85" s="489" t="s">
        <v>487</v>
      </c>
      <c r="C85" s="487">
        <v>0</v>
      </c>
      <c r="D85" s="487">
        <v>0</v>
      </c>
      <c r="E85" s="488">
        <v>0</v>
      </c>
      <c r="F85" s="487">
        <v>0</v>
      </c>
      <c r="G85" s="487">
        <v>0</v>
      </c>
      <c r="H85" s="524"/>
      <c r="I85" s="525"/>
      <c r="J85" s="489" t="s">
        <v>487</v>
      </c>
      <c r="K85" s="487">
        <v>0</v>
      </c>
      <c r="L85" s="487">
        <v>0</v>
      </c>
      <c r="M85" s="488">
        <v>0</v>
      </c>
      <c r="N85" s="487">
        <v>0</v>
      </c>
      <c r="O85" s="487">
        <v>0</v>
      </c>
      <c r="P85" s="524"/>
      <c r="Q85" s="525"/>
      <c r="R85" s="489" t="s">
        <v>487</v>
      </c>
      <c r="S85" s="487">
        <v>0</v>
      </c>
      <c r="T85" s="487">
        <v>0</v>
      </c>
      <c r="U85" s="488">
        <v>0</v>
      </c>
      <c r="V85" s="487">
        <v>0</v>
      </c>
      <c r="W85" s="487">
        <v>0</v>
      </c>
      <c r="X85" s="524"/>
      <c r="Y85" s="525"/>
      <c r="Z85" s="489" t="s">
        <v>487</v>
      </c>
      <c r="AA85" s="487">
        <v>2304</v>
      </c>
      <c r="AB85" s="487">
        <v>3</v>
      </c>
      <c r="AC85" s="488">
        <v>806.4</v>
      </c>
      <c r="AD85" s="487">
        <v>3340.8001098632812</v>
      </c>
      <c r="AE85" s="487">
        <v>2672.640087890625</v>
      </c>
      <c r="AF85" s="524"/>
      <c r="AG85" s="525"/>
      <c r="AH85" s="489" t="s">
        <v>487</v>
      </c>
      <c r="AI85" s="487">
        <v>950</v>
      </c>
      <c r="AJ85" s="487">
        <v>1</v>
      </c>
      <c r="AK85" s="488">
        <v>332.5</v>
      </c>
      <c r="AL85" s="487">
        <v>1377.5</v>
      </c>
      <c r="AM85" s="487">
        <v>1102</v>
      </c>
      <c r="AN85" s="524"/>
      <c r="AO85" s="525"/>
      <c r="AP85" s="489" t="s">
        <v>487</v>
      </c>
      <c r="AQ85" s="487">
        <v>1159</v>
      </c>
      <c r="AR85" s="487">
        <v>1</v>
      </c>
      <c r="AS85" s="488">
        <v>405.65</v>
      </c>
      <c r="AT85" s="487">
        <v>1680.550048828125</v>
      </c>
      <c r="AU85" s="487">
        <v>1344.4400390625</v>
      </c>
      <c r="AV85" s="524"/>
      <c r="AW85" s="525"/>
      <c r="AX85" s="489" t="s">
        <v>487</v>
      </c>
      <c r="AY85" s="487">
        <v>1650</v>
      </c>
      <c r="AZ85" s="487">
        <v>1</v>
      </c>
      <c r="BA85" s="488">
        <v>577.5</v>
      </c>
      <c r="BB85" s="487">
        <v>2392.5</v>
      </c>
      <c r="BC85" s="487">
        <v>1914</v>
      </c>
      <c r="BD85" s="524"/>
      <c r="BE85" s="525"/>
      <c r="BF85" s="489" t="s">
        <v>487</v>
      </c>
      <c r="BG85" s="487">
        <v>0</v>
      </c>
      <c r="BH85" s="487">
        <v>0</v>
      </c>
      <c r="BI85" s="488">
        <v>0</v>
      </c>
      <c r="BJ85" s="487">
        <v>0</v>
      </c>
      <c r="BK85" s="487">
        <v>0</v>
      </c>
      <c r="BL85" s="524"/>
      <c r="BM85" s="525"/>
      <c r="BN85" s="489" t="s">
        <v>487</v>
      </c>
      <c r="BO85" s="487">
        <v>0</v>
      </c>
      <c r="BP85" s="487">
        <v>0</v>
      </c>
      <c r="BQ85" s="488">
        <v>0</v>
      </c>
      <c r="BR85" s="487">
        <v>0</v>
      </c>
      <c r="BS85" s="487">
        <v>0</v>
      </c>
      <c r="BT85" s="524"/>
      <c r="BU85" s="525"/>
      <c r="BV85" s="489" t="s">
        <v>487</v>
      </c>
      <c r="BW85" s="487">
        <v>0</v>
      </c>
      <c r="BX85" s="487">
        <v>0</v>
      </c>
      <c r="BY85" s="488">
        <v>0</v>
      </c>
      <c r="BZ85" s="487">
        <v>0</v>
      </c>
      <c r="CA85" s="487">
        <v>0</v>
      </c>
      <c r="CB85" s="524"/>
      <c r="CC85" s="525"/>
      <c r="CD85" s="489" t="s">
        <v>487</v>
      </c>
      <c r="CE85" s="487">
        <v>0</v>
      </c>
      <c r="CF85" s="487">
        <v>0</v>
      </c>
      <c r="CG85" s="488">
        <v>0</v>
      </c>
      <c r="CH85" s="487">
        <v>0</v>
      </c>
      <c r="CI85" s="487">
        <v>0</v>
      </c>
      <c r="CJ85" s="524"/>
      <c r="CK85" s="525"/>
      <c r="CL85" s="489" t="s">
        <v>487</v>
      </c>
      <c r="CM85" s="487">
        <v>0</v>
      </c>
      <c r="CN85" s="487">
        <v>0</v>
      </c>
      <c r="CO85" s="488">
        <v>0</v>
      </c>
      <c r="CP85" s="487">
        <v>0</v>
      </c>
      <c r="CQ85" s="487">
        <v>0</v>
      </c>
      <c r="CR85" s="470"/>
      <c r="CS85" s="470"/>
    </row>
    <row r="86" spans="1:97" ht="12.75" customHeight="1">
      <c r="A86" s="491"/>
      <c r="B86" s="489" t="s">
        <v>488</v>
      </c>
      <c r="C86" s="487">
        <v>27221</v>
      </c>
      <c r="D86" s="487">
        <v>27</v>
      </c>
      <c r="E86" s="488">
        <v>9527.35</v>
      </c>
      <c r="F86" s="487">
        <v>2177.6799507141113</v>
      </c>
      <c r="G86" s="487">
        <v>1742.143960571289</v>
      </c>
      <c r="H86" s="524"/>
      <c r="I86" s="525"/>
      <c r="J86" s="489" t="s">
        <v>488</v>
      </c>
      <c r="K86" s="487">
        <v>167173.08002471924</v>
      </c>
      <c r="L86" s="487">
        <v>151</v>
      </c>
      <c r="M86" s="488">
        <v>58323.17</v>
      </c>
      <c r="N86" s="487">
        <v>15045.577686309814</v>
      </c>
      <c r="O86" s="487">
        <v>12036.462149047853</v>
      </c>
      <c r="P86" s="524"/>
      <c r="Q86" s="525"/>
      <c r="R86" s="489" t="s">
        <v>488</v>
      </c>
      <c r="S86" s="487">
        <v>138028.18000030518</v>
      </c>
      <c r="T86" s="487">
        <v>145</v>
      </c>
      <c r="U86" s="488">
        <v>47592.28</v>
      </c>
      <c r="V86" s="487">
        <v>12422.536632537842</v>
      </c>
      <c r="W86" s="487">
        <v>9938.029306030274</v>
      </c>
      <c r="X86" s="524"/>
      <c r="Y86" s="525"/>
      <c r="Z86" s="489" t="s">
        <v>488</v>
      </c>
      <c r="AA86" s="487">
        <v>180617</v>
      </c>
      <c r="AB86" s="487">
        <v>162</v>
      </c>
      <c r="AC86" s="488">
        <v>63153.95</v>
      </c>
      <c r="AD86" s="487">
        <v>16255.53067445755</v>
      </c>
      <c r="AE86" s="487">
        <v>13004.42453956604</v>
      </c>
      <c r="AF86" s="524"/>
      <c r="AG86" s="525"/>
      <c r="AH86" s="489" t="s">
        <v>488</v>
      </c>
      <c r="AI86" s="487">
        <v>609020.9599914551</v>
      </c>
      <c r="AJ86" s="487">
        <v>584</v>
      </c>
      <c r="AK86" s="488">
        <v>212778.67</v>
      </c>
      <c r="AL86" s="487">
        <v>54811.88848519325</v>
      </c>
      <c r="AM86" s="487">
        <v>43849.510788154585</v>
      </c>
      <c r="AN86" s="524"/>
      <c r="AO86" s="525"/>
      <c r="AP86" s="489" t="s">
        <v>488</v>
      </c>
      <c r="AQ86" s="487">
        <v>326510.8800201416</v>
      </c>
      <c r="AR86" s="487">
        <v>309</v>
      </c>
      <c r="AS86" s="488">
        <v>113983.04</v>
      </c>
      <c r="AT86" s="487">
        <v>29385.980253458023</v>
      </c>
      <c r="AU86" s="487">
        <v>23508.784202766412</v>
      </c>
      <c r="AV86" s="524"/>
      <c r="AW86" s="525"/>
      <c r="AX86" s="489" t="s">
        <v>488</v>
      </c>
      <c r="AY86" s="487">
        <v>198153.81005859375</v>
      </c>
      <c r="AZ86" s="487">
        <v>194</v>
      </c>
      <c r="BA86" s="488">
        <v>68855.46</v>
      </c>
      <c r="BB86" s="487">
        <v>17833.8436088562</v>
      </c>
      <c r="BC86" s="487">
        <v>14267.074887084964</v>
      </c>
      <c r="BD86" s="524"/>
      <c r="BE86" s="525"/>
      <c r="BF86" s="489" t="s">
        <v>488</v>
      </c>
      <c r="BG86" s="487">
        <v>69171.30000305176</v>
      </c>
      <c r="BH86" s="487">
        <v>66</v>
      </c>
      <c r="BI86" s="488">
        <v>24160.31</v>
      </c>
      <c r="BJ86" s="487">
        <v>6225.417276859283</v>
      </c>
      <c r="BK86" s="487">
        <v>4980.333821487427</v>
      </c>
      <c r="BL86" s="524"/>
      <c r="BM86" s="525"/>
      <c r="BN86" s="489" t="s">
        <v>488</v>
      </c>
      <c r="BO86" s="487">
        <v>4877</v>
      </c>
      <c r="BP86" s="487">
        <v>7</v>
      </c>
      <c r="BQ86" s="488">
        <v>1706.95</v>
      </c>
      <c r="BR86" s="487">
        <v>438.9300184249878</v>
      </c>
      <c r="BS86" s="487">
        <v>351.1440147399902</v>
      </c>
      <c r="BT86" s="524"/>
      <c r="BU86" s="525"/>
      <c r="BV86" s="489" t="s">
        <v>488</v>
      </c>
      <c r="BW86" s="487">
        <v>19224</v>
      </c>
      <c r="BX86" s="487">
        <v>16</v>
      </c>
      <c r="BY86" s="488">
        <v>6485.4</v>
      </c>
      <c r="BZ86" s="487">
        <v>1730.1600723266602</v>
      </c>
      <c r="CA86" s="487">
        <v>1384.1280578613282</v>
      </c>
      <c r="CB86" s="524"/>
      <c r="CC86" s="525"/>
      <c r="CD86" s="489" t="s">
        <v>488</v>
      </c>
      <c r="CE86" s="487">
        <v>4492</v>
      </c>
      <c r="CF86" s="487">
        <v>3</v>
      </c>
      <c r="CG86" s="488">
        <v>1572.2</v>
      </c>
      <c r="CH86" s="487">
        <v>404.280029296875</v>
      </c>
      <c r="CI86" s="487">
        <v>323.42402343750007</v>
      </c>
      <c r="CJ86" s="524"/>
      <c r="CK86" s="525"/>
      <c r="CL86" s="489" t="s">
        <v>488</v>
      </c>
      <c r="CM86" s="487">
        <v>4308</v>
      </c>
      <c r="CN86" s="487">
        <v>3</v>
      </c>
      <c r="CO86" s="488">
        <v>1507.8</v>
      </c>
      <c r="CP86" s="487">
        <v>387.72000885009766</v>
      </c>
      <c r="CQ86" s="487">
        <v>310.17600708007814</v>
      </c>
      <c r="CR86" s="470"/>
      <c r="CS86" s="470"/>
    </row>
    <row r="87" spans="2:97" ht="12.75" customHeight="1">
      <c r="B87" s="53" t="s">
        <v>489</v>
      </c>
      <c r="C87" s="484">
        <f>SUM(C88:C90)</f>
        <v>27372</v>
      </c>
      <c r="D87" s="484">
        <f>SUM(D88:D90)</f>
        <v>31</v>
      </c>
      <c r="E87" s="485">
        <f>SUM(E88:E90)</f>
        <v>11101.27</v>
      </c>
      <c r="F87" s="484">
        <f>SUM(F88:F90)</f>
        <v>9449.279727935791</v>
      </c>
      <c r="G87" s="484">
        <f>SUM(G88:G90)</f>
        <v>7559.423782348635</v>
      </c>
      <c r="H87" s="526"/>
      <c r="I87" s="527"/>
      <c r="J87" s="53" t="s">
        <v>489</v>
      </c>
      <c r="K87" s="484">
        <f>SUM(K88:K90)</f>
        <v>42325.5</v>
      </c>
      <c r="L87" s="484">
        <f>SUM(L88:L90)</f>
        <v>65</v>
      </c>
      <c r="M87" s="485">
        <f>SUM(M88:M90)</f>
        <v>17239.87</v>
      </c>
      <c r="N87" s="484">
        <f>SUM(N88:N90)</f>
        <v>6287.1699895858765</v>
      </c>
      <c r="O87" s="484">
        <f>SUM(O88:O90)</f>
        <v>5029.735991668701</v>
      </c>
      <c r="P87" s="526"/>
      <c r="Q87" s="527"/>
      <c r="R87" s="53" t="s">
        <v>489</v>
      </c>
      <c r="S87" s="484">
        <f>SUM(S88:S90)</f>
        <v>65381.06003570557</v>
      </c>
      <c r="T87" s="484">
        <f>SUM(T88:T90)</f>
        <v>88</v>
      </c>
      <c r="U87" s="485">
        <f>SUM(U88:U90)</f>
        <v>27349.199999999997</v>
      </c>
      <c r="V87" s="484">
        <f>SUM(V88:V90)</f>
        <v>15620.428730010986</v>
      </c>
      <c r="W87" s="484">
        <f>SUM(W88:W90)</f>
        <v>12496.342984008787</v>
      </c>
      <c r="X87" s="526"/>
      <c r="Y87" s="527"/>
      <c r="Z87" s="53" t="s">
        <v>489</v>
      </c>
      <c r="AA87" s="484">
        <f>SUM(AA88:AA90)</f>
        <v>91917.49000549316</v>
      </c>
      <c r="AB87" s="484">
        <f>SUM(AB88:AB90)</f>
        <v>113</v>
      </c>
      <c r="AC87" s="485">
        <f>SUM(AC88:AC90)</f>
        <v>38204.44</v>
      </c>
      <c r="AD87" s="484">
        <f>SUM(AD88:AD90)</f>
        <v>17370.648691177368</v>
      </c>
      <c r="AE87" s="484">
        <f>SUM(AE88:AE90)</f>
        <v>13896.518952941895</v>
      </c>
      <c r="AF87" s="526"/>
      <c r="AG87" s="527"/>
      <c r="AH87" s="53" t="s">
        <v>489</v>
      </c>
      <c r="AI87" s="484">
        <f>SUM(AI88:AI90)</f>
        <v>343748.25</v>
      </c>
      <c r="AJ87" s="484">
        <f>SUM(AJ88:AJ90)</f>
        <v>403</v>
      </c>
      <c r="AK87" s="485">
        <f>SUM(AK88:AK90)</f>
        <v>141216.64</v>
      </c>
      <c r="AL87" s="484">
        <f>SUM(AL88:AL90)</f>
        <v>74379.59550380707</v>
      </c>
      <c r="AM87" s="484">
        <f>SUM(AM88:AM90)</f>
        <v>59503.676403045654</v>
      </c>
      <c r="AN87" s="526"/>
      <c r="AO87" s="527"/>
      <c r="AP87" s="53" t="s">
        <v>489</v>
      </c>
      <c r="AQ87" s="484">
        <f>SUM(AQ88:AQ90)</f>
        <v>230703.94006347656</v>
      </c>
      <c r="AR87" s="484">
        <f>SUM(AR88:AR90)</f>
        <v>256</v>
      </c>
      <c r="AS87" s="485">
        <f>SUM(AS88:AS90)</f>
        <v>92809.63</v>
      </c>
      <c r="AT87" s="484">
        <f>SUM(AT88:AT90)</f>
        <v>57498.61238145828</v>
      </c>
      <c r="AU87" s="484">
        <f>SUM(AU88:AU90)</f>
        <v>45998.88990516663</v>
      </c>
      <c r="AV87" s="526"/>
      <c r="AW87" s="527"/>
      <c r="AX87" s="53" t="s">
        <v>489</v>
      </c>
      <c r="AY87" s="484">
        <f>SUM(AY88:AY90)</f>
        <v>165363.080078125</v>
      </c>
      <c r="AZ87" s="484">
        <f>SUM(AZ88:AZ90)</f>
        <v>196</v>
      </c>
      <c r="BA87" s="485">
        <f>SUM(BA88:BA90)</f>
        <v>68293.8</v>
      </c>
      <c r="BB87" s="484">
        <f>SUM(BB88:BB90)</f>
        <v>28514.61147403717</v>
      </c>
      <c r="BC87" s="484">
        <f>SUM(BC88:BC90)</f>
        <v>22811.68917922975</v>
      </c>
      <c r="BD87" s="526"/>
      <c r="BE87" s="527"/>
      <c r="BF87" s="53" t="s">
        <v>489</v>
      </c>
      <c r="BG87" s="484">
        <f>SUM(BG88:BG90)</f>
        <v>108440.29998779297</v>
      </c>
      <c r="BH87" s="484">
        <f>SUM(BH88:BH90)</f>
        <v>113</v>
      </c>
      <c r="BI87" s="485">
        <f>SUM(BI88:BI90)</f>
        <v>40474.380000000005</v>
      </c>
      <c r="BJ87" s="484">
        <f>SUM(BJ88:BJ90)</f>
        <v>21805.062131881714</v>
      </c>
      <c r="BK87" s="484">
        <f>SUM(BK88:BK90)</f>
        <v>17444.04970550538</v>
      </c>
      <c r="BL87" s="526"/>
      <c r="BM87" s="527"/>
      <c r="BN87" s="53" t="s">
        <v>489</v>
      </c>
      <c r="BO87" s="484">
        <f>SUM(BO88:BO90)</f>
        <v>53960</v>
      </c>
      <c r="BP87" s="484">
        <f>SUM(BP88:BP90)</f>
        <v>56</v>
      </c>
      <c r="BQ87" s="485">
        <f>SUM(BQ88:BQ90)</f>
        <v>17707.33</v>
      </c>
      <c r="BR87" s="484">
        <f>SUM(BR88:BR90)</f>
        <v>8361.299865722656</v>
      </c>
      <c r="BS87" s="484">
        <f>SUM(BS88:BS90)</f>
        <v>6689.039892578124</v>
      </c>
      <c r="BT87" s="526"/>
      <c r="BU87" s="527"/>
      <c r="BV87" s="53" t="s">
        <v>489</v>
      </c>
      <c r="BW87" s="484">
        <f>SUM(BW88:BW90)</f>
        <v>111107.77001953125</v>
      </c>
      <c r="BX87" s="484">
        <f>SUM(BX88:BX90)</f>
        <v>124</v>
      </c>
      <c r="BY87" s="485">
        <f>SUM(BY88:BY90)</f>
        <v>34820.6</v>
      </c>
      <c r="BZ87" s="484">
        <f>SUM(BZ88:BZ90)</f>
        <v>17518.02294111252</v>
      </c>
      <c r="CA87" s="484">
        <f>SUM(CA88:CA90)</f>
        <v>14014.418352890014</v>
      </c>
      <c r="CB87" s="526"/>
      <c r="CC87" s="527"/>
      <c r="CD87" s="53" t="s">
        <v>489</v>
      </c>
      <c r="CE87" s="484">
        <f>SUM(CE88:CE90)</f>
        <v>64700.57995605469</v>
      </c>
      <c r="CF87" s="484">
        <f>SUM(CF88:CF90)</f>
        <v>75</v>
      </c>
      <c r="CG87" s="485">
        <f>SUM(CG88:CG90)</f>
        <v>19045.21</v>
      </c>
      <c r="CH87" s="484">
        <f>SUM(CH88:CH90)</f>
        <v>10352.092613220215</v>
      </c>
      <c r="CI87" s="484">
        <f>SUM(CI88:CI90)</f>
        <v>8281.674090576173</v>
      </c>
      <c r="CJ87" s="526"/>
      <c r="CK87" s="527"/>
      <c r="CL87" s="53" t="s">
        <v>489</v>
      </c>
      <c r="CM87" s="484">
        <f>SUM(CM88:CM90)</f>
        <v>46922.32000732422</v>
      </c>
      <c r="CN87" s="484">
        <f>SUM(CN88:CN90)</f>
        <v>56</v>
      </c>
      <c r="CO87" s="485">
        <f>SUM(CO88:CO90)</f>
        <v>14310.01</v>
      </c>
      <c r="CP87" s="484">
        <f>SUM(CP88:CP90)</f>
        <v>7419.371099472046</v>
      </c>
      <c r="CQ87" s="484">
        <f>SUM(CQ88:CQ90)</f>
        <v>5935.496879577639</v>
      </c>
      <c r="CR87" s="304"/>
      <c r="CS87" s="304"/>
    </row>
    <row r="88" spans="2:97" ht="12.75" customHeight="1">
      <c r="B88" s="489" t="s">
        <v>490</v>
      </c>
      <c r="C88" s="487">
        <v>1224</v>
      </c>
      <c r="D88" s="487">
        <v>1</v>
      </c>
      <c r="E88" s="488">
        <v>499.95</v>
      </c>
      <c r="F88" s="487">
        <v>2729.52001953125</v>
      </c>
      <c r="G88" s="487">
        <v>2183.6160156250003</v>
      </c>
      <c r="H88" s="524"/>
      <c r="I88" s="525"/>
      <c r="J88" s="489" t="s">
        <v>490</v>
      </c>
      <c r="K88" s="487">
        <v>160</v>
      </c>
      <c r="L88" s="487">
        <v>1</v>
      </c>
      <c r="M88" s="488">
        <v>57.2</v>
      </c>
      <c r="N88" s="487">
        <v>384</v>
      </c>
      <c r="O88" s="487">
        <v>307.2</v>
      </c>
      <c r="P88" s="524"/>
      <c r="Q88" s="525"/>
      <c r="R88" s="489" t="s">
        <v>490</v>
      </c>
      <c r="S88" s="487">
        <v>2498</v>
      </c>
      <c r="T88" s="487">
        <v>3</v>
      </c>
      <c r="U88" s="488">
        <v>1077.1</v>
      </c>
      <c r="V88" s="487">
        <v>5995.200378417969</v>
      </c>
      <c r="W88" s="487">
        <v>4796.160302734375</v>
      </c>
      <c r="X88" s="524"/>
      <c r="Y88" s="525"/>
      <c r="Z88" s="489" t="s">
        <v>490</v>
      </c>
      <c r="AA88" s="487">
        <v>1464</v>
      </c>
      <c r="AB88" s="487">
        <v>2</v>
      </c>
      <c r="AC88" s="488">
        <v>658.8</v>
      </c>
      <c r="AD88" s="487">
        <v>3513.6000366210938</v>
      </c>
      <c r="AE88" s="487">
        <v>2810.880029296875</v>
      </c>
      <c r="AF88" s="524"/>
      <c r="AG88" s="525"/>
      <c r="AH88" s="489" t="s">
        <v>490</v>
      </c>
      <c r="AI88" s="487">
        <v>10129</v>
      </c>
      <c r="AJ88" s="487">
        <v>10</v>
      </c>
      <c r="AK88" s="488">
        <v>4148.52</v>
      </c>
      <c r="AL88" s="487">
        <v>24309.600463867188</v>
      </c>
      <c r="AM88" s="487">
        <v>19447.68037109375</v>
      </c>
      <c r="AN88" s="524"/>
      <c r="AO88" s="525"/>
      <c r="AP88" s="489" t="s">
        <v>490</v>
      </c>
      <c r="AQ88" s="487">
        <v>9697</v>
      </c>
      <c r="AR88" s="487">
        <v>8</v>
      </c>
      <c r="AS88" s="488">
        <v>3759.05</v>
      </c>
      <c r="AT88" s="487">
        <v>23272.80078125</v>
      </c>
      <c r="AU88" s="487">
        <v>18618.240625000002</v>
      </c>
      <c r="AV88" s="524"/>
      <c r="AW88" s="525"/>
      <c r="AX88" s="489" t="s">
        <v>490</v>
      </c>
      <c r="AY88" s="487">
        <v>2298</v>
      </c>
      <c r="AZ88" s="487">
        <v>4</v>
      </c>
      <c r="BA88" s="488">
        <v>1034.1</v>
      </c>
      <c r="BB88" s="487">
        <v>5515.200256347656</v>
      </c>
      <c r="BC88" s="487">
        <v>4412.160205078125</v>
      </c>
      <c r="BD88" s="524"/>
      <c r="BE88" s="525"/>
      <c r="BF88" s="489" t="s">
        <v>490</v>
      </c>
      <c r="BG88" s="487">
        <v>2532</v>
      </c>
      <c r="BH88" s="487">
        <v>4</v>
      </c>
      <c r="BI88" s="488">
        <v>1005.9</v>
      </c>
      <c r="BJ88" s="487">
        <v>6076.8001708984375</v>
      </c>
      <c r="BK88" s="487">
        <v>4861.440136718751</v>
      </c>
      <c r="BL88" s="524"/>
      <c r="BM88" s="525"/>
      <c r="BN88" s="489" t="s">
        <v>490</v>
      </c>
      <c r="BO88" s="487">
        <v>0</v>
      </c>
      <c r="BP88" s="487">
        <v>0</v>
      </c>
      <c r="BQ88" s="488">
        <v>0</v>
      </c>
      <c r="BR88" s="487">
        <v>0</v>
      </c>
      <c r="BS88" s="487">
        <v>0</v>
      </c>
      <c r="BT88" s="524"/>
      <c r="BU88" s="525"/>
      <c r="BV88" s="489" t="s">
        <v>490</v>
      </c>
      <c r="BW88" s="487">
        <v>0</v>
      </c>
      <c r="BX88" s="487">
        <v>0</v>
      </c>
      <c r="BY88" s="488">
        <v>0</v>
      </c>
      <c r="BZ88" s="487">
        <v>0</v>
      </c>
      <c r="CA88" s="487">
        <v>0</v>
      </c>
      <c r="CB88" s="524"/>
      <c r="CC88" s="525"/>
      <c r="CD88" s="489" t="s">
        <v>490</v>
      </c>
      <c r="CE88" s="487">
        <v>0</v>
      </c>
      <c r="CF88" s="487">
        <v>0</v>
      </c>
      <c r="CG88" s="488">
        <v>0</v>
      </c>
      <c r="CH88" s="487">
        <v>0</v>
      </c>
      <c r="CI88" s="487">
        <v>0</v>
      </c>
      <c r="CJ88" s="524"/>
      <c r="CK88" s="525"/>
      <c r="CL88" s="489" t="s">
        <v>490</v>
      </c>
      <c r="CM88" s="487">
        <v>0</v>
      </c>
      <c r="CN88" s="487">
        <v>0</v>
      </c>
      <c r="CO88" s="488">
        <v>0</v>
      </c>
      <c r="CP88" s="487">
        <v>0</v>
      </c>
      <c r="CQ88" s="487">
        <v>0</v>
      </c>
      <c r="CR88" s="470"/>
      <c r="CS88" s="470"/>
    </row>
    <row r="89" spans="2:97" ht="12.75" customHeight="1">
      <c r="B89" s="489" t="s">
        <v>491</v>
      </c>
      <c r="C89" s="487">
        <v>1800</v>
      </c>
      <c r="D89" s="487">
        <v>1</v>
      </c>
      <c r="E89" s="488">
        <v>810</v>
      </c>
      <c r="F89" s="487">
        <v>3797.999755859375</v>
      </c>
      <c r="G89" s="487">
        <v>3038.3998046875004</v>
      </c>
      <c r="H89" s="524"/>
      <c r="I89" s="525"/>
      <c r="J89" s="489" t="s">
        <v>491</v>
      </c>
      <c r="K89" s="487">
        <v>0</v>
      </c>
      <c r="L89" s="487">
        <v>0</v>
      </c>
      <c r="M89" s="488">
        <v>0</v>
      </c>
      <c r="N89" s="487">
        <v>0</v>
      </c>
      <c r="O89" s="487">
        <v>0</v>
      </c>
      <c r="P89" s="524"/>
      <c r="Q89" s="525"/>
      <c r="R89" s="489" t="s">
        <v>491</v>
      </c>
      <c r="S89" s="487">
        <v>400</v>
      </c>
      <c r="T89" s="487">
        <v>1</v>
      </c>
      <c r="U89" s="488">
        <v>180</v>
      </c>
      <c r="V89" s="487">
        <v>904</v>
      </c>
      <c r="W89" s="487">
        <v>723.2</v>
      </c>
      <c r="X89" s="524"/>
      <c r="Y89" s="525"/>
      <c r="Z89" s="489" t="s">
        <v>491</v>
      </c>
      <c r="AA89" s="487">
        <v>563</v>
      </c>
      <c r="AB89" s="487">
        <v>1</v>
      </c>
      <c r="AC89" s="488">
        <v>253.35</v>
      </c>
      <c r="AD89" s="487">
        <v>1272.3800048828125</v>
      </c>
      <c r="AE89" s="487">
        <v>1017.9040039062501</v>
      </c>
      <c r="AF89" s="524"/>
      <c r="AG89" s="525"/>
      <c r="AH89" s="489" t="s">
        <v>491</v>
      </c>
      <c r="AI89" s="487">
        <v>1614</v>
      </c>
      <c r="AJ89" s="487">
        <v>2</v>
      </c>
      <c r="AK89" s="488">
        <v>726.3</v>
      </c>
      <c r="AL89" s="487">
        <v>3647.6400146484375</v>
      </c>
      <c r="AM89" s="487">
        <v>2918.11201171875</v>
      </c>
      <c r="AN89" s="524"/>
      <c r="AO89" s="525"/>
      <c r="AP89" s="489" t="s">
        <v>491</v>
      </c>
      <c r="AQ89" s="487">
        <v>1552</v>
      </c>
      <c r="AR89" s="487">
        <v>2</v>
      </c>
      <c r="AS89" s="488">
        <v>527.58</v>
      </c>
      <c r="AT89" s="487">
        <v>3507.52001953125</v>
      </c>
      <c r="AU89" s="487">
        <v>2806.0160156250004</v>
      </c>
      <c r="AV89" s="524"/>
      <c r="AW89" s="525"/>
      <c r="AX89" s="489" t="s">
        <v>491</v>
      </c>
      <c r="AY89" s="487">
        <v>0</v>
      </c>
      <c r="AZ89" s="487">
        <v>0</v>
      </c>
      <c r="BA89" s="488">
        <v>0</v>
      </c>
      <c r="BB89" s="487">
        <v>0</v>
      </c>
      <c r="BC89" s="487">
        <v>0</v>
      </c>
      <c r="BD89" s="524"/>
      <c r="BE89" s="525"/>
      <c r="BF89" s="489" t="s">
        <v>491</v>
      </c>
      <c r="BG89" s="487">
        <v>0</v>
      </c>
      <c r="BH89" s="487">
        <v>0</v>
      </c>
      <c r="BI89" s="488">
        <v>0</v>
      </c>
      <c r="BJ89" s="487">
        <v>0</v>
      </c>
      <c r="BK89" s="487">
        <v>0</v>
      </c>
      <c r="BL89" s="524"/>
      <c r="BM89" s="525"/>
      <c r="BN89" s="489" t="s">
        <v>491</v>
      </c>
      <c r="BO89" s="487">
        <v>0</v>
      </c>
      <c r="BP89" s="487">
        <v>0</v>
      </c>
      <c r="BQ89" s="488">
        <v>0</v>
      </c>
      <c r="BR89" s="487">
        <v>0</v>
      </c>
      <c r="BS89" s="487">
        <v>0</v>
      </c>
      <c r="BT89" s="524"/>
      <c r="BU89" s="525"/>
      <c r="BV89" s="489" t="s">
        <v>491</v>
      </c>
      <c r="BW89" s="487">
        <v>0</v>
      </c>
      <c r="BX89" s="487">
        <v>0</v>
      </c>
      <c r="BY89" s="488">
        <v>0</v>
      </c>
      <c r="BZ89" s="487">
        <v>0</v>
      </c>
      <c r="CA89" s="487">
        <v>0</v>
      </c>
      <c r="CB89" s="524"/>
      <c r="CC89" s="525"/>
      <c r="CD89" s="489" t="s">
        <v>491</v>
      </c>
      <c r="CE89" s="487">
        <v>0</v>
      </c>
      <c r="CF89" s="487">
        <v>0</v>
      </c>
      <c r="CG89" s="488">
        <v>0</v>
      </c>
      <c r="CH89" s="487">
        <v>0</v>
      </c>
      <c r="CI89" s="487">
        <v>0</v>
      </c>
      <c r="CJ89" s="524"/>
      <c r="CK89" s="525"/>
      <c r="CL89" s="489" t="s">
        <v>491</v>
      </c>
      <c r="CM89" s="487">
        <v>0</v>
      </c>
      <c r="CN89" s="487">
        <v>0</v>
      </c>
      <c r="CO89" s="488">
        <v>0</v>
      </c>
      <c r="CP89" s="487">
        <v>0</v>
      </c>
      <c r="CQ89" s="487">
        <v>0</v>
      </c>
      <c r="CR89" s="470"/>
      <c r="CS89" s="470"/>
    </row>
    <row r="90" spans="2:97" ht="12.75" customHeight="1">
      <c r="B90" s="489" t="s">
        <v>492</v>
      </c>
      <c r="C90" s="487">
        <v>24348</v>
      </c>
      <c r="D90" s="487">
        <v>29</v>
      </c>
      <c r="E90" s="488">
        <v>9791.32</v>
      </c>
      <c r="F90" s="487">
        <v>2921.759952545166</v>
      </c>
      <c r="G90" s="487">
        <v>2337.407962036133</v>
      </c>
      <c r="H90" s="524"/>
      <c r="I90" s="525"/>
      <c r="J90" s="489" t="s">
        <v>492</v>
      </c>
      <c r="K90" s="487">
        <v>42165.5</v>
      </c>
      <c r="L90" s="487">
        <v>64</v>
      </c>
      <c r="M90" s="488">
        <v>17182.67</v>
      </c>
      <c r="N90" s="487">
        <v>5903.1699895858765</v>
      </c>
      <c r="O90" s="487">
        <v>4722.535991668701</v>
      </c>
      <c r="P90" s="524"/>
      <c r="Q90" s="525"/>
      <c r="R90" s="489" t="s">
        <v>492</v>
      </c>
      <c r="S90" s="487">
        <v>62483.06003570557</v>
      </c>
      <c r="T90" s="487">
        <v>84</v>
      </c>
      <c r="U90" s="488">
        <v>26092.1</v>
      </c>
      <c r="V90" s="487">
        <v>8721.228351593018</v>
      </c>
      <c r="W90" s="487">
        <v>6976.982681274411</v>
      </c>
      <c r="X90" s="524"/>
      <c r="Y90" s="525"/>
      <c r="Z90" s="489" t="s">
        <v>492</v>
      </c>
      <c r="AA90" s="487">
        <v>89890.49000549316</v>
      </c>
      <c r="AB90" s="487">
        <v>110</v>
      </c>
      <c r="AC90" s="488">
        <v>37292.29</v>
      </c>
      <c r="AD90" s="487">
        <v>12584.668649673462</v>
      </c>
      <c r="AE90" s="487">
        <v>10067.73491973877</v>
      </c>
      <c r="AF90" s="524"/>
      <c r="AG90" s="525"/>
      <c r="AH90" s="489" t="s">
        <v>492</v>
      </c>
      <c r="AI90" s="487">
        <v>332005.25</v>
      </c>
      <c r="AJ90" s="487">
        <v>391</v>
      </c>
      <c r="AK90" s="488">
        <v>136341.82</v>
      </c>
      <c r="AL90" s="487">
        <v>46422.35502529144</v>
      </c>
      <c r="AM90" s="487">
        <v>37137.884020233156</v>
      </c>
      <c r="AN90" s="524"/>
      <c r="AO90" s="525"/>
      <c r="AP90" s="489" t="s">
        <v>492</v>
      </c>
      <c r="AQ90" s="487">
        <v>219454.94006347656</v>
      </c>
      <c r="AR90" s="487">
        <v>246</v>
      </c>
      <c r="AS90" s="488">
        <v>88523</v>
      </c>
      <c r="AT90" s="487">
        <v>30718.291580677032</v>
      </c>
      <c r="AU90" s="487">
        <v>24574.633264541626</v>
      </c>
      <c r="AV90" s="524"/>
      <c r="AW90" s="525"/>
      <c r="AX90" s="489" t="s">
        <v>492</v>
      </c>
      <c r="AY90" s="487">
        <v>163065.080078125</v>
      </c>
      <c r="AZ90" s="487">
        <v>192</v>
      </c>
      <c r="BA90" s="488">
        <v>67259.7</v>
      </c>
      <c r="BB90" s="487">
        <v>22999.411217689514</v>
      </c>
      <c r="BC90" s="487">
        <v>18399.528974151624</v>
      </c>
      <c r="BD90" s="524"/>
      <c r="BE90" s="525"/>
      <c r="BF90" s="489" t="s">
        <v>492</v>
      </c>
      <c r="BG90" s="487">
        <v>105908.29998779297</v>
      </c>
      <c r="BH90" s="487">
        <v>109</v>
      </c>
      <c r="BI90" s="488">
        <v>39468.48</v>
      </c>
      <c r="BJ90" s="487">
        <v>15728.261960983276</v>
      </c>
      <c r="BK90" s="487">
        <v>12582.609568786627</v>
      </c>
      <c r="BL90" s="524"/>
      <c r="BM90" s="525"/>
      <c r="BN90" s="489" t="s">
        <v>492</v>
      </c>
      <c r="BO90" s="487">
        <v>53960</v>
      </c>
      <c r="BP90" s="487">
        <v>56</v>
      </c>
      <c r="BQ90" s="488">
        <v>17707.33</v>
      </c>
      <c r="BR90" s="487">
        <v>8361.299865722656</v>
      </c>
      <c r="BS90" s="487">
        <v>6689.039892578124</v>
      </c>
      <c r="BT90" s="524"/>
      <c r="BU90" s="525"/>
      <c r="BV90" s="489" t="s">
        <v>492</v>
      </c>
      <c r="BW90" s="487">
        <v>111107.77001953125</v>
      </c>
      <c r="BX90" s="487">
        <v>124</v>
      </c>
      <c r="BY90" s="488">
        <v>34820.6</v>
      </c>
      <c r="BZ90" s="487">
        <v>17518.02294111252</v>
      </c>
      <c r="CA90" s="487">
        <v>14014.418352890014</v>
      </c>
      <c r="CB90" s="524"/>
      <c r="CC90" s="525"/>
      <c r="CD90" s="489" t="s">
        <v>492</v>
      </c>
      <c r="CE90" s="487">
        <v>64700.57995605469</v>
      </c>
      <c r="CF90" s="487">
        <v>75</v>
      </c>
      <c r="CG90" s="488">
        <v>19045.21</v>
      </c>
      <c r="CH90" s="487">
        <v>10352.092613220215</v>
      </c>
      <c r="CI90" s="487">
        <v>8281.674090576173</v>
      </c>
      <c r="CJ90" s="524"/>
      <c r="CK90" s="525"/>
      <c r="CL90" s="489" t="s">
        <v>492</v>
      </c>
      <c r="CM90" s="487">
        <v>46922.32000732422</v>
      </c>
      <c r="CN90" s="487">
        <v>56</v>
      </c>
      <c r="CO90" s="488">
        <v>14310.01</v>
      </c>
      <c r="CP90" s="487">
        <v>7419.371099472046</v>
      </c>
      <c r="CQ90" s="487">
        <v>5935.496879577639</v>
      </c>
      <c r="CR90" s="470"/>
      <c r="CS90" s="470"/>
    </row>
    <row r="91" spans="2:97" ht="12.75" customHeight="1">
      <c r="B91" s="53" t="s">
        <v>35</v>
      </c>
      <c r="C91" s="484">
        <f>SUM(C92:C94)</f>
        <v>24561.319999694824</v>
      </c>
      <c r="D91" s="484">
        <f>SUM(D92:D95)</f>
        <v>171</v>
      </c>
      <c r="E91" s="485">
        <f>SUM(E92:E95)</f>
        <v>23333.27</v>
      </c>
      <c r="F91" s="484">
        <f>SUM(F92:F95)</f>
        <v>5196.341199994087</v>
      </c>
      <c r="G91" s="484">
        <f>SUM(G92:G95)</f>
        <v>4157.07295999527</v>
      </c>
      <c r="H91" s="598" t="s">
        <v>397</v>
      </c>
      <c r="I91" s="527"/>
      <c r="J91" s="53" t="s">
        <v>35</v>
      </c>
      <c r="K91" s="484">
        <f>SUM(K92:K94)</f>
        <v>33025.75003242493</v>
      </c>
      <c r="L91" s="484">
        <f>SUM(L92:L95)</f>
        <v>215</v>
      </c>
      <c r="M91" s="485">
        <f>SUM(M92:M95)</f>
        <v>31374.410000000003</v>
      </c>
      <c r="N91" s="484">
        <f>SUM(N92:N95)</f>
        <v>7305.392614364624</v>
      </c>
      <c r="O91" s="484">
        <f>SUM(O92:O95)</f>
        <v>5844.3140914916985</v>
      </c>
      <c r="P91" s="526"/>
      <c r="Q91" s="527"/>
      <c r="R91" s="53" t="s">
        <v>35</v>
      </c>
      <c r="S91" s="484">
        <f>SUM(S92:S94)</f>
        <v>45658.7100353241</v>
      </c>
      <c r="T91" s="484">
        <f>SUM(T92:T95)</f>
        <v>312</v>
      </c>
      <c r="U91" s="485">
        <f>SUM(U92:U95)</f>
        <v>43375.740000000005</v>
      </c>
      <c r="V91" s="484">
        <f>SUM(V92:V95)</f>
        <v>8596.802071988583</v>
      </c>
      <c r="W91" s="484">
        <f>SUM(W92:W95)</f>
        <v>6877.441657590865</v>
      </c>
      <c r="X91" s="526"/>
      <c r="Y91" s="527"/>
      <c r="Z91" s="53" t="s">
        <v>35</v>
      </c>
      <c r="AA91" s="484">
        <f>SUM(AA92:AA94)</f>
        <v>28531.360111236572</v>
      </c>
      <c r="AB91" s="484">
        <f>SUM(AB92:AB95)</f>
        <v>195</v>
      </c>
      <c r="AC91" s="485">
        <f>SUM(AC92:AC95)</f>
        <v>27104.739999999998</v>
      </c>
      <c r="AD91" s="484">
        <f>SUM(AD92:AD95)</f>
        <v>5738.873826503754</v>
      </c>
      <c r="AE91" s="484">
        <f>SUM(AE92:AE95)</f>
        <v>4591.099061203003</v>
      </c>
      <c r="AF91" s="526"/>
      <c r="AG91" s="527"/>
      <c r="AH91" s="53" t="s">
        <v>35</v>
      </c>
      <c r="AI91" s="484">
        <f>SUM(AI92:AI94)</f>
        <v>37071.710023880005</v>
      </c>
      <c r="AJ91" s="484">
        <f>SUM(AJ92:AJ95)</f>
        <v>253</v>
      </c>
      <c r="AK91" s="485">
        <f>SUM(AK92:AK95)</f>
        <v>34572.299999999996</v>
      </c>
      <c r="AL91" s="484">
        <f>SUM(AL92:AL95)</f>
        <v>6180.168676614761</v>
      </c>
      <c r="AM91" s="484">
        <f>SUM(AM92:AM95)</f>
        <v>4944.134941291808</v>
      </c>
      <c r="AN91" s="526"/>
      <c r="AO91" s="527"/>
      <c r="AP91" s="53" t="s">
        <v>35</v>
      </c>
      <c r="AQ91" s="484">
        <f>SUM(AQ92:AQ94)</f>
        <v>45949.099866867065</v>
      </c>
      <c r="AR91" s="484">
        <f>SUM(AR92:AR95)</f>
        <v>320</v>
      </c>
      <c r="AS91" s="485">
        <f>SUM(AS92:AS95)</f>
        <v>43651.64</v>
      </c>
      <c r="AT91" s="484">
        <f>SUM(AT92:AT95)</f>
        <v>7974.986899256706</v>
      </c>
      <c r="AU91" s="484">
        <f>SUM(AU92:AU95)</f>
        <v>6379.989519405364</v>
      </c>
      <c r="AV91" s="526"/>
      <c r="AW91" s="527"/>
      <c r="AX91" s="53" t="s">
        <v>35</v>
      </c>
      <c r="AY91" s="484">
        <f>SUM(AY92:AY94)</f>
        <v>60054.26007461548</v>
      </c>
      <c r="AZ91" s="484">
        <f>SUM(AZ92:AZ95)</f>
        <v>448</v>
      </c>
      <c r="BA91" s="485">
        <f>SUM(BA92:BA95)</f>
        <v>57051.5</v>
      </c>
      <c r="BB91" s="484">
        <f>SUM(BB92:BB95)</f>
        <v>11557.559253573418</v>
      </c>
      <c r="BC91" s="484">
        <f>SUM(BC92:BC95)</f>
        <v>9246.04740285873</v>
      </c>
      <c r="BD91" s="526"/>
      <c r="BE91" s="527"/>
      <c r="BF91" s="53" t="s">
        <v>35</v>
      </c>
      <c r="BG91" s="484">
        <f>SUM(BG92:BG94)</f>
        <v>65164.67005062103</v>
      </c>
      <c r="BH91" s="484">
        <f>SUM(BH92:BH95)</f>
        <v>468</v>
      </c>
      <c r="BI91" s="485">
        <f>SUM(BI92:BI95)</f>
        <v>61906.43</v>
      </c>
      <c r="BJ91" s="484">
        <f>SUM(BJ92:BJ95)</f>
        <v>13940.68288075924</v>
      </c>
      <c r="BK91" s="484">
        <f>SUM(BK92:BK95)</f>
        <v>11152.546304607393</v>
      </c>
      <c r="BL91" s="526"/>
      <c r="BM91" s="527"/>
      <c r="BN91" s="53" t="s">
        <v>35</v>
      </c>
      <c r="BO91" s="484">
        <f>SUM(BO92:BO94)</f>
        <v>68208.42008018494</v>
      </c>
      <c r="BP91" s="484">
        <f>SUM(BP92:BP95)</f>
        <v>485</v>
      </c>
      <c r="BQ91" s="485">
        <f>SUM(BQ92:BQ95)</f>
        <v>64797.950000000004</v>
      </c>
      <c r="BR91" s="484">
        <f>SUM(BR92:BR95)</f>
        <v>11632.047907412052</v>
      </c>
      <c r="BS91" s="484">
        <f>SUM(BS92:BS95)</f>
        <v>9305.638325929645</v>
      </c>
      <c r="BT91" s="526"/>
      <c r="BU91" s="527"/>
      <c r="BV91" s="53" t="s">
        <v>35</v>
      </c>
      <c r="BW91" s="484">
        <f>SUM(BW92:BW94)</f>
        <v>67971.31006860733</v>
      </c>
      <c r="BX91" s="484">
        <f>SUM(BX92:BX95)</f>
        <v>466</v>
      </c>
      <c r="BY91" s="485">
        <f>SUM(BY92:BY95)</f>
        <v>64572.759999999995</v>
      </c>
      <c r="BZ91" s="484">
        <f>SUM(BZ92:BZ95)</f>
        <v>15745.074634194374</v>
      </c>
      <c r="CA91" s="484">
        <f>SUM(CA92:CA95)</f>
        <v>12596.059707355495</v>
      </c>
      <c r="CB91" s="526"/>
      <c r="CC91" s="527"/>
      <c r="CD91" s="53" t="s">
        <v>35</v>
      </c>
      <c r="CE91" s="484">
        <f>SUM(CE92:CE94)</f>
        <v>53325.31998825073</v>
      </c>
      <c r="CF91" s="484">
        <f>SUM(CF92:CF95)</f>
        <v>383</v>
      </c>
      <c r="CG91" s="485">
        <f>SUM(CG92:CG95)</f>
        <v>50659.03</v>
      </c>
      <c r="CH91" s="484">
        <f>SUM(CH92:CH95)</f>
        <v>8019.301861286163</v>
      </c>
      <c r="CI91" s="484">
        <f>SUM(CI92:CI95)</f>
        <v>6415.441489028928</v>
      </c>
      <c r="CJ91" s="526"/>
      <c r="CK91" s="527"/>
      <c r="CL91" s="53" t="s">
        <v>35</v>
      </c>
      <c r="CM91" s="484">
        <f>SUM(CM92:CM94)</f>
        <v>36003.730052948</v>
      </c>
      <c r="CN91" s="484">
        <f>SUM(CN92:CN95)</f>
        <v>256</v>
      </c>
      <c r="CO91" s="485">
        <f>SUM(CO92:CO95)</f>
        <v>34203.53</v>
      </c>
      <c r="CP91" s="484">
        <f>SUM(CP92:CP95)</f>
        <v>6563.635439991951</v>
      </c>
      <c r="CQ91" s="484">
        <f>SUM(CQ92:CQ95)</f>
        <v>5250.908351993559</v>
      </c>
      <c r="CR91" s="304"/>
      <c r="CS91" s="304"/>
    </row>
    <row r="92" spans="2:97" ht="12.75" customHeight="1">
      <c r="B92" s="489" t="s">
        <v>493</v>
      </c>
      <c r="C92" s="487">
        <v>295.4599914550781</v>
      </c>
      <c r="D92" s="487">
        <v>3</v>
      </c>
      <c r="E92" s="488">
        <v>280.69</v>
      </c>
      <c r="F92" s="487">
        <v>555.4647979736328</v>
      </c>
      <c r="G92" s="487">
        <v>444.37183837890626</v>
      </c>
      <c r="H92" s="524"/>
      <c r="I92" s="525"/>
      <c r="J92" s="489" t="s">
        <v>493</v>
      </c>
      <c r="K92" s="487">
        <v>2057.3200187683105</v>
      </c>
      <c r="L92" s="487">
        <v>11</v>
      </c>
      <c r="M92" s="488">
        <v>1954.46</v>
      </c>
      <c r="N92" s="487">
        <v>3867.761573791504</v>
      </c>
      <c r="O92" s="487">
        <v>3094.209259033203</v>
      </c>
      <c r="P92" s="524"/>
      <c r="Q92" s="525"/>
      <c r="R92" s="489" t="s">
        <v>493</v>
      </c>
      <c r="S92" s="487">
        <v>973.7900009155273</v>
      </c>
      <c r="T92" s="487">
        <v>8</v>
      </c>
      <c r="U92" s="488">
        <v>925.1</v>
      </c>
      <c r="V92" s="487">
        <v>1830.7251815795898</v>
      </c>
      <c r="W92" s="487">
        <v>1464.580145263672</v>
      </c>
      <c r="X92" s="524"/>
      <c r="Y92" s="602"/>
      <c r="Z92" s="489" t="s">
        <v>493</v>
      </c>
      <c r="AA92" s="487">
        <v>309.80999755859375</v>
      </c>
      <c r="AB92" s="487">
        <v>3</v>
      </c>
      <c r="AC92" s="488">
        <v>294.32</v>
      </c>
      <c r="AD92" s="487">
        <v>582.4428100585938</v>
      </c>
      <c r="AE92" s="487">
        <v>465.954248046875</v>
      </c>
      <c r="AF92" s="524"/>
      <c r="AG92" s="525"/>
      <c r="AH92" s="489" t="s">
        <v>493</v>
      </c>
      <c r="AI92" s="487">
        <v>1243.240005493164</v>
      </c>
      <c r="AJ92" s="487">
        <v>10</v>
      </c>
      <c r="AK92" s="488">
        <v>1181.09</v>
      </c>
      <c r="AL92" s="487">
        <v>2337.291229248047</v>
      </c>
      <c r="AM92" s="487">
        <v>1869.8329833984376</v>
      </c>
      <c r="AN92" s="524"/>
      <c r="AO92" s="525"/>
      <c r="AP92" s="489" t="s">
        <v>493</v>
      </c>
      <c r="AQ92" s="487">
        <v>1327.8799858093262</v>
      </c>
      <c r="AR92" s="487">
        <v>12</v>
      </c>
      <c r="AS92" s="488">
        <v>1261.48</v>
      </c>
      <c r="AT92" s="487">
        <v>2496.4144592285156</v>
      </c>
      <c r="AU92" s="487">
        <v>1997.1315673828126</v>
      </c>
      <c r="AV92" s="524"/>
      <c r="AW92" s="525"/>
      <c r="AX92" s="489" t="s">
        <v>493</v>
      </c>
      <c r="AY92" s="487">
        <v>2163.0200004577637</v>
      </c>
      <c r="AZ92" s="487">
        <v>17</v>
      </c>
      <c r="BA92" s="488">
        <v>2054.88</v>
      </c>
      <c r="BB92" s="487">
        <v>4066.4776191711426</v>
      </c>
      <c r="BC92" s="487">
        <v>3253.182095336914</v>
      </c>
      <c r="BD92" s="524"/>
      <c r="BE92" s="525"/>
      <c r="BF92" s="489" t="s">
        <v>493</v>
      </c>
      <c r="BG92" s="487">
        <v>3173.7900066375732</v>
      </c>
      <c r="BH92" s="487">
        <v>21</v>
      </c>
      <c r="BI92" s="488">
        <v>3015.11</v>
      </c>
      <c r="BJ92" s="487">
        <v>5966.725208282471</v>
      </c>
      <c r="BK92" s="487">
        <v>4773.380166625975</v>
      </c>
      <c r="BL92" s="524"/>
      <c r="BM92" s="525"/>
      <c r="BN92" s="489" t="s">
        <v>493</v>
      </c>
      <c r="BO92" s="487">
        <v>1948.0099754333496</v>
      </c>
      <c r="BP92" s="487">
        <v>15</v>
      </c>
      <c r="BQ92" s="488">
        <v>1850.62</v>
      </c>
      <c r="BR92" s="487">
        <v>3662.258804321289</v>
      </c>
      <c r="BS92" s="487">
        <v>2929.807043457032</v>
      </c>
      <c r="BT92" s="524"/>
      <c r="BU92" s="525"/>
      <c r="BV92" s="489" t="s">
        <v>493</v>
      </c>
      <c r="BW92" s="487">
        <v>4045.000015258789</v>
      </c>
      <c r="BX92" s="487">
        <v>32</v>
      </c>
      <c r="BY92" s="488">
        <v>3842.76</v>
      </c>
      <c r="BZ92" s="487">
        <v>7604.599937438965</v>
      </c>
      <c r="CA92" s="487">
        <v>6083.679949951172</v>
      </c>
      <c r="CB92" s="524"/>
      <c r="CC92" s="525"/>
      <c r="CD92" s="489" t="s">
        <v>493</v>
      </c>
      <c r="CE92" s="487">
        <v>821.6500091552734</v>
      </c>
      <c r="CF92" s="487">
        <v>5</v>
      </c>
      <c r="CG92" s="488">
        <v>780.57</v>
      </c>
      <c r="CH92" s="487">
        <v>1544.7019958496094</v>
      </c>
      <c r="CI92" s="487">
        <v>1235.7615966796875</v>
      </c>
      <c r="CJ92" s="524"/>
      <c r="CK92" s="525"/>
      <c r="CL92" s="489" t="s">
        <v>493</v>
      </c>
      <c r="CM92" s="487">
        <v>999.8799991607666</v>
      </c>
      <c r="CN92" s="487">
        <v>10</v>
      </c>
      <c r="CO92" s="488">
        <v>949.87</v>
      </c>
      <c r="CP92" s="487">
        <v>1879.774395942688</v>
      </c>
      <c r="CQ92" s="487">
        <v>1503.8195167541503</v>
      </c>
      <c r="CR92" s="470"/>
      <c r="CS92" s="470"/>
    </row>
    <row r="93" spans="2:97" ht="12.75" customHeight="1">
      <c r="B93" s="489" t="s">
        <v>494</v>
      </c>
      <c r="C93" s="487">
        <v>1318.030014038086</v>
      </c>
      <c r="D93" s="487">
        <v>5</v>
      </c>
      <c r="E93" s="488">
        <v>1252.13</v>
      </c>
      <c r="F93" s="487">
        <v>2346.0933532714844</v>
      </c>
      <c r="G93" s="487">
        <v>1876.8746826171875</v>
      </c>
      <c r="H93" s="524"/>
      <c r="I93" s="525"/>
      <c r="J93" s="489" t="s">
        <v>494</v>
      </c>
      <c r="K93" s="487">
        <v>202.8499984741211</v>
      </c>
      <c r="L93" s="487">
        <v>2</v>
      </c>
      <c r="M93" s="488">
        <v>192.71</v>
      </c>
      <c r="N93" s="487">
        <v>361.07299041748047</v>
      </c>
      <c r="O93" s="487">
        <v>288.8583923339844</v>
      </c>
      <c r="P93" s="513"/>
      <c r="Q93" s="513"/>
      <c r="R93" s="489" t="s">
        <v>494</v>
      </c>
      <c r="S93" s="487">
        <v>1367.609992980957</v>
      </c>
      <c r="T93" s="487">
        <v>10</v>
      </c>
      <c r="U93" s="488">
        <v>1299.23</v>
      </c>
      <c r="V93" s="487">
        <v>2434.3458251953125</v>
      </c>
      <c r="W93" s="487">
        <v>1947.4766601562503</v>
      </c>
      <c r="X93" s="524"/>
      <c r="Y93" s="602"/>
      <c r="Z93" s="489" t="s">
        <v>494</v>
      </c>
      <c r="AA93" s="487">
        <v>1389.4500122070312</v>
      </c>
      <c r="AB93" s="487">
        <v>9</v>
      </c>
      <c r="AC93" s="488">
        <v>1319.98</v>
      </c>
      <c r="AD93" s="487">
        <v>2473.2209701538086</v>
      </c>
      <c r="AE93" s="487">
        <v>1978.576776123047</v>
      </c>
      <c r="AF93" s="524"/>
      <c r="AG93" s="525"/>
      <c r="AH93" s="489" t="s">
        <v>494</v>
      </c>
      <c r="AI93" s="487">
        <v>154.77999877929688</v>
      </c>
      <c r="AJ93" s="487">
        <v>1</v>
      </c>
      <c r="AK93" s="488">
        <v>147.04</v>
      </c>
      <c r="AL93" s="487">
        <v>275.5083923339844</v>
      </c>
      <c r="AM93" s="487">
        <v>220.4067138671875</v>
      </c>
      <c r="AN93" s="524"/>
      <c r="AO93" s="525"/>
      <c r="AP93" s="489" t="s">
        <v>494</v>
      </c>
      <c r="AQ93" s="487">
        <v>605.0299987792969</v>
      </c>
      <c r="AR93" s="487">
        <v>3</v>
      </c>
      <c r="AS93" s="488">
        <v>574.77</v>
      </c>
      <c r="AT93" s="487">
        <v>1076.953369140625</v>
      </c>
      <c r="AU93" s="487">
        <v>861.5626953125002</v>
      </c>
      <c r="AV93" s="524"/>
      <c r="AW93" s="525"/>
      <c r="AX93" s="489" t="s">
        <v>494</v>
      </c>
      <c r="AY93" s="487">
        <v>1013.069995880127</v>
      </c>
      <c r="AZ93" s="487">
        <v>10</v>
      </c>
      <c r="BA93" s="488">
        <v>962.41</v>
      </c>
      <c r="BB93" s="487">
        <v>1803.2645416259766</v>
      </c>
      <c r="BC93" s="487">
        <v>1442.6116333007812</v>
      </c>
      <c r="BD93" s="524"/>
      <c r="BE93" s="525"/>
      <c r="BF93" s="489" t="s">
        <v>494</v>
      </c>
      <c r="BG93" s="487">
        <v>1056.470027923584</v>
      </c>
      <c r="BH93" s="487">
        <v>6</v>
      </c>
      <c r="BI93" s="488">
        <v>1003.64</v>
      </c>
      <c r="BJ93" s="487">
        <v>1880.516586303711</v>
      </c>
      <c r="BK93" s="487">
        <v>1504.413269042969</v>
      </c>
      <c r="BL93" s="524"/>
      <c r="BM93" s="525"/>
      <c r="BN93" s="489" t="s">
        <v>494</v>
      </c>
      <c r="BO93" s="487">
        <v>799.8500061035156</v>
      </c>
      <c r="BP93" s="487">
        <v>8</v>
      </c>
      <c r="BQ93" s="488">
        <v>759.85</v>
      </c>
      <c r="BR93" s="487">
        <v>1423.7330017089844</v>
      </c>
      <c r="BS93" s="487">
        <v>1138.9864013671877</v>
      </c>
      <c r="BT93" s="524"/>
      <c r="BU93" s="525"/>
      <c r="BV93" s="489" t="s">
        <v>494</v>
      </c>
      <c r="BW93" s="487">
        <v>1053.0200157165527</v>
      </c>
      <c r="BX93" s="487">
        <v>6</v>
      </c>
      <c r="BY93" s="488">
        <v>1000.37</v>
      </c>
      <c r="BZ93" s="487">
        <v>1874.3756103515625</v>
      </c>
      <c r="CA93" s="487">
        <v>1499.5004882812502</v>
      </c>
      <c r="CB93" s="524"/>
      <c r="CC93" s="525"/>
      <c r="CD93" s="489" t="s">
        <v>494</v>
      </c>
      <c r="CE93" s="487">
        <v>728.7100028991699</v>
      </c>
      <c r="CF93" s="487">
        <v>8</v>
      </c>
      <c r="CG93" s="488">
        <v>692.27</v>
      </c>
      <c r="CH93" s="487">
        <v>1297.103775024414</v>
      </c>
      <c r="CI93" s="487">
        <v>1037.6830200195313</v>
      </c>
      <c r="CJ93" s="524"/>
      <c r="CK93" s="525"/>
      <c r="CL93" s="489" t="s">
        <v>494</v>
      </c>
      <c r="CM93" s="487">
        <v>704.4499969482422</v>
      </c>
      <c r="CN93" s="487">
        <v>4</v>
      </c>
      <c r="CO93" s="488">
        <v>669.23</v>
      </c>
      <c r="CP93" s="487">
        <v>1253.9209899902344</v>
      </c>
      <c r="CQ93" s="487">
        <v>1003.1367919921875</v>
      </c>
      <c r="CR93" s="470"/>
      <c r="CS93" s="470"/>
    </row>
    <row r="94" spans="2:97" ht="12.75" customHeight="1">
      <c r="B94" s="489" t="s">
        <v>495</v>
      </c>
      <c r="C94" s="487">
        <v>22947.82999420166</v>
      </c>
      <c r="D94" s="487">
        <v>163</v>
      </c>
      <c r="E94" s="488">
        <v>21800.45</v>
      </c>
      <c r="F94" s="487">
        <v>2294.78304874897</v>
      </c>
      <c r="G94" s="487">
        <v>1835.8264389991762</v>
      </c>
      <c r="H94" s="524"/>
      <c r="I94" s="525"/>
      <c r="J94" s="489" t="s">
        <v>495</v>
      </c>
      <c r="K94" s="487">
        <v>30765.580015182495</v>
      </c>
      <c r="L94" s="487">
        <v>202</v>
      </c>
      <c r="M94" s="488">
        <v>29227.24</v>
      </c>
      <c r="N94" s="487">
        <v>3076.5580501556396</v>
      </c>
      <c r="O94" s="487">
        <v>2461.2464401245115</v>
      </c>
      <c r="P94" s="513"/>
      <c r="Q94" s="513"/>
      <c r="R94" s="489" t="s">
        <v>495</v>
      </c>
      <c r="S94" s="487">
        <v>43317.31004142761</v>
      </c>
      <c r="T94" s="487">
        <v>294</v>
      </c>
      <c r="U94" s="488">
        <v>41151.41</v>
      </c>
      <c r="V94" s="487">
        <v>4331.73106521368</v>
      </c>
      <c r="W94" s="487">
        <v>3465.3848521709438</v>
      </c>
      <c r="X94" s="524"/>
      <c r="Y94" s="602"/>
      <c r="Z94" s="489" t="s">
        <v>495</v>
      </c>
      <c r="AA94" s="487">
        <v>26832.100101470947</v>
      </c>
      <c r="AB94" s="487">
        <v>183</v>
      </c>
      <c r="AC94" s="488">
        <v>25490.44</v>
      </c>
      <c r="AD94" s="487">
        <v>2683.2100462913513</v>
      </c>
      <c r="AE94" s="487">
        <v>2146.5680370330806</v>
      </c>
      <c r="AF94" s="524"/>
      <c r="AG94" s="525"/>
      <c r="AH94" s="489" t="s">
        <v>495</v>
      </c>
      <c r="AI94" s="487">
        <v>35673.690019607544</v>
      </c>
      <c r="AJ94" s="487">
        <v>242</v>
      </c>
      <c r="AK94" s="488">
        <v>33244.17</v>
      </c>
      <c r="AL94" s="487">
        <v>3567.36905503273</v>
      </c>
      <c r="AM94" s="487">
        <v>2853.8952440261824</v>
      </c>
      <c r="AN94" s="524"/>
      <c r="AO94" s="525"/>
      <c r="AP94" s="489" t="s">
        <v>495</v>
      </c>
      <c r="AQ94" s="487">
        <v>44016.18988227844</v>
      </c>
      <c r="AR94" s="487">
        <v>305</v>
      </c>
      <c r="AS94" s="488">
        <v>41815.39</v>
      </c>
      <c r="AT94" s="487">
        <v>4401.619070887566</v>
      </c>
      <c r="AU94" s="487">
        <v>3521.295256710052</v>
      </c>
      <c r="AV94" s="524"/>
      <c r="AW94" s="525"/>
      <c r="AX94" s="489" t="s">
        <v>495</v>
      </c>
      <c r="AY94" s="487">
        <v>56878.17007827759</v>
      </c>
      <c r="AZ94" s="487">
        <v>421</v>
      </c>
      <c r="BA94" s="488">
        <v>54034.21</v>
      </c>
      <c r="BB94" s="487">
        <v>5687.8170927762985</v>
      </c>
      <c r="BC94" s="487">
        <v>4550.253674221036</v>
      </c>
      <c r="BD94" s="524"/>
      <c r="BE94" s="525"/>
      <c r="BF94" s="489" t="s">
        <v>495</v>
      </c>
      <c r="BG94" s="487">
        <v>60934.410016059875</v>
      </c>
      <c r="BH94" s="487">
        <v>441</v>
      </c>
      <c r="BI94" s="488">
        <v>57887.68</v>
      </c>
      <c r="BJ94" s="487">
        <v>6093.441086173058</v>
      </c>
      <c r="BK94" s="487">
        <v>4874.752868938448</v>
      </c>
      <c r="BL94" s="524"/>
      <c r="BM94" s="525"/>
      <c r="BN94" s="489" t="s">
        <v>495</v>
      </c>
      <c r="BO94" s="487">
        <v>65460.56009864807</v>
      </c>
      <c r="BP94" s="487">
        <v>462</v>
      </c>
      <c r="BQ94" s="488">
        <v>62187.48</v>
      </c>
      <c r="BR94" s="487">
        <v>6546.056101381779</v>
      </c>
      <c r="BS94" s="487">
        <v>5236.844881105425</v>
      </c>
      <c r="BT94" s="524"/>
      <c r="BU94" s="525"/>
      <c r="BV94" s="489" t="s">
        <v>495</v>
      </c>
      <c r="BW94" s="487">
        <v>62873.29003763199</v>
      </c>
      <c r="BX94" s="487">
        <v>428</v>
      </c>
      <c r="BY94" s="488">
        <v>59729.63</v>
      </c>
      <c r="BZ94" s="487">
        <v>6266.099086403847</v>
      </c>
      <c r="CA94" s="487">
        <v>5012.879269123073</v>
      </c>
      <c r="CB94" s="524"/>
      <c r="CC94" s="525"/>
      <c r="CD94" s="489" t="s">
        <v>495</v>
      </c>
      <c r="CE94" s="487">
        <v>51774.95997619629</v>
      </c>
      <c r="CF94" s="487">
        <v>370</v>
      </c>
      <c r="CG94" s="488">
        <v>49186.19</v>
      </c>
      <c r="CH94" s="487">
        <v>5177.49609041214</v>
      </c>
      <c r="CI94" s="487">
        <v>4141.99687232971</v>
      </c>
      <c r="CJ94" s="524"/>
      <c r="CK94" s="525"/>
      <c r="CL94" s="489" t="s">
        <v>495</v>
      </c>
      <c r="CM94" s="487">
        <v>34299.40005683899</v>
      </c>
      <c r="CN94" s="487">
        <v>242</v>
      </c>
      <c r="CO94" s="488">
        <v>32584.43</v>
      </c>
      <c r="CP94" s="487">
        <v>3429.9400540590286</v>
      </c>
      <c r="CQ94" s="487">
        <v>2743.9520432472214</v>
      </c>
      <c r="CR94" s="470"/>
      <c r="CS94" s="470"/>
    </row>
    <row r="95" spans="3:97" ht="12.75" customHeight="1">
      <c r="C95" t="s">
        <v>397</v>
      </c>
      <c r="H95" s="34"/>
      <c r="I95" s="34"/>
      <c r="K95" t="s">
        <v>397</v>
      </c>
      <c r="S95" t="s">
        <v>397</v>
      </c>
      <c r="AA95">
        <f>AA94/AA91</f>
        <v>0.9404423762785707</v>
      </c>
      <c r="AI95">
        <f>AI94/AI91</f>
        <v>0.96228876403673</v>
      </c>
      <c r="AQ95" t="s">
        <v>397</v>
      </c>
      <c r="AY95" t="s">
        <v>397</v>
      </c>
      <c r="BG95" t="s">
        <v>397</v>
      </c>
      <c r="BO95" t="s">
        <v>397</v>
      </c>
      <c r="BW95" t="s">
        <v>397</v>
      </c>
      <c r="CE95" t="s">
        <v>397</v>
      </c>
      <c r="CM95" t="s">
        <v>397</v>
      </c>
      <c r="CS95" s="594" t="s">
        <v>397</v>
      </c>
    </row>
    <row r="96" spans="8:9" ht="12.75" customHeight="1">
      <c r="H96" s="34"/>
      <c r="I96" s="34"/>
    </row>
    <row r="97" ht="12.75" customHeight="1"/>
    <row r="98" ht="12.75" customHeight="1"/>
    <row r="99" spans="7:37" ht="12.75" customHeight="1">
      <c r="G99" s="435"/>
      <c r="H99" s="435"/>
      <c r="I99" s="435"/>
      <c r="AE99" s="435"/>
      <c r="AF99" s="520"/>
      <c r="AG99" s="520"/>
      <c r="AK99"/>
    </row>
    <row r="100" spans="7:37" ht="12.75" customHeight="1">
      <c r="G100" s="435"/>
      <c r="H100" s="435"/>
      <c r="I100" s="435"/>
      <c r="AE100" s="435"/>
      <c r="AF100" s="520"/>
      <c r="AG100" s="520"/>
      <c r="AK100"/>
    </row>
    <row r="101" spans="7:37" ht="12.75" customHeight="1">
      <c r="G101" s="435"/>
      <c r="H101" s="435"/>
      <c r="I101" s="435"/>
      <c r="AE101" s="435"/>
      <c r="AF101" s="520"/>
      <c r="AG101" s="520"/>
      <c r="AK101"/>
    </row>
  </sheetData>
  <sheetProtection/>
  <protectedRanges>
    <protectedRange sqref="BK50:BL50" name="Range1"/>
  </protectedRanges>
  <mergeCells count="26">
    <mergeCell ref="CE56:CI56"/>
    <mergeCell ref="BW56:CA56"/>
    <mergeCell ref="BW30:CA30"/>
    <mergeCell ref="CM56:CQ56"/>
    <mergeCell ref="CM30:CQ30"/>
    <mergeCell ref="CU30:CY30"/>
    <mergeCell ref="CE30:CI30"/>
    <mergeCell ref="AI30:AM30"/>
    <mergeCell ref="BO30:BS30"/>
    <mergeCell ref="AY30:BC30"/>
    <mergeCell ref="BO56:BS56"/>
    <mergeCell ref="AQ30:AU30"/>
    <mergeCell ref="AI56:AM56"/>
    <mergeCell ref="AY56:BC56"/>
    <mergeCell ref="BG56:BK56"/>
    <mergeCell ref="BG30:BK30"/>
    <mergeCell ref="AA30:AE30"/>
    <mergeCell ref="C4:G4"/>
    <mergeCell ref="C30:G30"/>
    <mergeCell ref="K30:O30"/>
    <mergeCell ref="S30:W30"/>
    <mergeCell ref="AQ56:AU56"/>
    <mergeCell ref="C56:G56"/>
    <mergeCell ref="K56:O56"/>
    <mergeCell ref="S56:W56"/>
    <mergeCell ref="AA56:AE56"/>
  </mergeCells>
  <printOptions/>
  <pageMargins left="0.5" right="0.5" top="0.5" bottom="0.5" header="0.5" footer="0.5"/>
  <pageSetup horizontalDpi="600" verticalDpi="600" orientation="landscape" pageOrder="overThenDown" scale="55" r:id="rId1"/>
  <headerFooter alignWithMargins="0">
    <oddFooter>&amp;L&amp;A&amp;C&amp;F&amp;RPage &amp;P of &amp;N</oddFooter>
  </headerFooter>
  <rowBreaks count="1" manualBreakCount="1">
    <brk id="55" max="90" man="1"/>
  </rowBreaks>
  <colBreaks count="7" manualBreakCount="7">
    <brk id="15" max="94" man="1"/>
    <brk id="31" max="94" man="1"/>
    <brk id="47" max="94" man="1"/>
    <brk id="63" max="94" man="1"/>
    <brk id="79" max="94" man="1"/>
    <brk id="95" max="94" man="1"/>
    <brk id="103" max="94" man="1"/>
  </colBreaks>
</worksheet>
</file>

<file path=xl/worksheets/sheet10.xml><?xml version="1.0" encoding="utf-8"?>
<worksheet xmlns="http://schemas.openxmlformats.org/spreadsheetml/2006/main" xmlns:r="http://schemas.openxmlformats.org/officeDocument/2006/relationships">
  <sheetPr>
    <tabColor indexed="16"/>
  </sheetPr>
  <dimension ref="A1:G49"/>
  <sheetViews>
    <sheetView view="pageBreakPreview" zoomScaleSheetLayoutView="100" zoomScalePageLayoutView="0" workbookViewId="0" topLeftCell="A34">
      <selection activeCell="G44" sqref="G44"/>
    </sheetView>
  </sheetViews>
  <sheetFormatPr defaultColWidth="9.140625" defaultRowHeight="12.75"/>
  <cols>
    <col min="2" max="2" width="39.421875" style="0" customWidth="1"/>
    <col min="3" max="3" width="13.28125" style="0" customWidth="1"/>
    <col min="4" max="4" width="10.7109375" style="0" customWidth="1"/>
    <col min="5" max="5" width="16.8515625" style="0" customWidth="1"/>
    <col min="6" max="6" width="17.7109375" style="0" customWidth="1"/>
    <col min="7" max="7" width="14.8515625" style="0" customWidth="1"/>
  </cols>
  <sheetData>
    <row r="1" spans="1:2" ht="18">
      <c r="A1" s="11" t="s">
        <v>274</v>
      </c>
      <c r="B1" s="35"/>
    </row>
    <row r="2" spans="1:2" ht="15">
      <c r="A2" s="12" t="s">
        <v>253</v>
      </c>
      <c r="B2" s="35"/>
    </row>
    <row r="3" spans="1:2" ht="15">
      <c r="A3" s="12" t="s">
        <v>500</v>
      </c>
      <c r="B3" s="35"/>
    </row>
    <row r="4" ht="12.75">
      <c r="A4" s="35"/>
    </row>
    <row r="5" spans="1:6" s="35" customFormat="1" ht="38.25">
      <c r="A5" s="53" t="s">
        <v>212</v>
      </c>
      <c r="B5" s="53" t="s">
        <v>41</v>
      </c>
      <c r="C5" s="164" t="s">
        <v>254</v>
      </c>
      <c r="D5" s="16" t="s">
        <v>255</v>
      </c>
      <c r="E5" s="177" t="s">
        <v>345</v>
      </c>
      <c r="F5" s="16" t="s">
        <v>344</v>
      </c>
    </row>
    <row r="6" spans="1:6" s="35" customFormat="1" ht="12.75">
      <c r="A6" s="3" t="s">
        <v>208</v>
      </c>
      <c r="B6" s="4" t="s">
        <v>44</v>
      </c>
      <c r="C6" s="222"/>
      <c r="D6" s="220"/>
      <c r="E6" s="166"/>
      <c r="F6" s="220"/>
    </row>
    <row r="7" spans="1:6" s="35" customFormat="1" ht="12.75">
      <c r="A7" s="3" t="s">
        <v>208</v>
      </c>
      <c r="B7" s="4" t="s">
        <v>45</v>
      </c>
      <c r="C7" s="222"/>
      <c r="D7" s="220"/>
      <c r="E7" s="166"/>
      <c r="F7" s="220"/>
    </row>
    <row r="8" spans="1:6" s="35" customFormat="1" ht="12.75">
      <c r="A8" s="3" t="s">
        <v>208</v>
      </c>
      <c r="B8" s="4" t="s">
        <v>336</v>
      </c>
      <c r="C8" s="223">
        <f>'CW - Elec WH only wout WTS'!D28</f>
        <v>106.08926234452308</v>
      </c>
      <c r="D8" s="220"/>
      <c r="E8" s="166"/>
      <c r="F8" s="220"/>
    </row>
    <row r="9" spans="1:6" s="35" customFormat="1" ht="12.75">
      <c r="A9" s="3" t="s">
        <v>208</v>
      </c>
      <c r="B9" s="4" t="s">
        <v>337</v>
      </c>
      <c r="C9" s="223">
        <f>'CW - Elec WH only wout WTS'!D21</f>
        <v>129.3501152874949</v>
      </c>
      <c r="D9" s="220"/>
      <c r="E9" s="166"/>
      <c r="F9" s="220"/>
    </row>
    <row r="10" spans="1:6" s="35" customFormat="1" ht="12.75">
      <c r="A10" s="3" t="s">
        <v>208</v>
      </c>
      <c r="B10" s="4" t="s">
        <v>26</v>
      </c>
      <c r="C10" s="223">
        <f>'Clothes Washer Recycle'!D6</f>
        <v>627.2</v>
      </c>
      <c r="D10" s="220"/>
      <c r="E10" s="166"/>
      <c r="F10" s="220"/>
    </row>
    <row r="11" spans="1:6" s="35" customFormat="1" ht="12.75">
      <c r="A11" s="3" t="s">
        <v>208</v>
      </c>
      <c r="B11" s="4" t="s">
        <v>27</v>
      </c>
      <c r="C11" s="223">
        <f>Dishwashers!F6</f>
        <v>38.400000000000006</v>
      </c>
      <c r="D11" s="220"/>
      <c r="E11" s="166"/>
      <c r="F11" s="220"/>
    </row>
    <row r="12" spans="1:6" s="35" customFormat="1" ht="12.75">
      <c r="A12" s="3" t="s">
        <v>208</v>
      </c>
      <c r="B12" s="4" t="s">
        <v>28</v>
      </c>
      <c r="C12" s="223">
        <f>Refrigerators!E12</f>
        <v>37.964902040038915</v>
      </c>
      <c r="D12" s="220"/>
      <c r="E12" s="166"/>
      <c r="F12" s="220"/>
    </row>
    <row r="13" spans="1:6" s="35" customFormat="1" ht="12.75">
      <c r="A13" s="3" t="s">
        <v>208</v>
      </c>
      <c r="B13" s="4" t="s">
        <v>29</v>
      </c>
      <c r="C13" s="223">
        <f>'Electric Water Heater'!H9</f>
        <v>93.72297788824318</v>
      </c>
      <c r="D13" s="220"/>
      <c r="E13" s="166"/>
      <c r="F13" s="220"/>
    </row>
    <row r="14" spans="1:6" s="35" customFormat="1" ht="12.75">
      <c r="A14" s="3" t="s">
        <v>210</v>
      </c>
      <c r="B14" s="4" t="s">
        <v>49</v>
      </c>
      <c r="C14" s="217">
        <f>C15*E15+C16*E16+C17*E17</f>
        <v>0.10931299218161869</v>
      </c>
      <c r="D14" s="166"/>
      <c r="E14" s="166"/>
      <c r="F14" s="166"/>
    </row>
    <row r="15" spans="1:6" s="35" customFormat="1" ht="12.75">
      <c r="A15" s="3" t="s">
        <v>210</v>
      </c>
      <c r="B15" s="59" t="s">
        <v>31</v>
      </c>
      <c r="C15" s="218">
        <f>Insulation!C7</f>
        <v>0.6958410120000004</v>
      </c>
      <c r="D15" s="218">
        <f>C15*(E15/(E15+E16))+C16*(E16/(E15+E16))</f>
        <v>0.7051188005703708</v>
      </c>
      <c r="E15" s="230">
        <v>0.013669756052199252</v>
      </c>
      <c r="F15" s="372">
        <v>0.0015879317189360857</v>
      </c>
    </row>
    <row r="16" spans="1:6" s="35" customFormat="1" ht="12.75">
      <c r="A16" s="3" t="s">
        <v>210</v>
      </c>
      <c r="B16" s="59" t="s">
        <v>32</v>
      </c>
      <c r="C16" s="218">
        <f>Insulation!C8</f>
        <v>0.7960411285600003</v>
      </c>
      <c r="D16" s="218"/>
      <c r="E16" s="230">
        <v>0.0013948730665509438</v>
      </c>
      <c r="F16" s="372">
        <v>0.015482334259626836</v>
      </c>
    </row>
    <row r="17" spans="1:6" s="35" customFormat="1" ht="12.75">
      <c r="A17" s="3" t="s">
        <v>210</v>
      </c>
      <c r="B17" s="59" t="s">
        <v>33</v>
      </c>
      <c r="C17" s="218">
        <f>Insulation!C9</f>
        <v>0.10020011656000001</v>
      </c>
      <c r="D17" s="218"/>
      <c r="E17" s="230">
        <v>0.9849353708812498</v>
      </c>
      <c r="F17" s="372">
        <v>0.9829297340214371</v>
      </c>
    </row>
    <row r="18" spans="1:6" s="35" customFormat="1" ht="12.75">
      <c r="A18" s="3" t="s">
        <v>210</v>
      </c>
      <c r="B18" s="4" t="s">
        <v>50</v>
      </c>
      <c r="C18" s="217">
        <f>C19*E19+C20*E20+C21*E21</f>
        <v>0.14204889573768958</v>
      </c>
      <c r="D18" s="218"/>
      <c r="E18" s="53"/>
      <c r="F18" s="218"/>
    </row>
    <row r="19" spans="1:6" s="35" customFormat="1" ht="12.75">
      <c r="A19" s="3" t="s">
        <v>210</v>
      </c>
      <c r="B19" s="59" t="s">
        <v>31</v>
      </c>
      <c r="C19" s="218">
        <f>Insulation!C13</f>
        <v>0.8463290936000004</v>
      </c>
      <c r="D19" s="218">
        <f>C19*(E19/(E19+E20))+C20*(E20/(E19+E20))</f>
        <v>0.8584671720444448</v>
      </c>
      <c r="E19" s="230">
        <v>0.013669756052199252</v>
      </c>
      <c r="F19" s="372">
        <v>0.0015879317189360857</v>
      </c>
    </row>
    <row r="20" spans="1:6" s="35" customFormat="1" ht="12.75">
      <c r="A20" s="3" t="s">
        <v>210</v>
      </c>
      <c r="B20" s="59" t="s">
        <v>32</v>
      </c>
      <c r="C20" s="218">
        <f>Insulation!C14</f>
        <v>0.9774203408000005</v>
      </c>
      <c r="D20" s="218"/>
      <c r="E20" s="230">
        <v>0.0013948730665509438</v>
      </c>
      <c r="F20" s="372">
        <v>0.015482334259626836</v>
      </c>
    </row>
    <row r="21" spans="1:6" s="35" customFormat="1" ht="12.75">
      <c r="A21" s="3" t="s">
        <v>210</v>
      </c>
      <c r="B21" s="59" t="s">
        <v>33</v>
      </c>
      <c r="C21" s="218">
        <f>Insulation!C15</f>
        <v>0.13109124720000012</v>
      </c>
      <c r="D21" s="218"/>
      <c r="E21" s="230">
        <v>0.9849353708812498</v>
      </c>
      <c r="F21" s="372">
        <v>0.9829297340214371</v>
      </c>
    </row>
    <row r="22" spans="1:6" s="35" customFormat="1" ht="12.75">
      <c r="A22" s="3" t="s">
        <v>210</v>
      </c>
      <c r="B22" s="61" t="s">
        <v>213</v>
      </c>
      <c r="C22" s="221"/>
      <c r="D22" s="218"/>
      <c r="E22" s="166"/>
      <c r="F22" s="371"/>
    </row>
    <row r="23" spans="1:6" s="35" customFormat="1" ht="12.75">
      <c r="A23" s="3" t="s">
        <v>210</v>
      </c>
      <c r="B23" s="4" t="s">
        <v>34</v>
      </c>
      <c r="C23" s="217">
        <f>C24*E24+C25*E25</f>
        <v>3.2599864935064953</v>
      </c>
      <c r="D23" s="218"/>
      <c r="E23" s="166"/>
      <c r="F23" s="371"/>
    </row>
    <row r="24" spans="1:6" s="35" customFormat="1" ht="12.75">
      <c r="A24" s="3" t="s">
        <v>210</v>
      </c>
      <c r="B24" s="59" t="s">
        <v>31</v>
      </c>
      <c r="C24" s="218">
        <f>Insulation!K7</f>
        <v>3.258160000000002</v>
      </c>
      <c r="D24" s="218">
        <f>C24*E24+C25*E25</f>
        <v>3.2599864935064953</v>
      </c>
      <c r="E24" s="231">
        <v>0.8285714285714286</v>
      </c>
      <c r="F24" s="371">
        <v>0.22219584569732936</v>
      </c>
    </row>
    <row r="25" spans="1:6" s="35" customFormat="1" ht="12.75">
      <c r="A25" s="3" t="s">
        <v>210</v>
      </c>
      <c r="B25" s="59" t="s">
        <v>32</v>
      </c>
      <c r="C25" s="218">
        <f>Insulation!K8</f>
        <v>3.268814545454547</v>
      </c>
      <c r="D25" s="218"/>
      <c r="E25" s="231">
        <v>0.17142857142857137</v>
      </c>
      <c r="F25" s="371">
        <v>0.7778041543026706</v>
      </c>
    </row>
    <row r="26" spans="1:6" s="35" customFormat="1" ht="12.75">
      <c r="A26" s="3" t="s">
        <v>210</v>
      </c>
      <c r="B26" s="4" t="s">
        <v>48</v>
      </c>
      <c r="C26" s="217">
        <f>C27*E27+C28*E28+C29*E29</f>
        <v>0.5219921998977919</v>
      </c>
      <c r="D26" s="218"/>
      <c r="E26" s="166"/>
      <c r="F26" s="371"/>
    </row>
    <row r="27" spans="1:6" s="35" customFormat="1" ht="12.75">
      <c r="A27" s="3" t="s">
        <v>210</v>
      </c>
      <c r="B27" s="59" t="s">
        <v>31</v>
      </c>
      <c r="C27" s="218">
        <f>Insulation!G7</f>
        <v>4.660870370370371</v>
      </c>
      <c r="D27" s="218">
        <f>C27*(E27/(E27+E28))+C28*(E28/(E27+E28))</f>
        <v>4.730186574074075</v>
      </c>
      <c r="E27" s="231">
        <v>0.023965141612200435</v>
      </c>
      <c r="F27" s="371">
        <v>0.010526315789473684</v>
      </c>
    </row>
    <row r="28" spans="1:6" s="35" customFormat="1" ht="12.75">
      <c r="A28" s="3" t="s">
        <v>210</v>
      </c>
      <c r="B28" s="59" t="s">
        <v>32</v>
      </c>
      <c r="C28" s="218">
        <f>Insulation!G8</f>
        <v>5.056962962962963</v>
      </c>
      <c r="D28" s="218"/>
      <c r="E28" s="231">
        <v>0.005083514887436456</v>
      </c>
      <c r="F28" s="371">
        <v>0.021052631578947368</v>
      </c>
    </row>
    <row r="29" spans="1:6" s="35" customFormat="1" ht="12.75">
      <c r="A29" s="3" t="s">
        <v>210</v>
      </c>
      <c r="B29" s="59" t="s">
        <v>256</v>
      </c>
      <c r="C29" s="218">
        <f>Insulation!G9</f>
        <v>0.39609259259259266</v>
      </c>
      <c r="D29" s="218"/>
      <c r="E29" s="231">
        <v>0.9709513435003632</v>
      </c>
      <c r="F29" s="371">
        <v>0.968421052631579</v>
      </c>
    </row>
    <row r="30" spans="1:7" s="35" customFormat="1" ht="12.75">
      <c r="A30" s="3" t="s">
        <v>210</v>
      </c>
      <c r="B30" s="32" t="s">
        <v>35</v>
      </c>
      <c r="C30" s="217">
        <f>C32*E32+C33*E33</f>
        <v>0.6326430517711173</v>
      </c>
      <c r="D30" s="218"/>
      <c r="E30" s="397" t="s">
        <v>376</v>
      </c>
      <c r="F30" s="371"/>
      <c r="G30" s="397"/>
    </row>
    <row r="31" spans="1:7" s="35" customFormat="1" ht="12.75">
      <c r="A31" s="3" t="s">
        <v>210</v>
      </c>
      <c r="B31" s="62" t="s">
        <v>31</v>
      </c>
      <c r="C31" s="218">
        <f>Windows!D6</f>
        <v>-0.5</v>
      </c>
      <c r="D31" s="218">
        <f>C32</f>
        <v>0.24</v>
      </c>
      <c r="E31" s="230">
        <v>0</v>
      </c>
      <c r="F31" s="371">
        <v>0.019568489713998997</v>
      </c>
      <c r="G31" s="521"/>
    </row>
    <row r="32" spans="1:7" s="35" customFormat="1" ht="12.75">
      <c r="A32" s="3" t="s">
        <v>210</v>
      </c>
      <c r="B32" s="62" t="s">
        <v>32</v>
      </c>
      <c r="C32" s="218">
        <f>Windows!D7</f>
        <v>0.24</v>
      </c>
      <c r="D32" s="218"/>
      <c r="E32" s="230">
        <v>0.018392370572207085</v>
      </c>
      <c r="F32" s="371">
        <v>0.03963873557451079</v>
      </c>
      <c r="G32" s="521"/>
    </row>
    <row r="33" spans="1:7" s="35" customFormat="1" ht="12.75">
      <c r="A33" s="3" t="s">
        <v>210</v>
      </c>
      <c r="B33" s="62" t="s">
        <v>256</v>
      </c>
      <c r="C33" s="218">
        <f>Windows!D8</f>
        <v>0.6400000000000001</v>
      </c>
      <c r="D33" s="218"/>
      <c r="E33" s="230">
        <v>0.981607629427793</v>
      </c>
      <c r="F33" s="371">
        <v>0.9407927747114903</v>
      </c>
      <c r="G33" s="521"/>
    </row>
    <row r="34" spans="1:6" s="35" customFormat="1" ht="12.75">
      <c r="A34" s="3" t="s">
        <v>211</v>
      </c>
      <c r="B34" s="4" t="s">
        <v>52</v>
      </c>
      <c r="C34" s="219">
        <f>'CAC &amp; HP Tune Up'!D6</f>
        <v>49.6</v>
      </c>
      <c r="D34" s="218"/>
      <c r="E34" s="166"/>
      <c r="F34" s="371"/>
    </row>
    <row r="35" spans="1:6" s="35" customFormat="1" ht="12.75">
      <c r="A35" s="3" t="s">
        <v>211</v>
      </c>
      <c r="B35" s="4" t="s">
        <v>315</v>
      </c>
      <c r="C35" s="219">
        <f>C36*E36+C37*E37</f>
        <v>3021.416</v>
      </c>
      <c r="D35" s="166"/>
      <c r="E35" s="166"/>
      <c r="F35" s="166"/>
    </row>
    <row r="36" spans="1:6" s="35" customFormat="1" ht="12.75">
      <c r="A36" s="3" t="s">
        <v>211</v>
      </c>
      <c r="B36" s="59" t="s">
        <v>31</v>
      </c>
      <c r="C36" s="219">
        <f>'Duct Measures Bundled'!C6</f>
        <v>2531.5200000000004</v>
      </c>
      <c r="D36" s="220">
        <f>C36*E36+C37*E37</f>
        <v>3021.416</v>
      </c>
      <c r="E36" s="230">
        <v>0</v>
      </c>
      <c r="F36" s="220"/>
    </row>
    <row r="37" spans="1:6" s="35" customFormat="1" ht="12.75">
      <c r="A37" s="3" t="s">
        <v>211</v>
      </c>
      <c r="B37" s="59" t="s">
        <v>51</v>
      </c>
      <c r="C37" s="219">
        <f>'Duct Measures Bundled'!C7</f>
        <v>3021.416</v>
      </c>
      <c r="D37" s="166"/>
      <c r="E37" s="230">
        <v>1</v>
      </c>
      <c r="F37" s="166"/>
    </row>
    <row r="38" spans="1:7" s="35" customFormat="1" ht="12.75">
      <c r="A38" s="3" t="s">
        <v>211</v>
      </c>
      <c r="B38" s="4" t="s">
        <v>317</v>
      </c>
      <c r="C38" s="219">
        <f>'Duct Measures Bundled'!C8</f>
        <v>489.896</v>
      </c>
      <c r="D38" s="166"/>
      <c r="E38" s="166"/>
      <c r="F38" s="166"/>
      <c r="G38" s="64"/>
    </row>
    <row r="39" spans="1:6" s="35" customFormat="1" ht="12.75">
      <c r="A39" s="3" t="s">
        <v>211</v>
      </c>
      <c r="B39" s="4" t="s">
        <v>36</v>
      </c>
      <c r="C39" s="219">
        <f>'CAC &amp; HP Tune Up'!D7</f>
        <v>427.20000000000005</v>
      </c>
      <c r="D39" s="166"/>
      <c r="E39" s="166"/>
      <c r="F39" s="166"/>
    </row>
    <row r="40" spans="1:6" s="35" customFormat="1" ht="12.75">
      <c r="A40" s="3" t="s">
        <v>211</v>
      </c>
      <c r="B40" s="4" t="s">
        <v>25</v>
      </c>
      <c r="C40" s="219">
        <f>'RAC &amp; Recycle'!F23</f>
        <v>78.85655926513672</v>
      </c>
      <c r="D40" s="220"/>
      <c r="E40" s="166"/>
      <c r="F40" s="220"/>
    </row>
    <row r="41" spans="1:6" s="35" customFormat="1" ht="12.75">
      <c r="A41" s="3" t="s">
        <v>211</v>
      </c>
      <c r="B41" s="4" t="s">
        <v>43</v>
      </c>
      <c r="C41" s="219">
        <f>'RAC &amp; Recycle'!D44</f>
        <v>206</v>
      </c>
      <c r="D41" s="220"/>
      <c r="E41" s="166"/>
      <c r="F41" s="220"/>
    </row>
    <row r="42" spans="1:6" s="35" customFormat="1" ht="12.75">
      <c r="A42" s="166" t="s">
        <v>209</v>
      </c>
      <c r="B42" s="4" t="s">
        <v>37</v>
      </c>
      <c r="C42" s="219">
        <f>'Ceiling Fans'!D6</f>
        <v>127.2</v>
      </c>
      <c r="D42" s="220"/>
      <c r="E42" s="166"/>
      <c r="F42" s="220"/>
    </row>
    <row r="43" spans="1:6" s="35" customFormat="1" ht="12.75">
      <c r="A43" s="3" t="s">
        <v>209</v>
      </c>
      <c r="B43" s="4" t="s">
        <v>46</v>
      </c>
      <c r="C43" s="217">
        <f>CFLs!H116</f>
        <v>28.907313594677767</v>
      </c>
      <c r="D43" s="166"/>
      <c r="E43" s="166"/>
      <c r="F43" s="166"/>
    </row>
    <row r="44" spans="1:6" s="35" customFormat="1" ht="12.75">
      <c r="A44" s="3" t="s">
        <v>209</v>
      </c>
      <c r="B44" s="4" t="s">
        <v>47</v>
      </c>
      <c r="C44" s="217">
        <f>CFLs!L116</f>
        <v>26.254237560767976</v>
      </c>
      <c r="D44" s="166"/>
      <c r="E44" s="166"/>
      <c r="F44" s="166"/>
    </row>
    <row r="45" spans="1:6" s="35" customFormat="1" ht="12.75">
      <c r="A45" s="166" t="s">
        <v>209</v>
      </c>
      <c r="B45" s="4" t="s">
        <v>30</v>
      </c>
      <c r="C45" s="219">
        <f>'Fixtures-RTF'!F9</f>
        <v>39.70809631347657</v>
      </c>
      <c r="D45" s="220"/>
      <c r="E45" s="166"/>
      <c r="F45" s="220"/>
    </row>
    <row r="46" spans="1:2" ht="12.75">
      <c r="A46" s="35"/>
      <c r="B46" s="35"/>
    </row>
    <row r="47" ht="12.75">
      <c r="B47" s="2" t="s">
        <v>613</v>
      </c>
    </row>
    <row r="48" ht="12.75">
      <c r="B48" s="2" t="s">
        <v>614</v>
      </c>
    </row>
    <row r="49" ht="12.75">
      <c r="B49" s="2" t="s">
        <v>616</v>
      </c>
    </row>
  </sheetData>
  <sheetProtection/>
  <printOptions/>
  <pageMargins left="0.5" right="0.5" top="0.5" bottom="0.5" header="0.5" footer="0.5"/>
  <pageSetup horizontalDpi="600" verticalDpi="600" orientation="landscape" scale="65" r:id="rId1"/>
  <headerFooter alignWithMargins="0">
    <oddFooter>&amp;L&amp;A&amp;C&amp;F&amp;R&amp;P of &amp;N</oddFooter>
  </headerFooter>
</worksheet>
</file>

<file path=xl/worksheets/sheet11.xml><?xml version="1.0" encoding="utf-8"?>
<worksheet xmlns="http://schemas.openxmlformats.org/spreadsheetml/2006/main" xmlns:r="http://schemas.openxmlformats.org/officeDocument/2006/relationships">
  <sheetPr>
    <tabColor indexed="16"/>
  </sheetPr>
  <dimension ref="A1:AV76"/>
  <sheetViews>
    <sheetView view="pageBreakPreview" zoomScaleNormal="80" zoomScaleSheetLayoutView="100" zoomScalePageLayoutView="0" workbookViewId="0" topLeftCell="A1">
      <pane xSplit="2" ySplit="6" topLeftCell="C7" activePane="bottomRight" state="frozen"/>
      <selection pane="topLeft" activeCell="G36" sqref="G36"/>
      <selection pane="topRight" activeCell="G36" sqref="G36"/>
      <selection pane="bottomLeft" activeCell="G36" sqref="G36"/>
      <selection pane="bottomRight" activeCell="F11" sqref="F11 R11 G15:H15 M15 F16:G18 M19 G24 M24 F25:F26 G27 M27 F28:F30 F31:H31 M31 M34 F35:G35 G38 T38 M42 G43 I43 H48"/>
    </sheetView>
  </sheetViews>
  <sheetFormatPr defaultColWidth="9.140625" defaultRowHeight="12.75"/>
  <cols>
    <col min="1" max="1" width="22.140625" style="35" customWidth="1"/>
    <col min="2" max="2" width="40.00390625" style="35" customWidth="1"/>
    <col min="3" max="3" width="11.28125" style="35" customWidth="1"/>
    <col min="4" max="4" width="10.140625" style="35" customWidth="1"/>
    <col min="5" max="5" width="10.8515625" style="35" customWidth="1"/>
    <col min="6" max="6" width="13.421875" style="35" customWidth="1"/>
    <col min="7" max="11" width="10.8515625" style="35" customWidth="1"/>
    <col min="12" max="12" width="16.140625" style="35" customWidth="1"/>
    <col min="13" max="14" width="10.8515625" style="35" customWidth="1"/>
    <col min="15" max="15" width="19.00390625" style="35" customWidth="1"/>
    <col min="16" max="16" width="15.421875" style="35" customWidth="1"/>
    <col min="17" max="18" width="16.28125" style="35" bestFit="1" customWidth="1"/>
    <col min="19" max="19" width="15.421875" style="35" bestFit="1" customWidth="1"/>
    <col min="20" max="21" width="14.8515625" style="35" customWidth="1"/>
    <col min="22" max="22" width="18.00390625" style="35" customWidth="1"/>
    <col min="23" max="23" width="16.421875" style="35" bestFit="1" customWidth="1"/>
    <col min="24" max="24" width="16.28125" style="35" bestFit="1" customWidth="1"/>
    <col min="25" max="25" width="16.57421875" style="35" bestFit="1" customWidth="1"/>
    <col min="26" max="26" width="17.57421875" style="35" customWidth="1"/>
    <col min="27" max="28" width="14.8515625" style="35" customWidth="1"/>
    <col min="29" max="29" width="19.140625" style="35" customWidth="1"/>
    <col min="30" max="30" width="17.00390625" style="35" customWidth="1"/>
    <col min="31" max="31" width="16.28125" style="35" bestFit="1" customWidth="1"/>
    <col min="32" max="32" width="16.140625" style="35" bestFit="1" customWidth="1"/>
    <col min="33" max="33" width="16.28125" style="35" customWidth="1"/>
    <col min="34" max="35" width="14.57421875" style="35" customWidth="1"/>
    <col min="36" max="36" width="12.28125" style="35" hidden="1" customWidth="1"/>
    <col min="37" max="37" width="13.140625" style="35" hidden="1" customWidth="1"/>
    <col min="38" max="38" width="13.00390625" style="35" hidden="1" customWidth="1"/>
    <col min="39" max="39" width="11.8515625" style="35" hidden="1" customWidth="1"/>
    <col min="40" max="40" width="14.00390625" style="35" hidden="1" customWidth="1"/>
    <col min="41" max="41" width="4.00390625" style="35" hidden="1" customWidth="1"/>
    <col min="42" max="42" width="11.421875" style="35" hidden="1" customWidth="1"/>
    <col min="43" max="43" width="11.57421875" style="35" hidden="1" customWidth="1"/>
    <col min="44" max="44" width="10.00390625" style="35" hidden="1" customWidth="1"/>
    <col min="45" max="45" width="10.421875" style="35" hidden="1" customWidth="1"/>
    <col min="46" max="46" width="12.7109375" style="35" hidden="1" customWidth="1"/>
    <col min="47" max="47" width="0" style="35" hidden="1" customWidth="1"/>
    <col min="48" max="48" width="15.140625" style="35" customWidth="1"/>
    <col min="49" max="16384" width="9.140625" style="35" customWidth="1"/>
  </cols>
  <sheetData>
    <row r="1" ht="18">
      <c r="A1" s="11" t="s">
        <v>53</v>
      </c>
    </row>
    <row r="2" spans="1:6" ht="15">
      <c r="A2" s="12" t="s">
        <v>4</v>
      </c>
      <c r="F2" s="603">
        <f>((0.95*F38)+(0.05*F37))/0.8</f>
        <v>166.22</v>
      </c>
    </row>
    <row r="3" spans="1:26" ht="15">
      <c r="A3" s="12" t="s">
        <v>397</v>
      </c>
      <c r="F3" s="35" t="s">
        <v>397</v>
      </c>
      <c r="W3" s="35" t="s">
        <v>397</v>
      </c>
      <c r="Y3" s="549" t="s">
        <v>529</v>
      </c>
      <c r="Z3" s="549"/>
    </row>
    <row r="4" spans="1:26" ht="15.75" thickBot="1">
      <c r="A4" s="12" t="s">
        <v>397</v>
      </c>
      <c r="W4" s="35" t="s">
        <v>397</v>
      </c>
      <c r="Y4" s="549">
        <v>0.8</v>
      </c>
      <c r="Z4" s="549"/>
    </row>
    <row r="5" spans="3:46" ht="12.75">
      <c r="C5" s="650" t="s">
        <v>607</v>
      </c>
      <c r="D5" s="651"/>
      <c r="E5" s="651"/>
      <c r="F5" s="651"/>
      <c r="G5" s="651"/>
      <c r="H5" s="652"/>
      <c r="I5" s="653" t="s">
        <v>606</v>
      </c>
      <c r="J5" s="653"/>
      <c r="K5" s="653"/>
      <c r="L5" s="653"/>
      <c r="M5" s="653"/>
      <c r="N5" s="653"/>
      <c r="P5" s="653" t="s">
        <v>608</v>
      </c>
      <c r="Q5" s="653"/>
      <c r="R5" s="653"/>
      <c r="S5" s="653"/>
      <c r="T5" s="653"/>
      <c r="U5" s="653"/>
      <c r="W5" s="653" t="s">
        <v>609</v>
      </c>
      <c r="X5" s="653"/>
      <c r="Y5" s="653"/>
      <c r="Z5" s="653"/>
      <c r="AA5" s="653"/>
      <c r="AB5" s="653"/>
      <c r="AD5" s="653" t="s">
        <v>5</v>
      </c>
      <c r="AE5" s="653"/>
      <c r="AF5" s="653"/>
      <c r="AG5" s="653"/>
      <c r="AH5" s="654"/>
      <c r="AI5" s="654"/>
      <c r="AJ5" s="51"/>
      <c r="AK5" s="51"/>
      <c r="AL5" s="51"/>
      <c r="AM5" s="51"/>
      <c r="AN5" s="51"/>
      <c r="AO5" s="51"/>
      <c r="AP5" s="51"/>
      <c r="AQ5" s="51"/>
      <c r="AR5" s="51"/>
      <c r="AS5" s="51"/>
      <c r="AT5" s="52"/>
    </row>
    <row r="6" spans="1:48" ht="51" customHeight="1">
      <c r="A6" s="53" t="s">
        <v>212</v>
      </c>
      <c r="B6" s="53" t="s">
        <v>41</v>
      </c>
      <c r="C6" s="87" t="s">
        <v>6</v>
      </c>
      <c r="D6" s="87" t="s">
        <v>7</v>
      </c>
      <c r="E6" s="87" t="s">
        <v>8</v>
      </c>
      <c r="F6" s="54" t="s">
        <v>318</v>
      </c>
      <c r="G6" s="16" t="s">
        <v>0</v>
      </c>
      <c r="H6" s="16" t="s">
        <v>1</v>
      </c>
      <c r="I6" s="87" t="s">
        <v>9</v>
      </c>
      <c r="J6" s="87" t="s">
        <v>10</v>
      </c>
      <c r="K6" s="54" t="s">
        <v>11</v>
      </c>
      <c r="L6" s="54" t="s">
        <v>42</v>
      </c>
      <c r="M6" s="16" t="s">
        <v>2</v>
      </c>
      <c r="N6" s="16" t="s">
        <v>54</v>
      </c>
      <c r="O6" s="55"/>
      <c r="P6" s="336" t="s">
        <v>319</v>
      </c>
      <c r="Q6" s="82" t="s">
        <v>12</v>
      </c>
      <c r="R6" s="148" t="s">
        <v>273</v>
      </c>
      <c r="S6" s="148" t="s">
        <v>272</v>
      </c>
      <c r="T6" s="16" t="s">
        <v>0</v>
      </c>
      <c r="U6" s="16" t="s">
        <v>1</v>
      </c>
      <c r="V6" s="2"/>
      <c r="W6" s="336" t="s">
        <v>321</v>
      </c>
      <c r="X6" s="82" t="s">
        <v>12</v>
      </c>
      <c r="Y6" s="82" t="s">
        <v>13</v>
      </c>
      <c r="Z6" s="16" t="s">
        <v>14</v>
      </c>
      <c r="AA6" s="16" t="s">
        <v>2</v>
      </c>
      <c r="AB6" s="16" t="s">
        <v>54</v>
      </c>
      <c r="AD6" s="16" t="s">
        <v>15</v>
      </c>
      <c r="AE6" s="82" t="s">
        <v>12</v>
      </c>
      <c r="AF6" s="82" t="s">
        <v>13</v>
      </c>
      <c r="AG6" s="16" t="s">
        <v>14</v>
      </c>
      <c r="AH6" s="16" t="s">
        <v>55</v>
      </c>
      <c r="AI6" s="16" t="s">
        <v>56</v>
      </c>
      <c r="AJ6" s="179" t="s">
        <v>16</v>
      </c>
      <c r="AK6" s="13" t="s">
        <v>17</v>
      </c>
      <c r="AL6" s="13" t="s">
        <v>18</v>
      </c>
      <c r="AM6" s="13" t="s">
        <v>19</v>
      </c>
      <c r="AN6" s="13" t="s">
        <v>20</v>
      </c>
      <c r="AO6" s="14"/>
      <c r="AP6" s="15" t="s">
        <v>3</v>
      </c>
      <c r="AQ6" s="15" t="s">
        <v>21</v>
      </c>
      <c r="AR6" s="15" t="s">
        <v>22</v>
      </c>
      <c r="AS6" s="15" t="s">
        <v>23</v>
      </c>
      <c r="AT6" s="45" t="s">
        <v>24</v>
      </c>
      <c r="AV6" s="139" t="s">
        <v>520</v>
      </c>
    </row>
    <row r="7" spans="1:48" ht="12.75">
      <c r="A7" s="3" t="s">
        <v>208</v>
      </c>
      <c r="B7" s="4" t="s">
        <v>44</v>
      </c>
      <c r="C7" s="185">
        <v>50</v>
      </c>
      <c r="D7" s="185">
        <v>0</v>
      </c>
      <c r="E7" s="185">
        <f aca="true" t="shared" si="0" ref="E7:E14">C7+D7</f>
        <v>50</v>
      </c>
      <c r="F7" s="187">
        <v>132.8</v>
      </c>
      <c r="G7" s="185">
        <v>195</v>
      </c>
      <c r="H7" s="76">
        <v>14</v>
      </c>
      <c r="I7" s="207"/>
      <c r="J7" s="207"/>
      <c r="K7" s="207"/>
      <c r="L7" s="222"/>
      <c r="M7" s="186"/>
      <c r="N7" s="28"/>
      <c r="O7" s="80"/>
      <c r="P7" s="619">
        <v>2859</v>
      </c>
      <c r="Q7" s="69">
        <f>E7*P7</f>
        <v>142950</v>
      </c>
      <c r="R7" s="17">
        <f>S7/0.8</f>
        <v>474594</v>
      </c>
      <c r="S7" s="17">
        <f aca="true" t="shared" si="1" ref="S7:S14">P7*F7</f>
        <v>379675.2</v>
      </c>
      <c r="T7" s="22">
        <v>195</v>
      </c>
      <c r="U7" s="17">
        <v>14</v>
      </c>
      <c r="V7" s="30"/>
      <c r="W7" s="28"/>
      <c r="X7" s="186"/>
      <c r="Y7" s="28"/>
      <c r="Z7" s="28"/>
      <c r="AA7" s="315"/>
      <c r="AB7" s="70"/>
      <c r="AC7" s="440"/>
      <c r="AD7" s="621">
        <f aca="true" t="shared" si="2" ref="AD7:AD15">P7+W7</f>
        <v>2859</v>
      </c>
      <c r="AE7" s="69">
        <f aca="true" t="shared" si="3" ref="AE7:AE15">Q7+X7</f>
        <v>142950</v>
      </c>
      <c r="AF7" s="17">
        <f aca="true" t="shared" si="4" ref="AF7:AF15">R7+Y7</f>
        <v>474594</v>
      </c>
      <c r="AG7" s="17">
        <f aca="true" t="shared" si="5" ref="AG7:AG15">S7+Z7</f>
        <v>379675.2</v>
      </c>
      <c r="AH7" s="75">
        <f aca="true" t="shared" si="6" ref="AH7:AH12">T7*(P7/(P7+W7))+AA7*(W7/(P7+W7))</f>
        <v>195</v>
      </c>
      <c r="AI7" s="338">
        <f aca="true" t="shared" si="7" ref="AI7:AI12">U7*(P7/(P7+W7))+AB7*(W7/(P7+W7))</f>
        <v>14</v>
      </c>
      <c r="AJ7" s="180"/>
      <c r="AK7" s="24">
        <f aca="true" t="shared" si="8" ref="AK7:AK14">AG7</f>
        <v>379675.2</v>
      </c>
      <c r="AL7" s="23"/>
      <c r="AM7" s="23"/>
      <c r="AN7" s="23"/>
      <c r="AO7" s="27"/>
      <c r="AP7" s="23"/>
      <c r="AQ7" s="25">
        <f aca="true" t="shared" si="9" ref="AQ7:AQ14">AE7</f>
        <v>142950</v>
      </c>
      <c r="AR7" s="23"/>
      <c r="AS7" s="23"/>
      <c r="AT7" s="68"/>
      <c r="AV7" s="84">
        <f>AD7*AH7</f>
        <v>557505</v>
      </c>
    </row>
    <row r="8" spans="1:48" ht="12.75">
      <c r="A8" s="3" t="s">
        <v>208</v>
      </c>
      <c r="B8" s="4" t="s">
        <v>45</v>
      </c>
      <c r="C8" s="185">
        <v>75</v>
      </c>
      <c r="D8" s="185">
        <v>0</v>
      </c>
      <c r="E8" s="185">
        <f t="shared" si="0"/>
        <v>75</v>
      </c>
      <c r="F8" s="187">
        <v>149.6</v>
      </c>
      <c r="G8" s="185">
        <v>222</v>
      </c>
      <c r="H8" s="76">
        <v>14</v>
      </c>
      <c r="I8" s="207"/>
      <c r="J8" s="207"/>
      <c r="K8" s="207"/>
      <c r="L8" s="222"/>
      <c r="M8" s="186"/>
      <c r="N8" s="28"/>
      <c r="O8" s="80"/>
      <c r="P8" s="619">
        <v>12824</v>
      </c>
      <c r="Q8" s="69">
        <f>E8*P8</f>
        <v>961800</v>
      </c>
      <c r="R8" s="17">
        <f>S8/0.8</f>
        <v>2398087.9999999995</v>
      </c>
      <c r="S8" s="17">
        <f t="shared" si="1"/>
        <v>1918470.4</v>
      </c>
      <c r="T8" s="22">
        <v>222</v>
      </c>
      <c r="U8" s="17">
        <v>14</v>
      </c>
      <c r="V8" s="622"/>
      <c r="W8" s="28"/>
      <c r="X8" s="186"/>
      <c r="Y8" s="28"/>
      <c r="Z8" s="28"/>
      <c r="AA8" s="315"/>
      <c r="AB8" s="70"/>
      <c r="AC8" s="440"/>
      <c r="AD8" s="621">
        <f t="shared" si="2"/>
        <v>12824</v>
      </c>
      <c r="AE8" s="69">
        <f t="shared" si="3"/>
        <v>961800</v>
      </c>
      <c r="AF8" s="17">
        <f t="shared" si="4"/>
        <v>2398087.9999999995</v>
      </c>
      <c r="AG8" s="17">
        <f t="shared" si="5"/>
        <v>1918470.4</v>
      </c>
      <c r="AH8" s="75">
        <f>T8*(P8/(P8+W8))+AA8*(W8/(P8+W8))</f>
        <v>222</v>
      </c>
      <c r="AI8" s="338">
        <f t="shared" si="7"/>
        <v>14</v>
      </c>
      <c r="AJ8" s="180"/>
      <c r="AK8" s="24">
        <f t="shared" si="8"/>
        <v>1918470.4</v>
      </c>
      <c r="AL8" s="24"/>
      <c r="AM8" s="24"/>
      <c r="AN8" s="24"/>
      <c r="AO8" s="20"/>
      <c r="AP8" s="25"/>
      <c r="AQ8" s="25">
        <f t="shared" si="9"/>
        <v>961800</v>
      </c>
      <c r="AR8" s="25"/>
      <c r="AS8" s="25"/>
      <c r="AT8" s="47"/>
      <c r="AV8" s="84">
        <f aca="true" t="shared" si="10" ref="AV8:AV49">AD8*AH8</f>
        <v>2846928</v>
      </c>
    </row>
    <row r="9" spans="1:48" ht="12.75">
      <c r="A9" s="3" t="s">
        <v>208</v>
      </c>
      <c r="B9" s="4" t="s">
        <v>336</v>
      </c>
      <c r="C9" s="207"/>
      <c r="D9" s="207"/>
      <c r="E9" s="207"/>
      <c r="F9" s="323"/>
      <c r="G9" s="207"/>
      <c r="H9" s="77"/>
      <c r="I9" s="185">
        <v>50</v>
      </c>
      <c r="J9" s="185">
        <v>0</v>
      </c>
      <c r="K9" s="185">
        <f aca="true" t="shared" si="11" ref="K9:K14">SUM(I9:J9)</f>
        <v>50</v>
      </c>
      <c r="L9" s="507">
        <f>'CW - Elec WH only wout WTS'!D28</f>
        <v>106.08926234452308</v>
      </c>
      <c r="M9" s="69">
        <v>278</v>
      </c>
      <c r="N9" s="10">
        <v>14</v>
      </c>
      <c r="O9" s="80"/>
      <c r="P9" s="331"/>
      <c r="Q9" s="186"/>
      <c r="R9" s="28"/>
      <c r="S9" s="28"/>
      <c r="T9" s="186"/>
      <c r="U9" s="28"/>
      <c r="V9" s="622"/>
      <c r="W9" s="620">
        <v>421</v>
      </c>
      <c r="X9" s="69">
        <f aca="true" t="shared" si="12" ref="X9:X14">W9*K9</f>
        <v>21050</v>
      </c>
      <c r="Y9" s="505">
        <f>Z9/Y4</f>
        <v>55829.474308805264</v>
      </c>
      <c r="Z9" s="506">
        <f aca="true" t="shared" si="13" ref="Z9:Z14">W9*L9</f>
        <v>44663.57944704421</v>
      </c>
      <c r="AA9" s="84">
        <f>M9</f>
        <v>278</v>
      </c>
      <c r="AB9" s="84">
        <f>N9</f>
        <v>14</v>
      </c>
      <c r="AC9" s="440"/>
      <c r="AD9" s="621">
        <f t="shared" si="2"/>
        <v>421</v>
      </c>
      <c r="AE9" s="69">
        <f t="shared" si="3"/>
        <v>21050</v>
      </c>
      <c r="AF9" s="17">
        <f>R9+Y9</f>
        <v>55829.474308805264</v>
      </c>
      <c r="AG9" s="17">
        <f>S9+Z9</f>
        <v>44663.57944704421</v>
      </c>
      <c r="AH9" s="75">
        <f t="shared" si="6"/>
        <v>278</v>
      </c>
      <c r="AI9" s="338">
        <f t="shared" si="7"/>
        <v>14</v>
      </c>
      <c r="AJ9" s="180"/>
      <c r="AK9" s="24"/>
      <c r="AL9" s="24"/>
      <c r="AM9" s="24"/>
      <c r="AN9" s="24"/>
      <c r="AO9" s="20"/>
      <c r="AP9" s="25"/>
      <c r="AQ9" s="25"/>
      <c r="AR9" s="25"/>
      <c r="AS9" s="25"/>
      <c r="AT9" s="47"/>
      <c r="AV9" s="84">
        <f t="shared" si="10"/>
        <v>117038</v>
      </c>
    </row>
    <row r="10" spans="1:48" ht="12.75">
      <c r="A10" s="3" t="s">
        <v>208</v>
      </c>
      <c r="B10" s="4" t="s">
        <v>337</v>
      </c>
      <c r="C10" s="207"/>
      <c r="D10" s="207"/>
      <c r="E10" s="207"/>
      <c r="F10" s="323"/>
      <c r="G10" s="207"/>
      <c r="H10" s="77"/>
      <c r="I10" s="185">
        <v>75</v>
      </c>
      <c r="J10" s="185">
        <v>0</v>
      </c>
      <c r="K10" s="185">
        <f t="shared" si="11"/>
        <v>75</v>
      </c>
      <c r="L10" s="507">
        <f>'CW - Elec WH only wout WTS'!D21</f>
        <v>129.3501152874949</v>
      </c>
      <c r="M10" s="69">
        <v>318</v>
      </c>
      <c r="N10" s="10">
        <v>14</v>
      </c>
      <c r="O10" s="80"/>
      <c r="P10" s="331"/>
      <c r="Q10" s="186"/>
      <c r="R10" s="28"/>
      <c r="S10" s="28"/>
      <c r="T10" s="186"/>
      <c r="U10" s="28"/>
      <c r="V10" s="622"/>
      <c r="W10" s="620">
        <v>1521</v>
      </c>
      <c r="X10" s="69">
        <f t="shared" si="12"/>
        <v>114075</v>
      </c>
      <c r="Y10" s="505">
        <f>Z10/Y4</f>
        <v>245926.90669034966</v>
      </c>
      <c r="Z10" s="506">
        <f t="shared" si="13"/>
        <v>196741.52535227974</v>
      </c>
      <c r="AA10" s="84">
        <f>M10</f>
        <v>318</v>
      </c>
      <c r="AB10" s="84">
        <f>N10</f>
        <v>14</v>
      </c>
      <c r="AC10" s="440"/>
      <c r="AD10" s="621">
        <f t="shared" si="2"/>
        <v>1521</v>
      </c>
      <c r="AE10" s="69">
        <f t="shared" si="3"/>
        <v>114075</v>
      </c>
      <c r="AF10" s="17">
        <f>R10+Y10</f>
        <v>245926.90669034966</v>
      </c>
      <c r="AG10" s="17">
        <f>S10+Z10</f>
        <v>196741.52535227974</v>
      </c>
      <c r="AH10" s="75">
        <f t="shared" si="6"/>
        <v>318</v>
      </c>
      <c r="AI10" s="338">
        <f t="shared" si="7"/>
        <v>14</v>
      </c>
      <c r="AJ10" s="180"/>
      <c r="AK10" s="24"/>
      <c r="AL10" s="24"/>
      <c r="AM10" s="24"/>
      <c r="AN10" s="24"/>
      <c r="AO10" s="20"/>
      <c r="AP10" s="25"/>
      <c r="AQ10" s="25"/>
      <c r="AR10" s="25"/>
      <c r="AS10" s="25"/>
      <c r="AT10" s="47"/>
      <c r="AV10" s="84">
        <f t="shared" si="10"/>
        <v>483678</v>
      </c>
    </row>
    <row r="11" spans="1:48" ht="12.75">
      <c r="A11" s="3" t="s">
        <v>208</v>
      </c>
      <c r="B11" s="4" t="s">
        <v>26</v>
      </c>
      <c r="C11" s="185">
        <v>0</v>
      </c>
      <c r="D11" s="185">
        <v>25</v>
      </c>
      <c r="E11" s="185">
        <f t="shared" si="0"/>
        <v>25</v>
      </c>
      <c r="F11" s="599">
        <v>96</v>
      </c>
      <c r="G11" s="185">
        <v>0</v>
      </c>
      <c r="H11" s="76">
        <v>6</v>
      </c>
      <c r="I11" s="185">
        <v>0</v>
      </c>
      <c r="J11" s="185">
        <v>25</v>
      </c>
      <c r="K11" s="185">
        <f t="shared" si="11"/>
        <v>25</v>
      </c>
      <c r="L11" s="223">
        <f>'Clothes Washer Recycle'!D6</f>
        <v>627.2</v>
      </c>
      <c r="M11" s="69">
        <v>0</v>
      </c>
      <c r="N11" s="10">
        <v>6</v>
      </c>
      <c r="O11" s="80"/>
      <c r="P11" s="619">
        <v>209</v>
      </c>
      <c r="Q11" s="69">
        <f>E11*P11</f>
        <v>5225</v>
      </c>
      <c r="R11" s="600">
        <f>S11/0.8</f>
        <v>25080</v>
      </c>
      <c r="S11" s="17">
        <f>P11*F11</f>
        <v>20064</v>
      </c>
      <c r="T11" s="22">
        <v>0</v>
      </c>
      <c r="U11" s="17">
        <v>6</v>
      </c>
      <c r="V11" s="622"/>
      <c r="W11" s="620">
        <v>9</v>
      </c>
      <c r="X11" s="69">
        <f t="shared" si="12"/>
        <v>225</v>
      </c>
      <c r="Y11" s="17">
        <f>Z11/Y4</f>
        <v>7056</v>
      </c>
      <c r="Z11" s="17">
        <f t="shared" si="13"/>
        <v>5644.8</v>
      </c>
      <c r="AA11" s="84">
        <v>0</v>
      </c>
      <c r="AB11" s="42">
        <v>6</v>
      </c>
      <c r="AC11" s="440"/>
      <c r="AD11" s="621">
        <f t="shared" si="2"/>
        <v>218</v>
      </c>
      <c r="AE11" s="69">
        <f t="shared" si="3"/>
        <v>5450</v>
      </c>
      <c r="AF11" s="17">
        <f t="shared" si="4"/>
        <v>32136</v>
      </c>
      <c r="AG11" s="17">
        <f t="shared" si="5"/>
        <v>25708.8</v>
      </c>
      <c r="AH11" s="75">
        <f t="shared" si="6"/>
        <v>0</v>
      </c>
      <c r="AI11" s="338">
        <f t="shared" si="7"/>
        <v>6</v>
      </c>
      <c r="AJ11" s="180"/>
      <c r="AK11" s="24">
        <f t="shared" si="8"/>
        <v>25708.8</v>
      </c>
      <c r="AL11" s="24"/>
      <c r="AM11" s="24"/>
      <c r="AN11" s="24"/>
      <c r="AO11" s="20"/>
      <c r="AP11" s="25"/>
      <c r="AQ11" s="25">
        <f t="shared" si="9"/>
        <v>5450</v>
      </c>
      <c r="AR11" s="25"/>
      <c r="AS11" s="25"/>
      <c r="AT11" s="47"/>
      <c r="AV11" s="84">
        <f t="shared" si="10"/>
        <v>0</v>
      </c>
    </row>
    <row r="12" spans="1:48" ht="12.75">
      <c r="A12" s="3" t="s">
        <v>208</v>
      </c>
      <c r="B12" s="4" t="s">
        <v>27</v>
      </c>
      <c r="C12" s="185">
        <v>20</v>
      </c>
      <c r="D12" s="185">
        <v>0</v>
      </c>
      <c r="E12" s="185">
        <f t="shared" si="0"/>
        <v>20</v>
      </c>
      <c r="F12" s="187">
        <v>15.2</v>
      </c>
      <c r="G12" s="185">
        <v>43</v>
      </c>
      <c r="H12" s="76">
        <v>9</v>
      </c>
      <c r="I12" s="185">
        <v>20</v>
      </c>
      <c r="J12" s="185">
        <v>0</v>
      </c>
      <c r="K12" s="185">
        <f t="shared" si="11"/>
        <v>20</v>
      </c>
      <c r="L12" s="223">
        <f>Dishwashers!F6</f>
        <v>38.400000000000006</v>
      </c>
      <c r="M12" s="69">
        <v>25</v>
      </c>
      <c r="N12" s="10">
        <v>9</v>
      </c>
      <c r="O12" s="80"/>
      <c r="P12" s="619">
        <v>4131</v>
      </c>
      <c r="Q12" s="69">
        <f>E12*P12</f>
        <v>82620</v>
      </c>
      <c r="R12" s="17">
        <f>S12/0.8</f>
        <v>78488.99999999999</v>
      </c>
      <c r="S12" s="17">
        <f>P12*F12</f>
        <v>62791.2</v>
      </c>
      <c r="T12" s="22">
        <v>43</v>
      </c>
      <c r="U12" s="17">
        <v>9</v>
      </c>
      <c r="V12" s="622"/>
      <c r="W12" s="620">
        <v>457</v>
      </c>
      <c r="X12" s="69">
        <f t="shared" si="12"/>
        <v>9140</v>
      </c>
      <c r="Y12" s="17">
        <f>Z12/Y4</f>
        <v>21936.000000000004</v>
      </c>
      <c r="Z12" s="17">
        <f t="shared" si="13"/>
        <v>17548.800000000003</v>
      </c>
      <c r="AA12" s="84">
        <v>25</v>
      </c>
      <c r="AB12" s="42">
        <v>9</v>
      </c>
      <c r="AC12" s="440"/>
      <c r="AD12" s="620">
        <f t="shared" si="2"/>
        <v>4588</v>
      </c>
      <c r="AE12" s="69">
        <f t="shared" si="3"/>
        <v>91760</v>
      </c>
      <c r="AF12" s="17">
        <f t="shared" si="4"/>
        <v>100424.99999999999</v>
      </c>
      <c r="AG12" s="17">
        <f t="shared" si="5"/>
        <v>80340</v>
      </c>
      <c r="AH12" s="75">
        <f t="shared" si="6"/>
        <v>41.207061900610285</v>
      </c>
      <c r="AI12" s="338">
        <f t="shared" si="7"/>
        <v>9</v>
      </c>
      <c r="AJ12" s="180"/>
      <c r="AK12" s="24">
        <f t="shared" si="8"/>
        <v>80340</v>
      </c>
      <c r="AL12" s="24"/>
      <c r="AM12" s="24"/>
      <c r="AN12" s="24"/>
      <c r="AO12" s="20"/>
      <c r="AP12" s="25"/>
      <c r="AQ12" s="25">
        <f t="shared" si="9"/>
        <v>91760</v>
      </c>
      <c r="AR12" s="25"/>
      <c r="AS12" s="25"/>
      <c r="AT12" s="47"/>
      <c r="AV12" s="84">
        <f t="shared" si="10"/>
        <v>189057.99999999997</v>
      </c>
    </row>
    <row r="13" spans="1:48" ht="12.75">
      <c r="A13" s="3" t="s">
        <v>208</v>
      </c>
      <c r="B13" s="4" t="s">
        <v>28</v>
      </c>
      <c r="C13" s="185">
        <v>20</v>
      </c>
      <c r="D13" s="185">
        <v>0</v>
      </c>
      <c r="E13" s="185">
        <f t="shared" si="0"/>
        <v>20</v>
      </c>
      <c r="F13" s="187">
        <v>78.4</v>
      </c>
      <c r="G13" s="185">
        <v>99</v>
      </c>
      <c r="H13" s="76">
        <v>19</v>
      </c>
      <c r="I13" s="185">
        <v>20</v>
      </c>
      <c r="J13" s="185">
        <v>0</v>
      </c>
      <c r="K13" s="185">
        <f t="shared" si="11"/>
        <v>20</v>
      </c>
      <c r="L13" s="223">
        <f>Refrigerators!E12</f>
        <v>37.964902040038915</v>
      </c>
      <c r="M13" s="69">
        <v>15</v>
      </c>
      <c r="N13" s="10">
        <v>20</v>
      </c>
      <c r="O13" s="80"/>
      <c r="P13" s="619">
        <v>4706</v>
      </c>
      <c r="Q13" s="69">
        <f>E13*P13</f>
        <v>94120</v>
      </c>
      <c r="R13" s="17">
        <f>S13/0.8</f>
        <v>461188</v>
      </c>
      <c r="S13" s="17">
        <f t="shared" si="1"/>
        <v>368950.4</v>
      </c>
      <c r="T13" s="22">
        <v>99</v>
      </c>
      <c r="U13" s="17">
        <v>19</v>
      </c>
      <c r="V13" s="622"/>
      <c r="W13" s="620">
        <v>3801</v>
      </c>
      <c r="X13" s="69">
        <f t="shared" si="12"/>
        <v>76020</v>
      </c>
      <c r="Y13" s="17">
        <f>Z13/Y4</f>
        <v>180380.74081773486</v>
      </c>
      <c r="Z13" s="17">
        <f t="shared" si="13"/>
        <v>144304.5926541879</v>
      </c>
      <c r="AA13" s="84">
        <v>15</v>
      </c>
      <c r="AB13" s="42">
        <v>20</v>
      </c>
      <c r="AC13" s="440"/>
      <c r="AD13" s="620">
        <f t="shared" si="2"/>
        <v>8507</v>
      </c>
      <c r="AE13" s="69">
        <f t="shared" si="3"/>
        <v>170140</v>
      </c>
      <c r="AF13" s="17">
        <f t="shared" si="4"/>
        <v>641568.7408177349</v>
      </c>
      <c r="AG13" s="17">
        <f t="shared" si="5"/>
        <v>513254.99265418795</v>
      </c>
      <c r="AH13" s="75">
        <f>T13*(P13/(P13+W13))+AA13*(W13/(P13+W13))</f>
        <v>61.46808510638298</v>
      </c>
      <c r="AI13" s="17">
        <f>U13*(P13/(P13+W13))+AB13*(W13/(P13+W13))</f>
        <v>19.4468085106383</v>
      </c>
      <c r="AJ13" s="180"/>
      <c r="AK13" s="24">
        <f t="shared" si="8"/>
        <v>513254.99265418795</v>
      </c>
      <c r="AL13" s="24"/>
      <c r="AM13" s="24"/>
      <c r="AN13" s="24"/>
      <c r="AO13" s="20"/>
      <c r="AP13" s="25"/>
      <c r="AQ13" s="25">
        <f t="shared" si="9"/>
        <v>170140</v>
      </c>
      <c r="AR13" s="25"/>
      <c r="AS13" s="25"/>
      <c r="AT13" s="47"/>
      <c r="AV13" s="84">
        <f t="shared" si="10"/>
        <v>522909</v>
      </c>
    </row>
    <row r="14" spans="1:48" ht="12.75">
      <c r="A14" s="3" t="s">
        <v>208</v>
      </c>
      <c r="B14" s="4" t="s">
        <v>29</v>
      </c>
      <c r="C14" s="185">
        <v>50</v>
      </c>
      <c r="D14" s="185">
        <v>0</v>
      </c>
      <c r="E14" s="185">
        <f t="shared" si="0"/>
        <v>50</v>
      </c>
      <c r="F14" s="187">
        <v>72.8</v>
      </c>
      <c r="G14" s="185">
        <v>34</v>
      </c>
      <c r="H14" s="76">
        <v>10</v>
      </c>
      <c r="I14" s="185">
        <v>50</v>
      </c>
      <c r="J14" s="185">
        <v>0</v>
      </c>
      <c r="K14" s="185">
        <f t="shared" si="11"/>
        <v>50</v>
      </c>
      <c r="L14" s="223">
        <f>'Electric Water Heater'!H9</f>
        <v>93.72297788824318</v>
      </c>
      <c r="M14" s="69">
        <v>93</v>
      </c>
      <c r="N14" s="10">
        <v>12</v>
      </c>
      <c r="O14" s="80"/>
      <c r="P14" s="619">
        <v>22</v>
      </c>
      <c r="Q14" s="69">
        <f>E14*P14</f>
        <v>1100</v>
      </c>
      <c r="R14" s="17">
        <f>S14/0.8</f>
        <v>2001.9999999999998</v>
      </c>
      <c r="S14" s="17">
        <f t="shared" si="1"/>
        <v>1601.6</v>
      </c>
      <c r="T14" s="22">
        <v>34</v>
      </c>
      <c r="U14" s="17">
        <v>10</v>
      </c>
      <c r="V14" s="622"/>
      <c r="W14" s="620">
        <v>9</v>
      </c>
      <c r="X14" s="69">
        <f t="shared" si="12"/>
        <v>450</v>
      </c>
      <c r="Y14" s="506">
        <f>Z14/Y4</f>
        <v>1054.3835012427355</v>
      </c>
      <c r="Z14" s="506">
        <f t="shared" si="13"/>
        <v>843.5068009941886</v>
      </c>
      <c r="AA14" s="84">
        <v>93</v>
      </c>
      <c r="AB14" s="42">
        <v>12</v>
      </c>
      <c r="AC14" s="440"/>
      <c r="AD14" s="620">
        <f t="shared" si="2"/>
        <v>31</v>
      </c>
      <c r="AE14" s="69">
        <f t="shared" si="3"/>
        <v>1550</v>
      </c>
      <c r="AF14" s="17">
        <f t="shared" si="4"/>
        <v>3056.3835012427353</v>
      </c>
      <c r="AG14" s="17">
        <f t="shared" si="5"/>
        <v>2445.1068009941882</v>
      </c>
      <c r="AH14" s="75">
        <f>T14*(P14/(P14+W14))+AA14*(W14/(P14+W14))</f>
        <v>51.12903225806452</v>
      </c>
      <c r="AI14" s="17">
        <f>U14*(P14/(P14+W14))+AB14*(W14/(P14+W14))</f>
        <v>10.580645161290324</v>
      </c>
      <c r="AJ14" s="180"/>
      <c r="AK14" s="24">
        <f t="shared" si="8"/>
        <v>2445.1068009941882</v>
      </c>
      <c r="AL14" s="24"/>
      <c r="AM14" s="24"/>
      <c r="AN14" s="24"/>
      <c r="AO14" s="20"/>
      <c r="AP14" s="25"/>
      <c r="AQ14" s="25">
        <f t="shared" si="9"/>
        <v>1550</v>
      </c>
      <c r="AR14" s="25"/>
      <c r="AS14" s="25"/>
      <c r="AT14" s="47"/>
      <c r="AV14" s="84">
        <f t="shared" si="10"/>
        <v>1585</v>
      </c>
    </row>
    <row r="15" spans="1:48" ht="12.75">
      <c r="A15" s="3" t="s">
        <v>210</v>
      </c>
      <c r="B15" s="4" t="s">
        <v>49</v>
      </c>
      <c r="C15" s="201"/>
      <c r="D15" s="201"/>
      <c r="E15" s="201"/>
      <c r="F15" s="319">
        <v>0.18235424452887886</v>
      </c>
      <c r="G15" s="534">
        <f>(0.98*0.5*0.4)+(0.02*0.4)</f>
        <v>0.20400000000000001</v>
      </c>
      <c r="H15" s="532">
        <v>30</v>
      </c>
      <c r="I15" s="201"/>
      <c r="J15" s="185"/>
      <c r="K15" s="201"/>
      <c r="L15" s="508">
        <f>'Savings Summary Fuel-Spec'!C14</f>
        <v>0.10931299218161869</v>
      </c>
      <c r="M15" s="538">
        <f>G15</f>
        <v>0.20400000000000001</v>
      </c>
      <c r="N15" s="17">
        <v>30</v>
      </c>
      <c r="O15" s="80"/>
      <c r="P15" s="623">
        <v>25681956</v>
      </c>
      <c r="Q15" s="504">
        <f>SUM(Q16:Q18)</f>
        <v>5180230.981976976</v>
      </c>
      <c r="R15" s="168">
        <f>SUM(R16:R18)</f>
        <v>5854016.714317432</v>
      </c>
      <c r="S15" s="168">
        <f>SUM(S16:S18)</f>
        <v>4683213.3714539455</v>
      </c>
      <c r="T15" s="536">
        <f aca="true" t="shared" si="14" ref="T15:U18">G15</f>
        <v>0.20400000000000001</v>
      </c>
      <c r="U15" s="168">
        <f t="shared" si="14"/>
        <v>30</v>
      </c>
      <c r="V15" s="622"/>
      <c r="W15" s="620">
        <v>4196865</v>
      </c>
      <c r="X15" s="69">
        <f>SUM(X16:X18)</f>
        <v>349658.527231022</v>
      </c>
      <c r="Y15" s="506">
        <f>SUM(Y16:Y18)</f>
        <v>572758.0477589039</v>
      </c>
      <c r="Z15" s="506">
        <f>SUM(Z16:Z18)</f>
        <v>458206.4382071232</v>
      </c>
      <c r="AA15" s="541">
        <f>M15</f>
        <v>0.20400000000000001</v>
      </c>
      <c r="AB15" s="71">
        <f>N15</f>
        <v>30</v>
      </c>
      <c r="AC15" s="622"/>
      <c r="AD15" s="620">
        <f t="shared" si="2"/>
        <v>29878821</v>
      </c>
      <c r="AE15" s="69">
        <f t="shared" si="3"/>
        <v>5529889.5092079975</v>
      </c>
      <c r="AF15" s="17">
        <f t="shared" si="4"/>
        <v>6426774.762076336</v>
      </c>
      <c r="AG15" s="17">
        <f t="shared" si="5"/>
        <v>5141419.809661069</v>
      </c>
      <c r="AH15" s="18">
        <f>T15*(P15/(P15+W15))+AA15*(W15/(P15+W15))</f>
        <v>0.20400000000000001</v>
      </c>
      <c r="AI15" s="17">
        <f>U15*(P15/(P15+W15))+AB15*(W15/(P15+W15))</f>
        <v>30</v>
      </c>
      <c r="AJ15" s="180"/>
      <c r="AK15" s="29"/>
      <c r="AL15" s="23"/>
      <c r="AM15" s="23"/>
      <c r="AN15" s="24">
        <f>AG15</f>
        <v>5141419.809661069</v>
      </c>
      <c r="AO15" s="20"/>
      <c r="AP15" s="25"/>
      <c r="AQ15" s="25"/>
      <c r="AR15" s="25"/>
      <c r="AS15" s="25"/>
      <c r="AT15" s="47">
        <f>AE15</f>
        <v>5529889.5092079975</v>
      </c>
      <c r="AV15" s="84">
        <f t="shared" si="10"/>
        <v>6095279.484</v>
      </c>
    </row>
    <row r="16" spans="1:48" ht="12.75">
      <c r="A16" s="3" t="s">
        <v>210</v>
      </c>
      <c r="B16" s="59" t="s">
        <v>31</v>
      </c>
      <c r="C16" s="204">
        <v>0.3</v>
      </c>
      <c r="D16" s="204">
        <v>0</v>
      </c>
      <c r="E16" s="209">
        <f>C16+D16</f>
        <v>0.3</v>
      </c>
      <c r="F16" s="325">
        <v>1.2529323636363636</v>
      </c>
      <c r="G16" s="535">
        <v>0.4</v>
      </c>
      <c r="H16" s="533">
        <v>30</v>
      </c>
      <c r="I16" s="204">
        <v>0.3</v>
      </c>
      <c r="J16" s="185">
        <v>0</v>
      </c>
      <c r="K16" s="340">
        <f>SUM(I16:J16)</f>
        <v>0.3</v>
      </c>
      <c r="L16" s="510">
        <f>ROUND(Insulation!C7,2)</f>
        <v>0.7</v>
      </c>
      <c r="M16" s="538">
        <f>G16</f>
        <v>0.4</v>
      </c>
      <c r="N16" s="74">
        <v>30</v>
      </c>
      <c r="O16" s="512"/>
      <c r="P16" s="624">
        <f>$P$15*'Savings Summary Fuel-Spec'!F15</f>
        <v>40781.19253672092</v>
      </c>
      <c r="Q16" s="228">
        <f>P16*E16</f>
        <v>12234.357761016276</v>
      </c>
      <c r="R16" s="324">
        <f>S16/0.8</f>
        <v>63870.09494617921</v>
      </c>
      <c r="S16" s="324">
        <f>P16*F16</f>
        <v>51096.07595694337</v>
      </c>
      <c r="T16" s="536">
        <f t="shared" si="14"/>
        <v>0.4</v>
      </c>
      <c r="U16" s="168">
        <f t="shared" si="14"/>
        <v>30</v>
      </c>
      <c r="V16" s="440"/>
      <c r="W16" s="625">
        <f>$W$15*'Savings Summary Fuel-Spec'!E15</f>
        <v>57370.12073401321</v>
      </c>
      <c r="X16" s="228">
        <f>W16*K16</f>
        <v>17211.03622020396</v>
      </c>
      <c r="Y16" s="509">
        <f>Z16/Y4</f>
        <v>50198.85564226155</v>
      </c>
      <c r="Z16" s="509">
        <f>W16*L16</f>
        <v>40159.08451380924</v>
      </c>
      <c r="AA16" s="89"/>
      <c r="AB16" s="36"/>
      <c r="AC16" s="440"/>
      <c r="AD16" s="60"/>
      <c r="AE16" s="225"/>
      <c r="AF16" s="60"/>
      <c r="AG16" s="60"/>
      <c r="AH16" s="86"/>
      <c r="AI16" s="28"/>
      <c r="AJ16" s="180"/>
      <c r="AK16" s="23"/>
      <c r="AL16" s="23"/>
      <c r="AM16" s="23"/>
      <c r="AN16" s="23"/>
      <c r="AO16" s="27"/>
      <c r="AP16" s="25"/>
      <c r="AQ16" s="25"/>
      <c r="AR16" s="25"/>
      <c r="AS16" s="25"/>
      <c r="AT16" s="47"/>
      <c r="AV16" s="84">
        <f t="shared" si="10"/>
        <v>0</v>
      </c>
    </row>
    <row r="17" spans="1:48" ht="12.75">
      <c r="A17" s="3" t="s">
        <v>210</v>
      </c>
      <c r="B17" s="59" t="s">
        <v>32</v>
      </c>
      <c r="C17" s="204">
        <v>0.3</v>
      </c>
      <c r="D17" s="204">
        <v>0</v>
      </c>
      <c r="E17" s="209">
        <f>C17+D17</f>
        <v>0.3</v>
      </c>
      <c r="F17" s="325">
        <v>1.2898923636363637</v>
      </c>
      <c r="G17" s="535">
        <v>0.4</v>
      </c>
      <c r="H17" s="533">
        <v>30</v>
      </c>
      <c r="I17" s="204">
        <v>0.3</v>
      </c>
      <c r="J17" s="185">
        <v>0</v>
      </c>
      <c r="K17" s="340">
        <f aca="true" t="shared" si="15" ref="K17:K22">SUM(I17:J17)</f>
        <v>0.3</v>
      </c>
      <c r="L17" s="510">
        <f>ROUND(Insulation!C8,2)</f>
        <v>0.8</v>
      </c>
      <c r="M17" s="538">
        <f>G17</f>
        <v>0.4</v>
      </c>
      <c r="N17" s="74">
        <v>30</v>
      </c>
      <c r="O17" s="512"/>
      <c r="P17" s="624">
        <f>$P$15*'Savings Summary Fuel-Spec'!F16</f>
        <v>397616.627233029</v>
      </c>
      <c r="Q17" s="228">
        <f>P17*E17</f>
        <v>119284.9881699087</v>
      </c>
      <c r="R17" s="324">
        <f>S17/0.8</f>
        <v>641103.3139034134</v>
      </c>
      <c r="S17" s="324">
        <f>P17*F17</f>
        <v>512882.6511227307</v>
      </c>
      <c r="T17" s="536">
        <f t="shared" si="14"/>
        <v>0.4</v>
      </c>
      <c r="U17" s="168">
        <f t="shared" si="14"/>
        <v>30</v>
      </c>
      <c r="V17" s="440"/>
      <c r="W17" s="625">
        <f>$W$15*'Savings Summary Fuel-Spec'!E16</f>
        <v>5854.0939524503265</v>
      </c>
      <c r="X17" s="228">
        <f>W17*K17</f>
        <v>1756.228185735098</v>
      </c>
      <c r="Y17" s="509">
        <f>Z17/Y4</f>
        <v>5854.0939524503265</v>
      </c>
      <c r="Z17" s="509">
        <f>W17*L17</f>
        <v>4683.275161960261</v>
      </c>
      <c r="AA17" s="89"/>
      <c r="AB17" s="36"/>
      <c r="AC17" s="440"/>
      <c r="AD17" s="60"/>
      <c r="AE17" s="225"/>
      <c r="AF17" s="60"/>
      <c r="AG17" s="60"/>
      <c r="AH17" s="86"/>
      <c r="AI17" s="28"/>
      <c r="AJ17" s="180"/>
      <c r="AK17" s="23"/>
      <c r="AL17" s="23"/>
      <c r="AM17" s="23"/>
      <c r="AN17" s="23"/>
      <c r="AO17" s="27"/>
      <c r="AP17" s="25"/>
      <c r="AQ17" s="25"/>
      <c r="AR17" s="25"/>
      <c r="AS17" s="25"/>
      <c r="AT17" s="47"/>
      <c r="AV17" s="84">
        <f t="shared" si="10"/>
        <v>0</v>
      </c>
    </row>
    <row r="18" spans="1:48" ht="12.75">
      <c r="A18" s="3" t="s">
        <v>210</v>
      </c>
      <c r="B18" s="59" t="s">
        <v>256</v>
      </c>
      <c r="C18" s="204">
        <v>0.2</v>
      </c>
      <c r="D18" s="204">
        <v>0</v>
      </c>
      <c r="E18" s="209">
        <f>C18+D18</f>
        <v>0.2</v>
      </c>
      <c r="F18" s="325">
        <v>0.1631796363636364</v>
      </c>
      <c r="G18" s="535">
        <f>0.4*0.5</f>
        <v>0.2</v>
      </c>
      <c r="H18" s="533">
        <v>30</v>
      </c>
      <c r="I18" s="204">
        <v>0.08</v>
      </c>
      <c r="J18" s="204">
        <v>0</v>
      </c>
      <c r="K18" s="340">
        <f t="shared" si="15"/>
        <v>0.08</v>
      </c>
      <c r="L18" s="510">
        <f>ROUND(Insulation!C9,2)</f>
        <v>0.1</v>
      </c>
      <c r="M18" s="538">
        <f>G18</f>
        <v>0.2</v>
      </c>
      <c r="N18" s="74">
        <v>30</v>
      </c>
      <c r="O18" s="512"/>
      <c r="P18" s="624">
        <f>$P$15*'Savings Summary Fuel-Spec'!F17</f>
        <v>25243558.180230252</v>
      </c>
      <c r="Q18" s="228">
        <f>P18*E18</f>
        <v>5048711.636046051</v>
      </c>
      <c r="R18" s="324">
        <f>S18/0.8</f>
        <v>5149043.305467839</v>
      </c>
      <c r="S18" s="324">
        <f>P18*F18</f>
        <v>4119234.6443742714</v>
      </c>
      <c r="T18" s="536">
        <f t="shared" si="14"/>
        <v>0.2</v>
      </c>
      <c r="U18" s="168">
        <f t="shared" si="14"/>
        <v>30</v>
      </c>
      <c r="V18" s="440"/>
      <c r="W18" s="625">
        <f>$W$15*'Savings Summary Fuel-Spec'!E17</f>
        <v>4133640.7853135364</v>
      </c>
      <c r="X18" s="228">
        <f>W18*K18</f>
        <v>330691.26282508293</v>
      </c>
      <c r="Y18" s="509">
        <f>Z18/Y4</f>
        <v>516705.09816419205</v>
      </c>
      <c r="Z18" s="509">
        <f>W18*L18</f>
        <v>413364.0785313537</v>
      </c>
      <c r="AA18" s="89"/>
      <c r="AB18" s="36"/>
      <c r="AC18" s="440"/>
      <c r="AD18" s="60"/>
      <c r="AE18" s="225"/>
      <c r="AF18" s="60"/>
      <c r="AG18" s="60"/>
      <c r="AH18" s="86"/>
      <c r="AI18" s="28"/>
      <c r="AJ18" s="180"/>
      <c r="AK18" s="23"/>
      <c r="AL18" s="23"/>
      <c r="AM18" s="23"/>
      <c r="AN18" s="23"/>
      <c r="AO18" s="27"/>
      <c r="AP18" s="25"/>
      <c r="AQ18" s="25"/>
      <c r="AR18" s="25"/>
      <c r="AS18" s="25"/>
      <c r="AT18" s="47"/>
      <c r="AV18" s="84">
        <f t="shared" si="10"/>
        <v>0</v>
      </c>
    </row>
    <row r="19" spans="1:48" ht="12.75">
      <c r="A19" s="3" t="s">
        <v>210</v>
      </c>
      <c r="B19" s="4" t="s">
        <v>50</v>
      </c>
      <c r="C19" s="203"/>
      <c r="D19" s="203"/>
      <c r="E19" s="203"/>
      <c r="F19" s="320"/>
      <c r="G19" s="203"/>
      <c r="H19" s="77"/>
      <c r="I19" s="201"/>
      <c r="J19" s="185"/>
      <c r="K19" s="201"/>
      <c r="L19" s="508">
        <f>'Savings Summary Fuel-Spec'!C18</f>
        <v>0.14204889573768958</v>
      </c>
      <c r="M19" s="538">
        <f>(0.98*0.5*0.6)+(0.02*0.6)</f>
        <v>0.306</v>
      </c>
      <c r="N19" s="10">
        <v>30</v>
      </c>
      <c r="O19" s="80"/>
      <c r="P19" s="368"/>
      <c r="Q19" s="369"/>
      <c r="R19" s="370"/>
      <c r="S19" s="370"/>
      <c r="T19" s="81"/>
      <c r="U19" s="28"/>
      <c r="V19" s="622"/>
      <c r="W19" s="620">
        <v>9792685</v>
      </c>
      <c r="X19" s="69">
        <f>SUM(X20:X22)</f>
        <v>1505783.541900437</v>
      </c>
      <c r="Y19" s="506">
        <f>SUM(Y20:Y22)</f>
        <v>1738800.1131962962</v>
      </c>
      <c r="Z19" s="506">
        <f>SUM(Z20:Z22)</f>
        <v>1391040.090557037</v>
      </c>
      <c r="AA19" s="541">
        <f>M19</f>
        <v>0.306</v>
      </c>
      <c r="AB19" s="71">
        <v>30</v>
      </c>
      <c r="AC19" s="622"/>
      <c r="AD19" s="620">
        <f>P19+W19</f>
        <v>9792685</v>
      </c>
      <c r="AE19" s="69">
        <f>Q19+X19</f>
        <v>1505783.541900437</v>
      </c>
      <c r="AF19" s="17">
        <f>R19+Y19</f>
        <v>1738800.1131962962</v>
      </c>
      <c r="AG19" s="17">
        <f>S19+Z19</f>
        <v>1391040.090557037</v>
      </c>
      <c r="AH19" s="18">
        <f>T19*(P19/(P19+W19))+AA19*(W19/(P19+W19))</f>
        <v>0.306</v>
      </c>
      <c r="AI19" s="17">
        <f>U19*(P19/(P19+W19))+AB19*(W19/(P19+W19))</f>
        <v>30</v>
      </c>
      <c r="AJ19" s="180"/>
      <c r="AK19" s="29"/>
      <c r="AL19" s="23"/>
      <c r="AM19" s="23"/>
      <c r="AN19" s="24">
        <f>AG19</f>
        <v>1391040.090557037</v>
      </c>
      <c r="AO19" s="20"/>
      <c r="AP19" s="25"/>
      <c r="AQ19" s="25"/>
      <c r="AR19" s="25"/>
      <c r="AS19" s="25"/>
      <c r="AT19" s="47">
        <f>AE19</f>
        <v>1505783.541900437</v>
      </c>
      <c r="AV19" s="84">
        <f t="shared" si="10"/>
        <v>2996561.61</v>
      </c>
    </row>
    <row r="20" spans="1:48" ht="12.75">
      <c r="A20" s="3" t="s">
        <v>210</v>
      </c>
      <c r="B20" s="59" t="s">
        <v>31</v>
      </c>
      <c r="C20" s="210"/>
      <c r="D20" s="210"/>
      <c r="E20" s="211"/>
      <c r="F20" s="321"/>
      <c r="G20" s="211"/>
      <c r="H20" s="78"/>
      <c r="I20" s="204">
        <v>0.4</v>
      </c>
      <c r="J20" s="204">
        <v>0</v>
      </c>
      <c r="K20" s="340">
        <f t="shared" si="15"/>
        <v>0.4</v>
      </c>
      <c r="L20" s="510">
        <f>Insulation!C13</f>
        <v>0.8463290936000004</v>
      </c>
      <c r="M20" s="540">
        <v>0.6</v>
      </c>
      <c r="N20" s="74">
        <v>30</v>
      </c>
      <c r="O20" s="512"/>
      <c r="P20" s="330"/>
      <c r="Q20" s="225"/>
      <c r="R20" s="60"/>
      <c r="S20" s="60"/>
      <c r="T20" s="83"/>
      <c r="U20" s="60"/>
      <c r="V20" s="440"/>
      <c r="W20" s="625">
        <f>$W$19*'Savings Summary Fuel-Spec'!E19</f>
        <v>133863.61504603084</v>
      </c>
      <c r="X20" s="228">
        <f>W20*K20</f>
        <v>53545.44601841234</v>
      </c>
      <c r="Y20" s="509">
        <f>Z20/Y4</f>
        <v>141615.83998490832</v>
      </c>
      <c r="Z20" s="509">
        <f>W20*L20</f>
        <v>113292.67198792666</v>
      </c>
      <c r="AA20" s="89"/>
      <c r="AB20" s="36"/>
      <c r="AC20" s="440"/>
      <c r="AD20" s="60"/>
      <c r="AE20" s="225"/>
      <c r="AF20" s="60"/>
      <c r="AG20" s="60"/>
      <c r="AH20" s="86"/>
      <c r="AI20" s="28"/>
      <c r="AJ20" s="180"/>
      <c r="AK20" s="24"/>
      <c r="AL20" s="24"/>
      <c r="AM20" s="24"/>
      <c r="AN20" s="24"/>
      <c r="AO20" s="20"/>
      <c r="AP20" s="25"/>
      <c r="AQ20" s="25"/>
      <c r="AR20" s="25"/>
      <c r="AS20" s="25"/>
      <c r="AT20" s="47"/>
      <c r="AV20" s="84">
        <f t="shared" si="10"/>
        <v>0</v>
      </c>
    </row>
    <row r="21" spans="1:48" ht="12.75">
      <c r="A21" s="3" t="s">
        <v>210</v>
      </c>
      <c r="B21" s="59" t="s">
        <v>32</v>
      </c>
      <c r="C21" s="210"/>
      <c r="D21" s="210"/>
      <c r="E21" s="211"/>
      <c r="F21" s="321"/>
      <c r="G21" s="211"/>
      <c r="H21" s="78"/>
      <c r="I21" s="204">
        <v>0.4</v>
      </c>
      <c r="J21" s="204">
        <v>0</v>
      </c>
      <c r="K21" s="340">
        <f t="shared" si="15"/>
        <v>0.4</v>
      </c>
      <c r="L21" s="510">
        <f>Insulation!C14</f>
        <v>0.9774203408000005</v>
      </c>
      <c r="M21" s="540">
        <v>0.6</v>
      </c>
      <c r="N21" s="74">
        <v>30</v>
      </c>
      <c r="O21" s="512"/>
      <c r="P21" s="330"/>
      <c r="Q21" s="225"/>
      <c r="R21" s="60"/>
      <c r="S21" s="60"/>
      <c r="T21" s="83"/>
      <c r="U21" s="60"/>
      <c r="V21" s="440"/>
      <c r="W21" s="625">
        <f>$W$19*'Savings Summary Fuel-Spec'!E20</f>
        <v>13659.55255571743</v>
      </c>
      <c r="X21" s="228">
        <f>W21*K21</f>
        <v>5463.821022286972</v>
      </c>
      <c r="Y21" s="509">
        <f>Z21/Y4</f>
        <v>16688.90564273106</v>
      </c>
      <c r="Z21" s="509">
        <f>W21*L21</f>
        <v>13351.124514184849</v>
      </c>
      <c r="AA21" s="89"/>
      <c r="AB21" s="36"/>
      <c r="AC21" s="440"/>
      <c r="AD21" s="60"/>
      <c r="AE21" s="225"/>
      <c r="AF21" s="60"/>
      <c r="AG21" s="60"/>
      <c r="AH21" s="86"/>
      <c r="AI21" s="28"/>
      <c r="AJ21" s="180"/>
      <c r="AK21" s="23"/>
      <c r="AL21" s="23"/>
      <c r="AM21" s="23"/>
      <c r="AN21" s="23"/>
      <c r="AO21" s="27"/>
      <c r="AP21" s="25"/>
      <c r="AQ21" s="25"/>
      <c r="AR21" s="25"/>
      <c r="AS21" s="25"/>
      <c r="AT21" s="47"/>
      <c r="AV21" s="84">
        <f t="shared" si="10"/>
        <v>0</v>
      </c>
    </row>
    <row r="22" spans="1:48" ht="12.75">
      <c r="A22" s="3" t="s">
        <v>210</v>
      </c>
      <c r="B22" s="59" t="s">
        <v>256</v>
      </c>
      <c r="C22" s="210"/>
      <c r="D22" s="210"/>
      <c r="E22" s="211"/>
      <c r="F22" s="321"/>
      <c r="G22" s="211"/>
      <c r="H22" s="78"/>
      <c r="I22" s="204">
        <v>0.15</v>
      </c>
      <c r="J22" s="204">
        <v>0</v>
      </c>
      <c r="K22" s="340">
        <f t="shared" si="15"/>
        <v>0.15</v>
      </c>
      <c r="L22" s="510">
        <f>Insulation!C15</f>
        <v>0.13109124720000012</v>
      </c>
      <c r="M22" s="540">
        <f>0.6*0.5</f>
        <v>0.3</v>
      </c>
      <c r="N22" s="74">
        <v>30</v>
      </c>
      <c r="O22" s="512"/>
      <c r="P22" s="330"/>
      <c r="Q22" s="225"/>
      <c r="R22" s="60"/>
      <c r="S22" s="60"/>
      <c r="T22" s="224"/>
      <c r="U22" s="60"/>
      <c r="V22" s="440"/>
      <c r="W22" s="625">
        <f>$W$19*'Savings Summary Fuel-Spec'!E21</f>
        <v>9645161.832398253</v>
      </c>
      <c r="X22" s="228">
        <f>W22*K22</f>
        <v>1446774.2748597378</v>
      </c>
      <c r="Y22" s="509">
        <f>Z22/Y4</f>
        <v>1580495.3675686568</v>
      </c>
      <c r="Z22" s="509">
        <f>W22*L22</f>
        <v>1264396.2940549254</v>
      </c>
      <c r="AA22" s="89"/>
      <c r="AB22" s="36"/>
      <c r="AC22" s="440"/>
      <c r="AD22" s="60"/>
      <c r="AE22" s="225"/>
      <c r="AF22" s="60"/>
      <c r="AG22" s="60"/>
      <c r="AH22" s="86"/>
      <c r="AI22" s="28"/>
      <c r="AJ22" s="180"/>
      <c r="AK22" s="23"/>
      <c r="AL22" s="23"/>
      <c r="AM22" s="23"/>
      <c r="AN22" s="23"/>
      <c r="AO22" s="27"/>
      <c r="AP22" s="25"/>
      <c r="AQ22" s="25"/>
      <c r="AR22" s="25"/>
      <c r="AS22" s="25"/>
      <c r="AT22" s="47"/>
      <c r="AV22" s="84">
        <f t="shared" si="10"/>
        <v>0</v>
      </c>
    </row>
    <row r="23" spans="1:48" ht="12.75">
      <c r="A23" s="3" t="s">
        <v>210</v>
      </c>
      <c r="B23" s="61" t="s">
        <v>213</v>
      </c>
      <c r="C23" s="205"/>
      <c r="D23" s="205"/>
      <c r="E23" s="203"/>
      <c r="F23" s="322"/>
      <c r="G23" s="203"/>
      <c r="H23" s="77"/>
      <c r="I23" s="318">
        <v>0</v>
      </c>
      <c r="J23" s="318">
        <v>0</v>
      </c>
      <c r="K23" s="185">
        <v>200</v>
      </c>
      <c r="L23" s="221"/>
      <c r="M23" s="86"/>
      <c r="N23" s="28"/>
      <c r="O23" s="304"/>
      <c r="P23" s="332"/>
      <c r="Q23" s="186"/>
      <c r="R23" s="28"/>
      <c r="S23" s="28"/>
      <c r="T23" s="86"/>
      <c r="U23" s="28"/>
      <c r="V23" s="145"/>
      <c r="W23" s="626">
        <v>176</v>
      </c>
      <c r="X23" s="69">
        <f>W23*K23</f>
        <v>35200</v>
      </c>
      <c r="Y23" s="28"/>
      <c r="Z23" s="28"/>
      <c r="AA23" s="85"/>
      <c r="AB23" s="70"/>
      <c r="AC23" s="440"/>
      <c r="AD23" s="620">
        <f>P23+W23</f>
        <v>176</v>
      </c>
      <c r="AE23" s="69">
        <f>Q23+X23</f>
        <v>35200</v>
      </c>
      <c r="AF23" s="28"/>
      <c r="AG23" s="28"/>
      <c r="AH23" s="86"/>
      <c r="AI23" s="28"/>
      <c r="AJ23" s="180"/>
      <c r="AK23" s="23"/>
      <c r="AL23" s="23"/>
      <c r="AM23" s="23"/>
      <c r="AN23" s="24">
        <f>AG23</f>
        <v>0</v>
      </c>
      <c r="AO23" s="27"/>
      <c r="AP23" s="25"/>
      <c r="AQ23" s="25"/>
      <c r="AR23" s="25"/>
      <c r="AS23" s="25"/>
      <c r="AT23" s="47">
        <f>AE23</f>
        <v>35200</v>
      </c>
      <c r="AV23" s="84">
        <f t="shared" si="10"/>
        <v>0</v>
      </c>
    </row>
    <row r="24" spans="1:48" ht="12.75">
      <c r="A24" s="3" t="s">
        <v>210</v>
      </c>
      <c r="B24" s="4" t="s">
        <v>34</v>
      </c>
      <c r="C24" s="201">
        <v>0.25</v>
      </c>
      <c r="D24" s="201">
        <v>0</v>
      </c>
      <c r="E24" s="201">
        <v>0.25</v>
      </c>
      <c r="F24" s="319">
        <v>2.07124064171123</v>
      </c>
      <c r="G24" s="534">
        <v>0.85</v>
      </c>
      <c r="H24" s="532">
        <v>30</v>
      </c>
      <c r="I24" s="201"/>
      <c r="J24" s="201"/>
      <c r="K24" s="201"/>
      <c r="L24" s="217">
        <f>Z24/W24</f>
        <v>3.2599864935064953</v>
      </c>
      <c r="M24" s="538">
        <f>G24</f>
        <v>0.85</v>
      </c>
      <c r="N24" s="17">
        <v>30</v>
      </c>
      <c r="O24" s="80"/>
      <c r="P24" s="619">
        <v>5684</v>
      </c>
      <c r="Q24" s="69">
        <f>E24*P24</f>
        <v>1421</v>
      </c>
      <c r="R24" s="17">
        <f aca="true" t="shared" si="16" ref="R24:R31">S24/0.8</f>
        <v>14716.16475935829</v>
      </c>
      <c r="S24" s="17">
        <f aca="true" t="shared" si="17" ref="S24:S31">P24*F24</f>
        <v>11772.931807486631</v>
      </c>
      <c r="T24" s="538">
        <f>G24</f>
        <v>0.85</v>
      </c>
      <c r="U24" s="17">
        <f>H24</f>
        <v>30</v>
      </c>
      <c r="V24" s="622"/>
      <c r="W24" s="620">
        <v>3248</v>
      </c>
      <c r="X24" s="69">
        <f>SUM(X25:X26)</f>
        <v>812</v>
      </c>
      <c r="Y24" s="10">
        <f>SUM(Y25:Y26)</f>
        <v>13235.545163636369</v>
      </c>
      <c r="Z24" s="10">
        <f>SUM(Z25:Z26)</f>
        <v>10588.436130909096</v>
      </c>
      <c r="AA24" s="541">
        <f>M24</f>
        <v>0.85</v>
      </c>
      <c r="AB24" s="71">
        <v>30</v>
      </c>
      <c r="AC24" s="622"/>
      <c r="AD24" s="620">
        <f>P24+W24</f>
        <v>8932</v>
      </c>
      <c r="AE24" s="69">
        <f>Q24+X24</f>
        <v>2233</v>
      </c>
      <c r="AF24" s="17">
        <f>R24+Y24</f>
        <v>27951.709922994658</v>
      </c>
      <c r="AG24" s="17">
        <f>S24+Z24</f>
        <v>22361.367938395728</v>
      </c>
      <c r="AH24" s="18">
        <f>T24*(P24/(P24+W24))+AA24*(W24/(P24+W24))</f>
        <v>0.85</v>
      </c>
      <c r="AI24" s="17">
        <f>U24*(P24/(P24+W24))+AB24*(W24/(P24+W24))</f>
        <v>30</v>
      </c>
      <c r="AJ24" s="180"/>
      <c r="AK24" s="29"/>
      <c r="AL24" s="23"/>
      <c r="AM24" s="23"/>
      <c r="AN24" s="24">
        <f>AG24</f>
        <v>22361.367938395728</v>
      </c>
      <c r="AO24" s="20"/>
      <c r="AP24" s="25"/>
      <c r="AQ24" s="25"/>
      <c r="AR24" s="25"/>
      <c r="AS24" s="25"/>
      <c r="AT24" s="47">
        <f>AE24</f>
        <v>2233</v>
      </c>
      <c r="AV24" s="84">
        <f t="shared" si="10"/>
        <v>7592.2</v>
      </c>
    </row>
    <row r="25" spans="1:48" ht="12.75">
      <c r="A25" s="3" t="s">
        <v>210</v>
      </c>
      <c r="B25" s="59" t="s">
        <v>31</v>
      </c>
      <c r="C25" s="204">
        <v>0.25</v>
      </c>
      <c r="D25" s="204">
        <v>0</v>
      </c>
      <c r="E25" s="209">
        <f>C25+D25</f>
        <v>0.25</v>
      </c>
      <c r="F25" s="325">
        <v>2.120727272727273</v>
      </c>
      <c r="G25" s="535">
        <v>0.85</v>
      </c>
      <c r="H25" s="533">
        <v>30</v>
      </c>
      <c r="I25" s="204">
        <v>0.25</v>
      </c>
      <c r="J25" s="204">
        <v>0</v>
      </c>
      <c r="K25" s="340">
        <f>SUM(I25:J25)</f>
        <v>0.25</v>
      </c>
      <c r="L25" s="218">
        <f>Insulation!K7</f>
        <v>3.258160000000002</v>
      </c>
      <c r="M25" s="538">
        <f aca="true" t="shared" si="18" ref="M25:M30">G25</f>
        <v>0.85</v>
      </c>
      <c r="N25" s="74">
        <v>30</v>
      </c>
      <c r="O25" s="512"/>
      <c r="P25" s="330"/>
      <c r="Q25" s="225"/>
      <c r="R25" s="60">
        <f t="shared" si="16"/>
        <v>0</v>
      </c>
      <c r="S25" s="60">
        <f t="shared" si="17"/>
        <v>0</v>
      </c>
      <c r="T25" s="224"/>
      <c r="U25" s="60"/>
      <c r="V25" s="440"/>
      <c r="W25" s="625">
        <f>$W$24*'Savings Summary Fuel-Spec'!E24</f>
        <v>2691.2000000000003</v>
      </c>
      <c r="X25" s="228">
        <f>W25*K25</f>
        <v>672.8000000000001</v>
      </c>
      <c r="Y25" s="74">
        <f>Z25/Y4</f>
        <v>10960.450240000006</v>
      </c>
      <c r="Z25" s="74">
        <f>W25*L25</f>
        <v>8768.360192000006</v>
      </c>
      <c r="AA25" s="89"/>
      <c r="AB25" s="36"/>
      <c r="AC25" s="440"/>
      <c r="AD25" s="60"/>
      <c r="AE25" s="225"/>
      <c r="AF25" s="60"/>
      <c r="AG25" s="60"/>
      <c r="AH25" s="86"/>
      <c r="AI25" s="28"/>
      <c r="AJ25" s="180"/>
      <c r="AK25" s="23"/>
      <c r="AL25" s="23"/>
      <c r="AM25" s="23"/>
      <c r="AN25" s="23"/>
      <c r="AO25" s="27"/>
      <c r="AP25" s="25"/>
      <c r="AQ25" s="25"/>
      <c r="AR25" s="25"/>
      <c r="AS25" s="25"/>
      <c r="AT25" s="47"/>
      <c r="AV25" s="84">
        <f t="shared" si="10"/>
        <v>0</v>
      </c>
    </row>
    <row r="26" spans="1:48" ht="12.75">
      <c r="A26" s="3" t="s">
        <v>210</v>
      </c>
      <c r="B26" s="59" t="s">
        <v>32</v>
      </c>
      <c r="C26" s="204">
        <v>0.25</v>
      </c>
      <c r="D26" s="204">
        <v>0</v>
      </c>
      <c r="E26" s="209">
        <f>C26+D26</f>
        <v>0.25</v>
      </c>
      <c r="F26" s="325">
        <v>2.07</v>
      </c>
      <c r="G26" s="535">
        <v>0.85</v>
      </c>
      <c r="H26" s="533">
        <v>30</v>
      </c>
      <c r="I26" s="341">
        <v>0.25</v>
      </c>
      <c r="J26" s="341">
        <v>0</v>
      </c>
      <c r="K26" s="340">
        <f>SUM(I26:J26)</f>
        <v>0.25</v>
      </c>
      <c r="L26" s="218">
        <f>Insulation!K8</f>
        <v>3.268814545454547</v>
      </c>
      <c r="M26" s="538">
        <f t="shared" si="18"/>
        <v>0.85</v>
      </c>
      <c r="N26" s="74">
        <v>30</v>
      </c>
      <c r="O26" s="512"/>
      <c r="P26" s="330"/>
      <c r="Q26" s="225"/>
      <c r="R26" s="60">
        <f t="shared" si="16"/>
        <v>0</v>
      </c>
      <c r="S26" s="60">
        <f t="shared" si="17"/>
        <v>0</v>
      </c>
      <c r="T26" s="224"/>
      <c r="U26" s="60"/>
      <c r="V26" s="440"/>
      <c r="W26" s="625">
        <f>$W$24*'Savings Summary Fuel-Spec'!E25</f>
        <v>556.7999999999998</v>
      </c>
      <c r="X26" s="228">
        <f>W26*K26</f>
        <v>139.19999999999996</v>
      </c>
      <c r="Y26" s="74">
        <f>Z26/Y4</f>
        <v>2275.094923636364</v>
      </c>
      <c r="Z26" s="74">
        <f>W26*L26</f>
        <v>1820.0759389090913</v>
      </c>
      <c r="AA26" s="89"/>
      <c r="AB26" s="36"/>
      <c r="AC26" s="440"/>
      <c r="AD26" s="60"/>
      <c r="AE26" s="225"/>
      <c r="AF26" s="60"/>
      <c r="AG26" s="60"/>
      <c r="AH26" s="86"/>
      <c r="AI26" s="28"/>
      <c r="AJ26" s="180"/>
      <c r="AK26" s="23"/>
      <c r="AL26" s="23"/>
      <c r="AM26" s="23"/>
      <c r="AN26" s="23"/>
      <c r="AO26" s="27"/>
      <c r="AP26" s="25"/>
      <c r="AQ26" s="25"/>
      <c r="AR26" s="25"/>
      <c r="AS26" s="25"/>
      <c r="AT26" s="47"/>
      <c r="AV26" s="84">
        <f t="shared" si="10"/>
        <v>0</v>
      </c>
    </row>
    <row r="27" spans="1:48" ht="12.75">
      <c r="A27" s="3" t="s">
        <v>210</v>
      </c>
      <c r="B27" s="4" t="s">
        <v>48</v>
      </c>
      <c r="C27" s="201"/>
      <c r="D27" s="201"/>
      <c r="E27" s="201"/>
      <c r="F27" s="319">
        <v>0.22224522734000626</v>
      </c>
      <c r="G27" s="534">
        <f>(0.97*1.11*0.5)+(0.03*1.11)</f>
        <v>0.57165</v>
      </c>
      <c r="H27" s="532">
        <v>30</v>
      </c>
      <c r="I27" s="201"/>
      <c r="J27" s="201"/>
      <c r="K27" s="201"/>
      <c r="L27" s="217">
        <f>Z27/W27</f>
        <v>0.5219921998977919</v>
      </c>
      <c r="M27" s="538">
        <f t="shared" si="18"/>
        <v>0.57165</v>
      </c>
      <c r="N27" s="17">
        <v>30</v>
      </c>
      <c r="O27" s="80"/>
      <c r="P27" s="619">
        <v>557688</v>
      </c>
      <c r="Q27" s="69">
        <f>SUM(Q28:Q30)</f>
        <v>169948.08000000002</v>
      </c>
      <c r="R27" s="17">
        <f>SUM(R28:R30)</f>
        <v>154275.65684210527</v>
      </c>
      <c r="S27" s="17">
        <f>SUM(S28:S30)</f>
        <v>123420.52547368422</v>
      </c>
      <c r="T27" s="538">
        <f aca="true" t="shared" si="19" ref="T27:U31">G27</f>
        <v>0.57165</v>
      </c>
      <c r="U27" s="17">
        <f t="shared" si="19"/>
        <v>30</v>
      </c>
      <c r="V27" s="622"/>
      <c r="W27" s="620">
        <v>755097</v>
      </c>
      <c r="X27" s="69">
        <f>SUM(X28:X30)</f>
        <v>229819.28300653593</v>
      </c>
      <c r="Y27" s="10">
        <f>SUM(Y28:Y30)</f>
        <v>492693.4302077787</v>
      </c>
      <c r="Z27" s="10">
        <f>SUM(Z28:Z30)</f>
        <v>394154.744166223</v>
      </c>
      <c r="AA27" s="541">
        <f>M27</f>
        <v>0.57165</v>
      </c>
      <c r="AB27" s="71">
        <v>30</v>
      </c>
      <c r="AC27" s="622"/>
      <c r="AD27" s="620">
        <f>P27+W27</f>
        <v>1312785</v>
      </c>
      <c r="AE27" s="69">
        <f>Q27+X27</f>
        <v>399767.3630065359</v>
      </c>
      <c r="AF27" s="17">
        <f>R27+Y27</f>
        <v>646969.087049884</v>
      </c>
      <c r="AG27" s="17">
        <f>S27+Z27</f>
        <v>517575.2696399072</v>
      </c>
      <c r="AH27" s="18">
        <f>T27*(P27/(P27+W27))+AA27*(W27/(P27+W27))</f>
        <v>0.57165</v>
      </c>
      <c r="AI27" s="17">
        <f>U27*(P27/(P27+W27))+AB27*(W27/(P27+W27))</f>
        <v>29.999999999999996</v>
      </c>
      <c r="AJ27" s="180"/>
      <c r="AK27" s="29"/>
      <c r="AL27" s="23"/>
      <c r="AM27" s="23"/>
      <c r="AN27" s="24">
        <f>AG27</f>
        <v>517575.2696399072</v>
      </c>
      <c r="AO27" s="20"/>
      <c r="AP27" s="25"/>
      <c r="AQ27" s="25"/>
      <c r="AR27" s="25"/>
      <c r="AS27" s="25"/>
      <c r="AT27" s="47">
        <f>AE27</f>
        <v>399767.3630065359</v>
      </c>
      <c r="AV27" s="84">
        <f t="shared" si="10"/>
        <v>750453.54525</v>
      </c>
    </row>
    <row r="28" spans="1:48" ht="12.75">
      <c r="A28" s="3" t="s">
        <v>210</v>
      </c>
      <c r="B28" s="59" t="s">
        <v>31</v>
      </c>
      <c r="C28" s="204">
        <v>0.45</v>
      </c>
      <c r="D28" s="204">
        <v>0</v>
      </c>
      <c r="E28" s="209">
        <f aca="true" t="shared" si="20" ref="E28:E35">C28+D28</f>
        <v>0.45</v>
      </c>
      <c r="F28" s="325">
        <v>2.9231578947368426</v>
      </c>
      <c r="G28" s="535">
        <v>1.11</v>
      </c>
      <c r="H28" s="533">
        <v>30</v>
      </c>
      <c r="I28" s="204">
        <v>0.45</v>
      </c>
      <c r="J28" s="204">
        <v>0</v>
      </c>
      <c r="K28" s="340">
        <f aca="true" t="shared" si="21" ref="K28:K42">SUM(I28:J28)</f>
        <v>0.45</v>
      </c>
      <c r="L28" s="218">
        <f>Insulation!G7</f>
        <v>4.660870370370371</v>
      </c>
      <c r="M28" s="538">
        <f t="shared" si="18"/>
        <v>1.11</v>
      </c>
      <c r="N28" s="74">
        <v>30</v>
      </c>
      <c r="O28" s="512"/>
      <c r="P28" s="624">
        <f>$P$27*'Savings Summary Fuel-Spec'!F27</f>
        <v>5870.4</v>
      </c>
      <c r="Q28" s="228">
        <f>P28*E28</f>
        <v>2641.68</v>
      </c>
      <c r="R28" s="324">
        <f t="shared" si="16"/>
        <v>21450.13263157895</v>
      </c>
      <c r="S28" s="324">
        <f t="shared" si="17"/>
        <v>17160.10610526316</v>
      </c>
      <c r="T28" s="538">
        <f t="shared" si="19"/>
        <v>1.11</v>
      </c>
      <c r="U28" s="17">
        <f t="shared" si="19"/>
        <v>30</v>
      </c>
      <c r="V28" s="440"/>
      <c r="W28" s="625">
        <f>$W$27*'Savings Summary Fuel-Spec'!E27</f>
        <v>18096.006535947712</v>
      </c>
      <c r="X28" s="228">
        <f>W28*K28</f>
        <v>8143.202941176471</v>
      </c>
      <c r="Y28" s="74">
        <f>Z28/Y4</f>
        <v>105428.92585678407</v>
      </c>
      <c r="Z28" s="74">
        <f>W28*L28</f>
        <v>84343.14068542726</v>
      </c>
      <c r="AA28" s="89"/>
      <c r="AB28" s="36"/>
      <c r="AC28" s="440"/>
      <c r="AD28" s="60"/>
      <c r="AE28" s="225"/>
      <c r="AF28" s="60"/>
      <c r="AG28" s="60"/>
      <c r="AH28" s="86"/>
      <c r="AI28" s="28"/>
      <c r="AJ28" s="180"/>
      <c r="AK28" s="23"/>
      <c r="AL28" s="23"/>
      <c r="AM28" s="23"/>
      <c r="AN28" s="23"/>
      <c r="AO28" s="27"/>
      <c r="AP28" s="25"/>
      <c r="AQ28" s="25"/>
      <c r="AR28" s="25"/>
      <c r="AS28" s="25"/>
      <c r="AT28" s="47"/>
      <c r="AV28" s="84">
        <f t="shared" si="10"/>
        <v>0</v>
      </c>
    </row>
    <row r="29" spans="1:48" ht="12.75">
      <c r="A29" s="3" t="s">
        <v>210</v>
      </c>
      <c r="B29" s="59" t="s">
        <v>32</v>
      </c>
      <c r="C29" s="204">
        <v>0.45</v>
      </c>
      <c r="D29" s="204">
        <v>0</v>
      </c>
      <c r="E29" s="209">
        <f t="shared" si="20"/>
        <v>0.45</v>
      </c>
      <c r="F29" s="325">
        <v>3.01</v>
      </c>
      <c r="G29" s="535">
        <v>1.11</v>
      </c>
      <c r="H29" s="533">
        <v>30</v>
      </c>
      <c r="I29" s="204">
        <v>0.45</v>
      </c>
      <c r="J29" s="204">
        <v>0</v>
      </c>
      <c r="K29" s="340">
        <f t="shared" si="21"/>
        <v>0.45</v>
      </c>
      <c r="L29" s="218">
        <f>Insulation!G8</f>
        <v>5.056962962962963</v>
      </c>
      <c r="M29" s="538">
        <f t="shared" si="18"/>
        <v>1.11</v>
      </c>
      <c r="N29" s="74">
        <v>30</v>
      </c>
      <c r="O29" s="512"/>
      <c r="P29" s="624">
        <f>$P$27*'Savings Summary Fuel-Spec'!F28</f>
        <v>11740.8</v>
      </c>
      <c r="Q29" s="228">
        <f>P29*E29</f>
        <v>5283.36</v>
      </c>
      <c r="R29" s="324">
        <f t="shared" si="16"/>
        <v>44174.759999999995</v>
      </c>
      <c r="S29" s="324">
        <f t="shared" si="17"/>
        <v>35339.808</v>
      </c>
      <c r="T29" s="538">
        <f t="shared" si="19"/>
        <v>1.11</v>
      </c>
      <c r="U29" s="17">
        <f t="shared" si="19"/>
        <v>30</v>
      </c>
      <c r="V29" s="440"/>
      <c r="W29" s="625">
        <f>$W$27*'Savings Summary Fuel-Spec'!E28</f>
        <v>3838.5468409586056</v>
      </c>
      <c r="X29" s="228">
        <f>W29*K29</f>
        <v>1727.3460784313725</v>
      </c>
      <c r="Y29" s="74">
        <f>Z29/Y4</f>
        <v>24264.236507907688</v>
      </c>
      <c r="Z29" s="74">
        <f>W29*L29</f>
        <v>19411.389206326152</v>
      </c>
      <c r="AA29" s="89"/>
      <c r="AB29" s="36"/>
      <c r="AC29" s="440"/>
      <c r="AD29" s="60"/>
      <c r="AE29" s="225"/>
      <c r="AF29" s="60"/>
      <c r="AG29" s="60"/>
      <c r="AH29" s="86"/>
      <c r="AI29" s="28"/>
      <c r="AJ29" s="180"/>
      <c r="AK29" s="23"/>
      <c r="AL29" s="23"/>
      <c r="AM29" s="23"/>
      <c r="AN29" s="23"/>
      <c r="AO29" s="27"/>
      <c r="AP29" s="25"/>
      <c r="AQ29" s="25"/>
      <c r="AR29" s="25"/>
      <c r="AS29" s="25"/>
      <c r="AT29" s="47"/>
      <c r="AV29" s="84">
        <f t="shared" si="10"/>
        <v>0</v>
      </c>
    </row>
    <row r="30" spans="1:48" ht="12.75">
      <c r="A30" s="3" t="s">
        <v>210</v>
      </c>
      <c r="B30" s="59" t="s">
        <v>256</v>
      </c>
      <c r="C30" s="204">
        <v>0.3</v>
      </c>
      <c r="D30" s="201">
        <v>0</v>
      </c>
      <c r="E30" s="209">
        <f t="shared" si="20"/>
        <v>0.3</v>
      </c>
      <c r="F30" s="325">
        <v>0.13131578947368422</v>
      </c>
      <c r="G30" s="535">
        <f>1.11*0.5</f>
        <v>0.555</v>
      </c>
      <c r="H30" s="533">
        <v>30</v>
      </c>
      <c r="I30" s="204">
        <v>0.3</v>
      </c>
      <c r="J30" s="204">
        <v>0</v>
      </c>
      <c r="K30" s="340">
        <f t="shared" si="21"/>
        <v>0.3</v>
      </c>
      <c r="L30" s="218">
        <f>Insulation!G9</f>
        <v>0.39609259259259266</v>
      </c>
      <c r="M30" s="538">
        <f t="shared" si="18"/>
        <v>0.555</v>
      </c>
      <c r="N30" s="74">
        <v>30</v>
      </c>
      <c r="O30" s="512"/>
      <c r="P30" s="624">
        <f>$P$27*'Savings Summary Fuel-Spec'!F29</f>
        <v>540076.8</v>
      </c>
      <c r="Q30" s="228">
        <f>P30*E30</f>
        <v>162023.04</v>
      </c>
      <c r="R30" s="324">
        <f t="shared" si="16"/>
        <v>88650.76421052632</v>
      </c>
      <c r="S30" s="324">
        <f t="shared" si="17"/>
        <v>70920.61136842106</v>
      </c>
      <c r="T30" s="538">
        <f t="shared" si="19"/>
        <v>0.555</v>
      </c>
      <c r="U30" s="17">
        <f t="shared" si="19"/>
        <v>30</v>
      </c>
      <c r="V30" s="440"/>
      <c r="W30" s="625">
        <f>$W$27*'Savings Summary Fuel-Spec'!E29</f>
        <v>733162.4466230937</v>
      </c>
      <c r="X30" s="228">
        <f>W30*K30</f>
        <v>219948.7339869281</v>
      </c>
      <c r="Y30" s="74">
        <f>Z30/Y4</f>
        <v>363000.2678430869</v>
      </c>
      <c r="Z30" s="74">
        <f>W30*L30</f>
        <v>290400.21427446953</v>
      </c>
      <c r="AA30" s="89"/>
      <c r="AB30" s="36"/>
      <c r="AC30" s="440"/>
      <c r="AD30" s="60"/>
      <c r="AE30" s="225"/>
      <c r="AF30" s="60"/>
      <c r="AG30" s="60"/>
      <c r="AH30" s="86"/>
      <c r="AI30" s="28"/>
      <c r="AJ30" s="180"/>
      <c r="AK30" s="23"/>
      <c r="AL30" s="23"/>
      <c r="AM30" s="23"/>
      <c r="AN30" s="23"/>
      <c r="AO30" s="27"/>
      <c r="AP30" s="25"/>
      <c r="AQ30" s="25"/>
      <c r="AR30" s="25"/>
      <c r="AS30" s="25"/>
      <c r="AT30" s="47"/>
      <c r="AV30" s="84">
        <f t="shared" si="10"/>
        <v>0</v>
      </c>
    </row>
    <row r="31" spans="1:48" ht="12.75">
      <c r="A31" s="3" t="s">
        <v>210</v>
      </c>
      <c r="B31" s="32" t="s">
        <v>35</v>
      </c>
      <c r="C31" s="201">
        <v>0.95</v>
      </c>
      <c r="D31" s="201">
        <v>0</v>
      </c>
      <c r="E31" s="201">
        <f t="shared" si="20"/>
        <v>0.95</v>
      </c>
      <c r="F31" s="601">
        <v>0.15</v>
      </c>
      <c r="G31" s="534">
        <f>(1.36*0.95*0.5)+(0.05*1.36)</f>
        <v>0.714</v>
      </c>
      <c r="H31" s="532">
        <v>30</v>
      </c>
      <c r="I31" s="201">
        <v>0.5</v>
      </c>
      <c r="J31" s="204">
        <v>0</v>
      </c>
      <c r="K31" s="202">
        <f t="shared" si="21"/>
        <v>0.5</v>
      </c>
      <c r="L31" s="595">
        <f>'Savings Summary Fuel-Spec'!C30</f>
        <v>0.6326430517711173</v>
      </c>
      <c r="M31" s="538">
        <f>(1*0.5*0.95)+(1*0.05)</f>
        <v>0.525</v>
      </c>
      <c r="N31" s="17">
        <f>H31</f>
        <v>30</v>
      </c>
      <c r="O31" s="80"/>
      <c r="P31" s="619">
        <v>415943</v>
      </c>
      <c r="Q31" s="69">
        <f>E31*P31</f>
        <v>395145.85</v>
      </c>
      <c r="R31" s="17">
        <f t="shared" si="16"/>
        <v>77989.31249999999</v>
      </c>
      <c r="S31" s="17">
        <f t="shared" si="17"/>
        <v>62391.45</v>
      </c>
      <c r="T31" s="538">
        <f t="shared" si="19"/>
        <v>0.714</v>
      </c>
      <c r="U31" s="17">
        <f t="shared" si="19"/>
        <v>30</v>
      </c>
      <c r="V31" s="622"/>
      <c r="W31" s="620">
        <v>356172</v>
      </c>
      <c r="X31" s="69">
        <f>W31*K31</f>
        <v>178086</v>
      </c>
      <c r="Y31" s="506">
        <f>Z31/Y4</f>
        <v>281662.176294278</v>
      </c>
      <c r="Z31" s="506">
        <f>W31*L31</f>
        <v>225329.7410354224</v>
      </c>
      <c r="AA31" s="541">
        <f>M31</f>
        <v>0.525</v>
      </c>
      <c r="AB31" s="42">
        <f>N31</f>
        <v>30</v>
      </c>
      <c r="AC31" s="622"/>
      <c r="AD31" s="620">
        <f>P31+W31</f>
        <v>772115</v>
      </c>
      <c r="AE31" s="69">
        <f>Q31+X31</f>
        <v>573231.85</v>
      </c>
      <c r="AF31" s="17">
        <f>R31+Y31</f>
        <v>359651.488794278</v>
      </c>
      <c r="AG31" s="17">
        <f>S31+Z31</f>
        <v>287721.1910354224</v>
      </c>
      <c r="AH31" s="538">
        <f>T31*(P31/(P31+W31))+AA31*(W31/(P31+W31))</f>
        <v>0.6268154381147886</v>
      </c>
      <c r="AI31" s="17">
        <f>U31*(P31/(P31+W31))+AB31*(W31/(P31+W31))</f>
        <v>30</v>
      </c>
      <c r="AJ31" s="180"/>
      <c r="AK31" s="29"/>
      <c r="AL31" s="24">
        <f>AG31</f>
        <v>287721.1910354224</v>
      </c>
      <c r="AM31" s="23"/>
      <c r="AN31" s="23"/>
      <c r="AO31" s="27"/>
      <c r="AP31" s="25"/>
      <c r="AQ31" s="25"/>
      <c r="AR31" s="25">
        <f>AE31</f>
        <v>573231.85</v>
      </c>
      <c r="AS31" s="25"/>
      <c r="AT31" s="47"/>
      <c r="AV31" s="84">
        <f t="shared" si="10"/>
        <v>483973.60199999996</v>
      </c>
    </row>
    <row r="32" spans="1:48" ht="12.75">
      <c r="A32" s="3" t="s">
        <v>210</v>
      </c>
      <c r="B32" s="62" t="s">
        <v>31</v>
      </c>
      <c r="C32" s="210"/>
      <c r="D32" s="203"/>
      <c r="E32" s="211"/>
      <c r="F32" s="214">
        <v>1.4</v>
      </c>
      <c r="G32" s="211"/>
      <c r="H32" s="78"/>
      <c r="I32" s="398"/>
      <c r="J32" s="210"/>
      <c r="K32" s="399"/>
      <c r="L32" s="326"/>
      <c r="M32" s="224"/>
      <c r="N32" s="60"/>
      <c r="O32" s="512"/>
      <c r="P32" s="333"/>
      <c r="Q32" s="225"/>
      <c r="R32" s="60"/>
      <c r="S32" s="60"/>
      <c r="T32" s="224"/>
      <c r="U32" s="60"/>
      <c r="V32" s="440"/>
      <c r="W32" s="60"/>
      <c r="X32" s="225"/>
      <c r="Y32" s="60"/>
      <c r="Z32" s="60"/>
      <c r="AA32" s="90"/>
      <c r="AB32" s="72"/>
      <c r="AC32" s="440"/>
      <c r="AD32" s="60"/>
      <c r="AE32" s="225"/>
      <c r="AF32" s="60"/>
      <c r="AG32" s="60"/>
      <c r="AH32" s="86"/>
      <c r="AI32" s="28"/>
      <c r="AJ32" s="180"/>
      <c r="AK32" s="23"/>
      <c r="AL32" s="23"/>
      <c r="AM32" s="23"/>
      <c r="AN32" s="23"/>
      <c r="AO32" s="27"/>
      <c r="AP32" s="25"/>
      <c r="AQ32" s="25"/>
      <c r="AR32" s="25"/>
      <c r="AS32" s="25"/>
      <c r="AT32" s="47"/>
      <c r="AV32" s="84">
        <f t="shared" si="10"/>
        <v>0</v>
      </c>
    </row>
    <row r="33" spans="1:48" ht="12.75">
      <c r="A33" s="3" t="s">
        <v>210</v>
      </c>
      <c r="B33" s="62" t="s">
        <v>32</v>
      </c>
      <c r="C33" s="210"/>
      <c r="D33" s="203"/>
      <c r="E33" s="211"/>
      <c r="F33" s="214">
        <v>1.5</v>
      </c>
      <c r="G33" s="211"/>
      <c r="H33" s="78"/>
      <c r="I33" s="342">
        <v>0.5</v>
      </c>
      <c r="J33" s="204">
        <v>0</v>
      </c>
      <c r="K33" s="340">
        <f t="shared" si="21"/>
        <v>0.5</v>
      </c>
      <c r="L33" s="218">
        <f>Windows!D7</f>
        <v>0.24</v>
      </c>
      <c r="M33" s="208">
        <v>1</v>
      </c>
      <c r="N33" s="74">
        <f>H31</f>
        <v>30</v>
      </c>
      <c r="O33" s="512"/>
      <c r="P33" s="333"/>
      <c r="Q33" s="225"/>
      <c r="R33" s="60"/>
      <c r="S33" s="60"/>
      <c r="T33" s="225"/>
      <c r="U33" s="60"/>
      <c r="V33" s="440"/>
      <c r="W33" s="60"/>
      <c r="X33" s="225"/>
      <c r="Y33" s="60"/>
      <c r="Z33" s="60"/>
      <c r="AA33" s="90"/>
      <c r="AB33" s="72"/>
      <c r="AC33" s="440"/>
      <c r="AD33" s="60"/>
      <c r="AE33" s="225"/>
      <c r="AF33" s="60"/>
      <c r="AG33" s="60"/>
      <c r="AH33" s="86"/>
      <c r="AI33" s="28"/>
      <c r="AJ33" s="180"/>
      <c r="AK33" s="23"/>
      <c r="AL33" s="23"/>
      <c r="AM33" s="23"/>
      <c r="AN33" s="23"/>
      <c r="AO33" s="27"/>
      <c r="AP33" s="25"/>
      <c r="AQ33" s="25"/>
      <c r="AR33" s="25"/>
      <c r="AS33" s="25"/>
      <c r="AT33" s="47"/>
      <c r="AV33" s="84">
        <f t="shared" si="10"/>
        <v>0</v>
      </c>
    </row>
    <row r="34" spans="1:48" ht="12.75">
      <c r="A34" s="3" t="s">
        <v>210</v>
      </c>
      <c r="B34" s="62" t="s">
        <v>256</v>
      </c>
      <c r="C34" s="210"/>
      <c r="D34" s="203"/>
      <c r="E34" s="211"/>
      <c r="F34" s="214">
        <v>0.09</v>
      </c>
      <c r="G34" s="211"/>
      <c r="H34" s="78"/>
      <c r="I34" s="342">
        <v>0.5</v>
      </c>
      <c r="J34" s="204">
        <v>0</v>
      </c>
      <c r="K34" s="340">
        <f t="shared" si="21"/>
        <v>0.5</v>
      </c>
      <c r="L34" s="218">
        <f>Windows!D8</f>
        <v>0.6400000000000001</v>
      </c>
      <c r="M34" s="540">
        <v>0.53</v>
      </c>
      <c r="N34" s="74">
        <f>H31</f>
        <v>30</v>
      </c>
      <c r="O34" s="512"/>
      <c r="P34" s="333"/>
      <c r="Q34" s="225"/>
      <c r="R34" s="60"/>
      <c r="S34" s="60"/>
      <c r="T34" s="225"/>
      <c r="U34" s="60"/>
      <c r="V34" s="440"/>
      <c r="W34" s="60"/>
      <c r="X34" s="225"/>
      <c r="Y34" s="60"/>
      <c r="Z34" s="60"/>
      <c r="AA34" s="90"/>
      <c r="AB34" s="72"/>
      <c r="AC34" s="440"/>
      <c r="AD34" s="60"/>
      <c r="AE34" s="225"/>
      <c r="AF34" s="60"/>
      <c r="AG34" s="60"/>
      <c r="AH34" s="86"/>
      <c r="AI34" s="28"/>
      <c r="AJ34" s="180"/>
      <c r="AK34" s="23"/>
      <c r="AL34" s="23"/>
      <c r="AM34" s="23"/>
      <c r="AN34" s="23"/>
      <c r="AO34" s="27"/>
      <c r="AP34" s="25"/>
      <c r="AQ34" s="25"/>
      <c r="AR34" s="25"/>
      <c r="AS34" s="25"/>
      <c r="AT34" s="47"/>
      <c r="AV34" s="84">
        <f t="shared" si="10"/>
        <v>0</v>
      </c>
    </row>
    <row r="35" spans="1:48" ht="12.75">
      <c r="A35" s="3" t="s">
        <v>211</v>
      </c>
      <c r="B35" s="4" t="s">
        <v>52</v>
      </c>
      <c r="C35" s="185">
        <v>100</v>
      </c>
      <c r="D35" s="185">
        <v>25</v>
      </c>
      <c r="E35" s="185">
        <f t="shared" si="20"/>
        <v>125</v>
      </c>
      <c r="F35" s="599">
        <v>49</v>
      </c>
      <c r="G35" s="539">
        <v>216</v>
      </c>
      <c r="H35" s="76">
        <v>5</v>
      </c>
      <c r="I35" s="185">
        <v>20</v>
      </c>
      <c r="J35" s="185">
        <v>0</v>
      </c>
      <c r="K35" s="206">
        <f t="shared" si="21"/>
        <v>20</v>
      </c>
      <c r="L35" s="17">
        <f>'CAC &amp; HP Tune Up'!D6</f>
        <v>49.6</v>
      </c>
      <c r="M35" s="539">
        <f>G35</f>
        <v>216</v>
      </c>
      <c r="N35" s="76">
        <v>5</v>
      </c>
      <c r="O35" s="80"/>
      <c r="P35" s="619">
        <v>1204</v>
      </c>
      <c r="Q35" s="69">
        <f>E35*P35</f>
        <v>150500</v>
      </c>
      <c r="R35" s="17">
        <f>S35/0.8</f>
        <v>73745</v>
      </c>
      <c r="S35" s="17">
        <f>P35*F35</f>
        <v>58996</v>
      </c>
      <c r="T35" s="579">
        <f>G35</f>
        <v>216</v>
      </c>
      <c r="U35" s="17">
        <v>5</v>
      </c>
      <c r="V35" s="622"/>
      <c r="W35" s="620">
        <v>300</v>
      </c>
      <c r="X35" s="69">
        <f>W35*K35</f>
        <v>6000</v>
      </c>
      <c r="Y35" s="17">
        <f>Z35/Y4</f>
        <v>18600</v>
      </c>
      <c r="Z35" s="17">
        <f>W35*L35</f>
        <v>14880</v>
      </c>
      <c r="AA35" s="579">
        <f>M35</f>
        <v>216</v>
      </c>
      <c r="AB35" s="42">
        <v>5</v>
      </c>
      <c r="AC35" s="440"/>
      <c r="AD35" s="620">
        <f>P35+W35</f>
        <v>1504</v>
      </c>
      <c r="AE35" s="69">
        <f>Q35+X35</f>
        <v>156500</v>
      </c>
      <c r="AF35" s="17">
        <f>R35+Y35</f>
        <v>92345</v>
      </c>
      <c r="AG35" s="17">
        <f>S35+Z35</f>
        <v>73876</v>
      </c>
      <c r="AH35" s="538">
        <f>T35*(P35/(P35+W35))+AA35*(W35/(P35+W35))</f>
        <v>216</v>
      </c>
      <c r="AI35" s="17">
        <f>U35*(P35/(P35+W35))+AB35*(W35/(P35+W35))</f>
        <v>5</v>
      </c>
      <c r="AJ35" s="180"/>
      <c r="AK35" s="23"/>
      <c r="AL35" s="23"/>
      <c r="AM35" s="24">
        <f>AG35</f>
        <v>73876</v>
      </c>
      <c r="AN35" s="24"/>
      <c r="AO35" s="20"/>
      <c r="AP35" s="25"/>
      <c r="AQ35" s="25"/>
      <c r="AR35" s="25"/>
      <c r="AS35" s="25">
        <f>AE35</f>
        <v>156500</v>
      </c>
      <c r="AT35" s="47"/>
      <c r="AV35" s="84">
        <f t="shared" si="10"/>
        <v>324864</v>
      </c>
    </row>
    <row r="36" spans="1:48" ht="12.75">
      <c r="A36" s="3" t="s">
        <v>211</v>
      </c>
      <c r="B36" s="4" t="s">
        <v>264</v>
      </c>
      <c r="C36" s="213">
        <v>75</v>
      </c>
      <c r="D36" s="213">
        <v>25</v>
      </c>
      <c r="E36" s="185">
        <f aca="true" t="shared" si="22" ref="E36:E43">C36+D36</f>
        <v>100</v>
      </c>
      <c r="F36" s="187">
        <v>351.2</v>
      </c>
      <c r="G36" s="185">
        <v>113</v>
      </c>
      <c r="H36" s="76">
        <v>20</v>
      </c>
      <c r="I36" s="207"/>
      <c r="J36" s="207"/>
      <c r="K36" s="207"/>
      <c r="L36" s="222"/>
      <c r="M36" s="186"/>
      <c r="N36" s="28"/>
      <c r="O36" s="80"/>
      <c r="P36" s="619">
        <v>46</v>
      </c>
      <c r="Q36" s="69">
        <f>E36*P36</f>
        <v>4600</v>
      </c>
      <c r="R36" s="17">
        <f>S36/0.8</f>
        <v>20193.999999999996</v>
      </c>
      <c r="S36" s="17">
        <f>P36*F36</f>
        <v>16155.199999999999</v>
      </c>
      <c r="T36" s="22">
        <v>113</v>
      </c>
      <c r="U36" s="17">
        <v>20</v>
      </c>
      <c r="V36" s="622"/>
      <c r="W36" s="28"/>
      <c r="X36" s="186"/>
      <c r="Y36" s="28"/>
      <c r="Z36" s="28"/>
      <c r="AA36" s="315"/>
      <c r="AB36" s="70"/>
      <c r="AC36" s="440"/>
      <c r="AD36" s="620">
        <f>P36+W36</f>
        <v>46</v>
      </c>
      <c r="AE36" s="69">
        <f aca="true" t="shared" si="23" ref="AE36:AG37">Q36+X36</f>
        <v>4600</v>
      </c>
      <c r="AF36" s="17">
        <f t="shared" si="23"/>
        <v>20193.999999999996</v>
      </c>
      <c r="AG36" s="17">
        <f t="shared" si="23"/>
        <v>16155.199999999999</v>
      </c>
      <c r="AH36" s="18">
        <f>T36*(P36/(P36+W36))+AA36*(W36/(P36+W36))</f>
        <v>113</v>
      </c>
      <c r="AI36" s="17">
        <f>U36*(P36/(P36+W36))+AB36*(W36/(P36+W36))</f>
        <v>20</v>
      </c>
      <c r="AJ36" s="180"/>
      <c r="AK36" s="23"/>
      <c r="AL36" s="23"/>
      <c r="AM36" s="24">
        <f>AG36</f>
        <v>16155.199999999999</v>
      </c>
      <c r="AN36" s="24"/>
      <c r="AO36" s="20"/>
      <c r="AP36" s="25"/>
      <c r="AQ36" s="25"/>
      <c r="AR36" s="25"/>
      <c r="AS36" s="25">
        <f>AE36</f>
        <v>4600</v>
      </c>
      <c r="AT36" s="47"/>
      <c r="AV36" s="84">
        <f t="shared" si="10"/>
        <v>5198</v>
      </c>
    </row>
    <row r="37" spans="1:48" ht="12.75">
      <c r="A37" s="3" t="s">
        <v>211</v>
      </c>
      <c r="B37" s="4" t="s">
        <v>600</v>
      </c>
      <c r="C37" s="213">
        <v>150</v>
      </c>
      <c r="D37" s="213">
        <v>50</v>
      </c>
      <c r="E37" s="185">
        <f t="shared" si="22"/>
        <v>200</v>
      </c>
      <c r="F37" s="187">
        <v>1378.16</v>
      </c>
      <c r="G37" s="185">
        <v>425</v>
      </c>
      <c r="H37" s="76">
        <v>20</v>
      </c>
      <c r="I37" s="207"/>
      <c r="J37" s="207"/>
      <c r="K37" s="207"/>
      <c r="L37" s="222"/>
      <c r="M37" s="186"/>
      <c r="N37" s="28"/>
      <c r="O37" s="80"/>
      <c r="P37" s="619">
        <v>31</v>
      </c>
      <c r="Q37" s="69">
        <f>E37*P37</f>
        <v>6200</v>
      </c>
      <c r="R37" s="17">
        <f>S37/0.8</f>
        <v>53403.7</v>
      </c>
      <c r="S37" s="17">
        <f>P37*F37</f>
        <v>42722.96</v>
      </c>
      <c r="T37" s="22">
        <v>425</v>
      </c>
      <c r="U37" s="17">
        <v>20</v>
      </c>
      <c r="V37" s="622"/>
      <c r="W37" s="28"/>
      <c r="X37" s="186"/>
      <c r="Y37" s="28"/>
      <c r="Z37" s="28"/>
      <c r="AA37" s="315"/>
      <c r="AB37" s="70"/>
      <c r="AC37" s="622"/>
      <c r="AD37" s="620">
        <f>P37+W37</f>
        <v>31</v>
      </c>
      <c r="AE37" s="69">
        <f t="shared" si="23"/>
        <v>6200</v>
      </c>
      <c r="AF37" s="17">
        <f t="shared" si="23"/>
        <v>53403.7</v>
      </c>
      <c r="AG37" s="17">
        <f t="shared" si="23"/>
        <v>42722.96</v>
      </c>
      <c r="AH37" s="18">
        <f>T37*(P37/(P37+W37))+AA37*(W37/(P37+W37))</f>
        <v>425</v>
      </c>
      <c r="AI37" s="17">
        <f>U37*(P37/(P37+W37))+AB37*(W37/(P37+W37))</f>
        <v>20</v>
      </c>
      <c r="AJ37" s="180"/>
      <c r="AK37" s="23"/>
      <c r="AL37" s="23"/>
      <c r="AM37" s="24">
        <f>AG37</f>
        <v>42722.96</v>
      </c>
      <c r="AN37" s="24"/>
      <c r="AO37" s="20"/>
      <c r="AP37" s="25"/>
      <c r="AQ37" s="25"/>
      <c r="AR37" s="25"/>
      <c r="AS37" s="25">
        <f>AE37</f>
        <v>6200</v>
      </c>
      <c r="AT37" s="47"/>
      <c r="AV37" s="84">
        <f t="shared" si="10"/>
        <v>13175</v>
      </c>
    </row>
    <row r="38" spans="1:48" ht="12.75">
      <c r="A38" s="3" t="s">
        <v>211</v>
      </c>
      <c r="B38" s="4" t="s">
        <v>601</v>
      </c>
      <c r="C38" s="185">
        <v>150</v>
      </c>
      <c r="D38" s="185">
        <v>50</v>
      </c>
      <c r="E38" s="185">
        <f t="shared" si="22"/>
        <v>200</v>
      </c>
      <c r="F38" s="187">
        <v>67.44</v>
      </c>
      <c r="G38" s="539">
        <f>425*0.5</f>
        <v>212.5</v>
      </c>
      <c r="H38" s="76">
        <v>20</v>
      </c>
      <c r="I38" s="207"/>
      <c r="J38" s="207"/>
      <c r="K38" s="207"/>
      <c r="L38" s="222"/>
      <c r="M38" s="186"/>
      <c r="N38" s="28"/>
      <c r="O38" s="80"/>
      <c r="P38" s="619">
        <v>67</v>
      </c>
      <c r="Q38" s="69">
        <f>E38*P38</f>
        <v>13400</v>
      </c>
      <c r="R38" s="17">
        <f>S38/0.8</f>
        <v>5648.099999999999</v>
      </c>
      <c r="S38" s="17">
        <f>P38*F38</f>
        <v>4518.48</v>
      </c>
      <c r="T38" s="579">
        <f>425*0.5</f>
        <v>212.5</v>
      </c>
      <c r="U38" s="17">
        <v>20</v>
      </c>
      <c r="V38" s="622"/>
      <c r="W38" s="28"/>
      <c r="X38" s="186"/>
      <c r="Y38" s="28"/>
      <c r="Z38" s="28"/>
      <c r="AA38" s="315"/>
      <c r="AB38" s="70"/>
      <c r="AC38" s="440"/>
      <c r="AD38" s="620">
        <f>P38+W38</f>
        <v>67</v>
      </c>
      <c r="AE38" s="69">
        <f aca="true" t="shared" si="24" ref="AE38:AG39">Q38+X38</f>
        <v>13400</v>
      </c>
      <c r="AF38" s="17">
        <f t="shared" si="24"/>
        <v>5648.099999999999</v>
      </c>
      <c r="AG38" s="17">
        <f t="shared" si="24"/>
        <v>4518.48</v>
      </c>
      <c r="AH38" s="538">
        <f>T38*(P38/(P38+W38))+AA38*(W38/(P38+W38))</f>
        <v>212.5</v>
      </c>
      <c r="AI38" s="17">
        <f>U38*(P38/(P38+W38))+AB38*(W38/(P38+W38))</f>
        <v>20</v>
      </c>
      <c r="AJ38" s="180"/>
      <c r="AK38" s="23"/>
      <c r="AL38" s="23"/>
      <c r="AM38" s="24">
        <f>AG38</f>
        <v>4518.48</v>
      </c>
      <c r="AN38" s="24"/>
      <c r="AO38" s="20"/>
      <c r="AP38" s="25"/>
      <c r="AQ38" s="25"/>
      <c r="AR38" s="25"/>
      <c r="AS38" s="25">
        <f>AE38</f>
        <v>13400</v>
      </c>
      <c r="AT38" s="47"/>
      <c r="AV38" s="84">
        <f t="shared" si="10"/>
        <v>14237.5</v>
      </c>
    </row>
    <row r="39" spans="1:48" ht="12.75">
      <c r="A39" s="3" t="s">
        <v>211</v>
      </c>
      <c r="B39" s="4" t="s">
        <v>602</v>
      </c>
      <c r="C39" s="207"/>
      <c r="D39" s="207"/>
      <c r="E39" s="207"/>
      <c r="F39" s="323"/>
      <c r="G39" s="207"/>
      <c r="H39" s="77"/>
      <c r="I39" s="185">
        <v>300</v>
      </c>
      <c r="J39" s="185">
        <v>50</v>
      </c>
      <c r="K39" s="185">
        <f t="shared" si="21"/>
        <v>350</v>
      </c>
      <c r="L39" s="219">
        <f>'Savings Summary Fuel-Spec'!C35</f>
        <v>3021.416</v>
      </c>
      <c r="M39" s="22">
        <v>750</v>
      </c>
      <c r="N39" s="17">
        <v>20</v>
      </c>
      <c r="O39" s="80"/>
      <c r="P39" s="331"/>
      <c r="Q39" s="186"/>
      <c r="R39" s="28"/>
      <c r="S39" s="28"/>
      <c r="T39" s="186"/>
      <c r="U39" s="28"/>
      <c r="V39" s="622"/>
      <c r="W39" s="620">
        <v>8</v>
      </c>
      <c r="X39" s="69">
        <f>W39*K39</f>
        <v>2800</v>
      </c>
      <c r="Y39" s="17">
        <f>Z39/Y4</f>
        <v>30214.16</v>
      </c>
      <c r="Z39" s="17">
        <f>W39*L39</f>
        <v>24171.328</v>
      </c>
      <c r="AA39" s="84">
        <f>M39</f>
        <v>750</v>
      </c>
      <c r="AB39" s="84">
        <f>N39</f>
        <v>20</v>
      </c>
      <c r="AC39" s="440"/>
      <c r="AD39" s="10">
        <f>P39+W39</f>
        <v>8</v>
      </c>
      <c r="AE39" s="69">
        <f t="shared" si="24"/>
        <v>2800</v>
      </c>
      <c r="AF39" s="17">
        <f t="shared" si="24"/>
        <v>30214.16</v>
      </c>
      <c r="AG39" s="17">
        <f t="shared" si="24"/>
        <v>24171.328</v>
      </c>
      <c r="AH39" s="18">
        <f>T39*(P39/(P39+W39))+AA39*(W39/(P39+W39))</f>
        <v>750</v>
      </c>
      <c r="AI39" s="17">
        <f>U39*(P39/(P39+W39))+AB39*(W39/(P39+W39))</f>
        <v>20</v>
      </c>
      <c r="AJ39" s="180"/>
      <c r="AK39" s="23"/>
      <c r="AL39" s="23"/>
      <c r="AM39" s="24"/>
      <c r="AN39" s="24"/>
      <c r="AO39" s="20"/>
      <c r="AP39" s="25"/>
      <c r="AQ39" s="25"/>
      <c r="AR39" s="25"/>
      <c r="AS39" s="25"/>
      <c r="AT39" s="47"/>
      <c r="AV39" s="84">
        <f t="shared" si="10"/>
        <v>6000</v>
      </c>
    </row>
    <row r="40" spans="1:48" ht="12.75">
      <c r="A40" s="3" t="s">
        <v>211</v>
      </c>
      <c r="B40" s="59" t="s">
        <v>31</v>
      </c>
      <c r="C40" s="207"/>
      <c r="D40" s="207"/>
      <c r="E40" s="207"/>
      <c r="F40" s="323"/>
      <c r="G40" s="207"/>
      <c r="H40" s="77"/>
      <c r="I40" s="212">
        <v>300</v>
      </c>
      <c r="J40" s="212">
        <v>50</v>
      </c>
      <c r="K40" s="212">
        <f t="shared" si="21"/>
        <v>350</v>
      </c>
      <c r="L40" s="220">
        <f>'Duct Measures Bundled'!C6</f>
        <v>2531.5200000000004</v>
      </c>
      <c r="M40" s="73">
        <v>750</v>
      </c>
      <c r="N40" s="74">
        <v>20</v>
      </c>
      <c r="O40" s="80"/>
      <c r="P40" s="331"/>
      <c r="Q40" s="186"/>
      <c r="R40" s="28"/>
      <c r="S40" s="28"/>
      <c r="T40" s="186"/>
      <c r="U40" s="28"/>
      <c r="V40" s="622"/>
      <c r="W40" s="28"/>
      <c r="X40" s="225"/>
      <c r="Y40" s="60"/>
      <c r="Z40" s="60"/>
      <c r="AA40" s="315"/>
      <c r="AB40" s="70"/>
      <c r="AC40" s="440"/>
      <c r="AD40" s="28"/>
      <c r="AE40" s="186"/>
      <c r="AF40" s="28"/>
      <c r="AG40" s="28"/>
      <c r="AH40" s="86"/>
      <c r="AI40" s="28"/>
      <c r="AJ40" s="180"/>
      <c r="AK40" s="23"/>
      <c r="AL40" s="23"/>
      <c r="AM40" s="24"/>
      <c r="AN40" s="24"/>
      <c r="AO40" s="20"/>
      <c r="AP40" s="25"/>
      <c r="AQ40" s="25"/>
      <c r="AR40" s="25"/>
      <c r="AS40" s="25"/>
      <c r="AT40" s="47"/>
      <c r="AV40" s="84">
        <f t="shared" si="10"/>
        <v>0</v>
      </c>
    </row>
    <row r="41" spans="1:48" ht="12.75">
      <c r="A41" s="3" t="s">
        <v>211</v>
      </c>
      <c r="B41" s="59" t="s">
        <v>51</v>
      </c>
      <c r="C41" s="207"/>
      <c r="D41" s="207"/>
      <c r="E41" s="207"/>
      <c r="F41" s="323"/>
      <c r="G41" s="207"/>
      <c r="H41" s="77"/>
      <c r="I41" s="212">
        <v>300</v>
      </c>
      <c r="J41" s="212">
        <v>50</v>
      </c>
      <c r="K41" s="212">
        <f t="shared" si="21"/>
        <v>350</v>
      </c>
      <c r="L41" s="220">
        <f>'Duct Measures Bundled'!C7</f>
        <v>3021.416</v>
      </c>
      <c r="M41" s="73">
        <v>750</v>
      </c>
      <c r="N41" s="74">
        <v>20</v>
      </c>
      <c r="O41" s="80"/>
      <c r="P41" s="331"/>
      <c r="Q41" s="186"/>
      <c r="R41" s="28"/>
      <c r="S41" s="28"/>
      <c r="T41" s="186"/>
      <c r="U41" s="28"/>
      <c r="V41" s="622"/>
      <c r="W41" s="28"/>
      <c r="X41" s="225"/>
      <c r="Y41" s="60"/>
      <c r="Z41" s="60"/>
      <c r="AA41" s="315"/>
      <c r="AB41" s="70"/>
      <c r="AC41" s="440"/>
      <c r="AD41" s="28"/>
      <c r="AE41" s="186"/>
      <c r="AF41" s="28"/>
      <c r="AG41" s="28"/>
      <c r="AH41" s="86"/>
      <c r="AI41" s="28"/>
      <c r="AJ41" s="180"/>
      <c r="AK41" s="23"/>
      <c r="AL41" s="23"/>
      <c r="AM41" s="24"/>
      <c r="AN41" s="24"/>
      <c r="AO41" s="20"/>
      <c r="AP41" s="25"/>
      <c r="AQ41" s="25"/>
      <c r="AR41" s="25"/>
      <c r="AS41" s="25"/>
      <c r="AT41" s="47"/>
      <c r="AV41" s="84">
        <f t="shared" si="10"/>
        <v>0</v>
      </c>
    </row>
    <row r="42" spans="1:48" ht="12.75">
      <c r="A42" s="3" t="s">
        <v>211</v>
      </c>
      <c r="B42" s="4" t="s">
        <v>603</v>
      </c>
      <c r="C42" s="207"/>
      <c r="D42" s="207"/>
      <c r="E42" s="207"/>
      <c r="F42" s="323"/>
      <c r="G42" s="207"/>
      <c r="H42" s="77"/>
      <c r="I42" s="185">
        <v>150</v>
      </c>
      <c r="J42" s="185">
        <v>50</v>
      </c>
      <c r="K42" s="185">
        <f t="shared" si="21"/>
        <v>200</v>
      </c>
      <c r="L42" s="219">
        <f>'Duct Measures Bundled'!C8</f>
        <v>489.896</v>
      </c>
      <c r="M42" s="579">
        <f>750*0.5</f>
        <v>375</v>
      </c>
      <c r="N42" s="17">
        <v>20</v>
      </c>
      <c r="O42" s="80"/>
      <c r="P42" s="331"/>
      <c r="Q42" s="186"/>
      <c r="R42" s="28"/>
      <c r="S42" s="28"/>
      <c r="T42" s="186"/>
      <c r="U42" s="28"/>
      <c r="V42" s="622"/>
      <c r="W42" s="620">
        <v>184</v>
      </c>
      <c r="X42" s="69">
        <f aca="true" t="shared" si="25" ref="X42:X49">W42*K42</f>
        <v>36800</v>
      </c>
      <c r="Y42" s="17">
        <f>Z42/Y4</f>
        <v>112676.08</v>
      </c>
      <c r="Z42" s="17">
        <f aca="true" t="shared" si="26" ref="Z42:Z49">W42*L42</f>
        <v>90140.864</v>
      </c>
      <c r="AA42" s="84">
        <f>M42</f>
        <v>375</v>
      </c>
      <c r="AB42" s="84">
        <f>N42</f>
        <v>20</v>
      </c>
      <c r="AC42" s="440"/>
      <c r="AD42" s="10">
        <f aca="true" t="shared" si="27" ref="AD42:AG47">P42+W42</f>
        <v>184</v>
      </c>
      <c r="AE42" s="69">
        <f t="shared" si="27"/>
        <v>36800</v>
      </c>
      <c r="AF42" s="17">
        <f t="shared" si="27"/>
        <v>112676.08</v>
      </c>
      <c r="AG42" s="17">
        <f t="shared" si="27"/>
        <v>90140.864</v>
      </c>
      <c r="AH42" s="18">
        <f>T42*(P42/(P42+W42))+AA42*(W42/(P42+W42))</f>
        <v>375</v>
      </c>
      <c r="AI42" s="17">
        <f>U42*(P42/(P42+W42))+AB42*(W42/(P42+W42))</f>
        <v>20</v>
      </c>
      <c r="AJ42" s="180"/>
      <c r="AK42" s="23"/>
      <c r="AL42" s="23"/>
      <c r="AM42" s="24"/>
      <c r="AN42" s="24"/>
      <c r="AO42" s="20"/>
      <c r="AP42" s="25"/>
      <c r="AQ42" s="25"/>
      <c r="AR42" s="25"/>
      <c r="AS42" s="25"/>
      <c r="AT42" s="47"/>
      <c r="AV42" s="84">
        <f t="shared" si="10"/>
        <v>69000</v>
      </c>
    </row>
    <row r="43" spans="1:48" ht="12.75">
      <c r="A43" s="3" t="s">
        <v>211</v>
      </c>
      <c r="B43" s="4" t="s">
        <v>36</v>
      </c>
      <c r="C43" s="185">
        <v>100</v>
      </c>
      <c r="D43" s="185">
        <v>25</v>
      </c>
      <c r="E43" s="185">
        <f t="shared" si="22"/>
        <v>125</v>
      </c>
      <c r="F43" s="187">
        <v>54.16</v>
      </c>
      <c r="G43" s="539">
        <v>216</v>
      </c>
      <c r="H43" s="76">
        <v>5</v>
      </c>
      <c r="I43" s="539">
        <v>75</v>
      </c>
      <c r="J43" s="185">
        <v>25</v>
      </c>
      <c r="K43" s="185">
        <f aca="true" t="shared" si="28" ref="K43:K49">SUM(I43:J43)</f>
        <v>100</v>
      </c>
      <c r="L43" s="219">
        <f>'CAC &amp; HP Tune Up'!D7</f>
        <v>427.20000000000005</v>
      </c>
      <c r="M43" s="539">
        <f>G43</f>
        <v>216</v>
      </c>
      <c r="N43" s="76">
        <v>5</v>
      </c>
      <c r="O43" s="80"/>
      <c r="P43" s="619">
        <v>2</v>
      </c>
      <c r="Q43" s="69">
        <f>E43*P43</f>
        <v>250</v>
      </c>
      <c r="R43" s="17">
        <f>S43/0.8</f>
        <v>135.39999999999998</v>
      </c>
      <c r="S43" s="17">
        <f>P43*F43</f>
        <v>108.32</v>
      </c>
      <c r="T43" s="579">
        <f>G43</f>
        <v>216</v>
      </c>
      <c r="U43" s="17">
        <v>5</v>
      </c>
      <c r="V43" s="622"/>
      <c r="W43" s="620">
        <v>8</v>
      </c>
      <c r="X43" s="69">
        <f>W43*K43</f>
        <v>800</v>
      </c>
      <c r="Y43" s="17">
        <f>Z43/Y4</f>
        <v>4272</v>
      </c>
      <c r="Z43" s="17">
        <f t="shared" si="26"/>
        <v>3417.6000000000004</v>
      </c>
      <c r="AA43" s="579">
        <f>M43</f>
        <v>216</v>
      </c>
      <c r="AB43" s="42">
        <v>5</v>
      </c>
      <c r="AC43" s="440"/>
      <c r="AD43" s="620">
        <f t="shared" si="27"/>
        <v>10</v>
      </c>
      <c r="AE43" s="69">
        <f t="shared" si="27"/>
        <v>1050</v>
      </c>
      <c r="AF43" s="17">
        <f t="shared" si="27"/>
        <v>4407.4</v>
      </c>
      <c r="AG43" s="17">
        <f t="shared" si="27"/>
        <v>3525.9200000000005</v>
      </c>
      <c r="AH43" s="538">
        <f>T43*(P43/(P43+W43))+AA43*(W43/(P43+W43))</f>
        <v>216</v>
      </c>
      <c r="AI43" s="17">
        <f>U43*(P43/(P43+W43))+AB43*(W43/(P43+W43))</f>
        <v>5</v>
      </c>
      <c r="AJ43" s="180"/>
      <c r="AK43" s="23"/>
      <c r="AL43" s="23"/>
      <c r="AM43" s="24">
        <f>AG43</f>
        <v>3525.9200000000005</v>
      </c>
      <c r="AN43" s="24"/>
      <c r="AO43" s="20"/>
      <c r="AP43" s="25"/>
      <c r="AQ43" s="25"/>
      <c r="AR43" s="25"/>
      <c r="AS43" s="25">
        <f>AE43</f>
        <v>1050</v>
      </c>
      <c r="AT43" s="47"/>
      <c r="AV43" s="84">
        <f t="shared" si="10"/>
        <v>2160</v>
      </c>
    </row>
    <row r="44" spans="1:48" ht="12.75">
      <c r="A44" s="166" t="s">
        <v>211</v>
      </c>
      <c r="B44" s="4" t="s">
        <v>25</v>
      </c>
      <c r="C44" s="185">
        <v>30</v>
      </c>
      <c r="D44" s="185">
        <v>0</v>
      </c>
      <c r="E44" s="185">
        <f>C44+D44</f>
        <v>30</v>
      </c>
      <c r="F44" s="187">
        <v>73.2</v>
      </c>
      <c r="G44" s="185">
        <v>150</v>
      </c>
      <c r="H44" s="76">
        <v>9</v>
      </c>
      <c r="I44" s="185">
        <v>30</v>
      </c>
      <c r="J44" s="185">
        <v>0</v>
      </c>
      <c r="K44" s="185">
        <f t="shared" si="28"/>
        <v>30</v>
      </c>
      <c r="L44" s="219">
        <f>'RAC &amp; Recycle'!F23</f>
        <v>78.85655926513672</v>
      </c>
      <c r="M44" s="22">
        <v>50</v>
      </c>
      <c r="N44" s="17">
        <v>9</v>
      </c>
      <c r="O44" s="80"/>
      <c r="P44" s="619">
        <v>106</v>
      </c>
      <c r="Q44" s="69">
        <f>E44*P44</f>
        <v>3180</v>
      </c>
      <c r="R44" s="17">
        <f>S44/0.8</f>
        <v>9699</v>
      </c>
      <c r="S44" s="17">
        <f>P44*F44</f>
        <v>7759.200000000001</v>
      </c>
      <c r="T44" s="22">
        <v>150</v>
      </c>
      <c r="U44" s="17">
        <v>9</v>
      </c>
      <c r="V44" s="622"/>
      <c r="W44" s="620">
        <v>138</v>
      </c>
      <c r="X44" s="69">
        <f t="shared" si="25"/>
        <v>4140</v>
      </c>
      <c r="Y44" s="17">
        <f>Z44/Y4</f>
        <v>13602.756473236082</v>
      </c>
      <c r="Z44" s="17">
        <f t="shared" si="26"/>
        <v>10882.205178588867</v>
      </c>
      <c r="AA44" s="84">
        <v>50</v>
      </c>
      <c r="AB44" s="42">
        <v>9</v>
      </c>
      <c r="AC44" s="440"/>
      <c r="AD44" s="620">
        <f aca="true" t="shared" si="29" ref="AD44:AG45">P44+W44</f>
        <v>244</v>
      </c>
      <c r="AE44" s="69">
        <f t="shared" si="29"/>
        <v>7320</v>
      </c>
      <c r="AF44" s="17">
        <f t="shared" si="29"/>
        <v>23301.756473236084</v>
      </c>
      <c r="AG44" s="17">
        <f t="shared" si="29"/>
        <v>18641.405178588866</v>
      </c>
      <c r="AH44" s="75">
        <f>T44*(P44/(P44+W44))+AA44*(W44/(P44+W44))</f>
        <v>93.44262295081967</v>
      </c>
      <c r="AI44" s="17">
        <f>U44*(P44/(P44+W44))+AB44*(W44/(P44+W44))</f>
        <v>9</v>
      </c>
      <c r="AJ44" s="181"/>
      <c r="AK44" s="19">
        <f>AG44</f>
        <v>18641.405178588866</v>
      </c>
      <c r="AL44" s="19"/>
      <c r="AM44" s="19"/>
      <c r="AN44" s="19"/>
      <c r="AO44" s="20"/>
      <c r="AP44" s="21"/>
      <c r="AQ44" s="21">
        <f>AE44</f>
        <v>7320</v>
      </c>
      <c r="AR44" s="21"/>
      <c r="AS44" s="21"/>
      <c r="AT44" s="46"/>
      <c r="AV44" s="84">
        <f t="shared" si="10"/>
        <v>22800</v>
      </c>
    </row>
    <row r="45" spans="1:48" ht="12.75">
      <c r="A45" s="166" t="s">
        <v>211</v>
      </c>
      <c r="B45" s="4" t="s">
        <v>43</v>
      </c>
      <c r="C45" s="185">
        <v>20</v>
      </c>
      <c r="D45" s="185">
        <v>0</v>
      </c>
      <c r="E45" s="185">
        <f>C45+D45</f>
        <v>20</v>
      </c>
      <c r="F45" s="187">
        <v>123.6</v>
      </c>
      <c r="G45" s="185">
        <v>0</v>
      </c>
      <c r="H45" s="76">
        <v>4</v>
      </c>
      <c r="I45" s="185">
        <v>0</v>
      </c>
      <c r="J45" s="185">
        <v>0</v>
      </c>
      <c r="K45" s="185">
        <f t="shared" si="28"/>
        <v>0</v>
      </c>
      <c r="L45" s="223">
        <f>'RAC &amp; Recycle'!E44</f>
        <v>123.6</v>
      </c>
      <c r="M45" s="185">
        <v>0</v>
      </c>
      <c r="N45" s="76">
        <v>4</v>
      </c>
      <c r="O45" s="80"/>
      <c r="P45" s="329">
        <v>0</v>
      </c>
      <c r="Q45" s="69">
        <f>E45*P45</f>
        <v>0</v>
      </c>
      <c r="R45" s="17">
        <f>S45/0.6</f>
        <v>0</v>
      </c>
      <c r="S45" s="17">
        <f>P45*F45</f>
        <v>0</v>
      </c>
      <c r="T45" s="22">
        <v>0</v>
      </c>
      <c r="U45" s="17">
        <v>4</v>
      </c>
      <c r="V45" s="622"/>
      <c r="W45" s="10">
        <v>0</v>
      </c>
      <c r="X45" s="69">
        <f t="shared" si="25"/>
        <v>0</v>
      </c>
      <c r="Y45" s="17">
        <f>Z45/0.6</f>
        <v>0</v>
      </c>
      <c r="Z45" s="17">
        <f t="shared" si="26"/>
        <v>0</v>
      </c>
      <c r="AA45" s="18">
        <v>0</v>
      </c>
      <c r="AB45" s="42">
        <v>4</v>
      </c>
      <c r="AC45" s="440"/>
      <c r="AD45" s="10">
        <f t="shared" si="29"/>
        <v>0</v>
      </c>
      <c r="AE45" s="69">
        <f t="shared" si="29"/>
        <v>0</v>
      </c>
      <c r="AF45" s="17">
        <f t="shared" si="29"/>
        <v>0</v>
      </c>
      <c r="AG45" s="17">
        <f t="shared" si="29"/>
        <v>0</v>
      </c>
      <c r="AH45" s="75">
        <v>0</v>
      </c>
      <c r="AI45" s="17">
        <v>4</v>
      </c>
      <c r="AJ45" s="180"/>
      <c r="AK45" s="24">
        <f>AG45</f>
        <v>0</v>
      </c>
      <c r="AL45" s="24"/>
      <c r="AM45" s="24"/>
      <c r="AN45" s="24"/>
      <c r="AO45" s="20"/>
      <c r="AP45" s="25"/>
      <c r="AQ45" s="25">
        <f>AE45</f>
        <v>0</v>
      </c>
      <c r="AR45" s="25"/>
      <c r="AS45" s="25"/>
      <c r="AT45" s="47"/>
      <c r="AV45" s="84">
        <f t="shared" si="10"/>
        <v>0</v>
      </c>
    </row>
    <row r="46" spans="1:48" ht="12.75">
      <c r="A46" s="166" t="s">
        <v>209</v>
      </c>
      <c r="B46" s="4" t="s">
        <v>37</v>
      </c>
      <c r="C46" s="185">
        <v>20</v>
      </c>
      <c r="D46" s="185">
        <v>0</v>
      </c>
      <c r="E46" s="185">
        <f>C46+D46</f>
        <v>20</v>
      </c>
      <c r="F46" s="187">
        <v>85.92</v>
      </c>
      <c r="G46" s="185">
        <v>25</v>
      </c>
      <c r="H46" s="76">
        <v>15</v>
      </c>
      <c r="I46" s="185">
        <v>20</v>
      </c>
      <c r="J46" s="185">
        <v>0</v>
      </c>
      <c r="K46" s="185">
        <f t="shared" si="28"/>
        <v>20</v>
      </c>
      <c r="L46" s="219">
        <f>'Ceiling Fans'!D6</f>
        <v>127.2</v>
      </c>
      <c r="M46" s="22">
        <v>86</v>
      </c>
      <c r="N46" s="17">
        <v>10</v>
      </c>
      <c r="O46" s="80"/>
      <c r="P46" s="631">
        <v>299</v>
      </c>
      <c r="Q46" s="69">
        <f>E46*P46</f>
        <v>5980</v>
      </c>
      <c r="R46" s="17">
        <f>S46/0.8</f>
        <v>32112.600000000002</v>
      </c>
      <c r="S46" s="17">
        <f>P46*F46</f>
        <v>25690.08</v>
      </c>
      <c r="T46" s="22">
        <v>25</v>
      </c>
      <c r="U46" s="17">
        <v>15</v>
      </c>
      <c r="V46" s="622"/>
      <c r="W46" s="620">
        <v>153</v>
      </c>
      <c r="X46" s="69">
        <f t="shared" si="25"/>
        <v>3060</v>
      </c>
      <c r="Y46" s="58">
        <f>Z46/Y4</f>
        <v>24327</v>
      </c>
      <c r="Z46" s="17">
        <f t="shared" si="26"/>
        <v>19461.600000000002</v>
      </c>
      <c r="AA46" s="84">
        <v>86</v>
      </c>
      <c r="AB46" s="42">
        <v>10</v>
      </c>
      <c r="AC46" s="440"/>
      <c r="AD46" s="621">
        <f t="shared" si="27"/>
        <v>452</v>
      </c>
      <c r="AE46" s="69">
        <f t="shared" si="27"/>
        <v>9040</v>
      </c>
      <c r="AF46" s="17">
        <f t="shared" si="27"/>
        <v>56439.600000000006</v>
      </c>
      <c r="AG46" s="17">
        <f t="shared" si="27"/>
        <v>45151.68000000001</v>
      </c>
      <c r="AH46" s="18">
        <f>T46*(P46/(P46+W46))+AA46*(W46/(P46+W46))</f>
        <v>45.64823008849558</v>
      </c>
      <c r="AI46" s="338">
        <f>U46*(P46/(P46+W46))+AB46*(W46/(P46+W46))</f>
        <v>13.307522123893806</v>
      </c>
      <c r="AJ46" s="180"/>
      <c r="AK46" s="24">
        <f>AG46</f>
        <v>45151.68000000001</v>
      </c>
      <c r="AL46" s="24"/>
      <c r="AM46" s="24"/>
      <c r="AN46" s="24"/>
      <c r="AO46" s="20"/>
      <c r="AP46" s="25"/>
      <c r="AQ46" s="25">
        <f>AE46</f>
        <v>9040</v>
      </c>
      <c r="AR46" s="25"/>
      <c r="AS46" s="25"/>
      <c r="AT46" s="47"/>
      <c r="AV46" s="84">
        <f t="shared" si="10"/>
        <v>20633.000000000004</v>
      </c>
    </row>
    <row r="47" spans="1:48" ht="12.75">
      <c r="A47" s="3" t="s">
        <v>209</v>
      </c>
      <c r="B47" s="4" t="s">
        <v>46</v>
      </c>
      <c r="C47" s="203"/>
      <c r="D47" s="203"/>
      <c r="E47" s="203"/>
      <c r="F47" s="57"/>
      <c r="G47" s="203"/>
      <c r="H47" s="77"/>
      <c r="I47" s="201">
        <v>0</v>
      </c>
      <c r="J47" s="629">
        <f>CFLs!G59</f>
        <v>1.8720167381004011</v>
      </c>
      <c r="K47" s="630">
        <f t="shared" si="28"/>
        <v>1.8720167381004011</v>
      </c>
      <c r="L47" s="632">
        <f>CFLs!H116</f>
        <v>28.907313594677767</v>
      </c>
      <c r="M47" s="18">
        <v>5.36</v>
      </c>
      <c r="N47" s="17">
        <v>5</v>
      </c>
      <c r="O47" s="80"/>
      <c r="P47" s="334"/>
      <c r="Q47" s="229"/>
      <c r="R47" s="167"/>
      <c r="S47" s="167"/>
      <c r="T47" s="186"/>
      <c r="U47" s="28"/>
      <c r="V47" s="622"/>
      <c r="W47" s="628">
        <v>216751</v>
      </c>
      <c r="X47" s="226">
        <f t="shared" si="25"/>
        <v>405761.50000000006</v>
      </c>
      <c r="Y47" s="168">
        <f>Z47/0.8</f>
        <v>7832111.4112</v>
      </c>
      <c r="Z47" s="168">
        <f t="shared" si="26"/>
        <v>6265689.12896</v>
      </c>
      <c r="AA47" s="79">
        <v>5.36</v>
      </c>
      <c r="AB47" s="17">
        <v>5</v>
      </c>
      <c r="AC47" s="440"/>
      <c r="AD47" s="620">
        <f t="shared" si="27"/>
        <v>216751</v>
      </c>
      <c r="AE47" s="69">
        <f t="shared" si="27"/>
        <v>405761.50000000006</v>
      </c>
      <c r="AF47" s="17">
        <f t="shared" si="27"/>
        <v>7832111.4112</v>
      </c>
      <c r="AG47" s="17">
        <f t="shared" si="27"/>
        <v>6265689.12896</v>
      </c>
      <c r="AH47" s="18">
        <f>T47*(P47/(P47+W47))+AA47*(W47/(P47+W47))</f>
        <v>5.36</v>
      </c>
      <c r="AI47" s="17">
        <f>U47*(P47/(P47+W47))+AB47*(W47/(P47+W47))</f>
        <v>5</v>
      </c>
      <c r="AJ47" s="182">
        <f>AG47</f>
        <v>6265689.12896</v>
      </c>
      <c r="AK47" s="23"/>
      <c r="AL47" s="23"/>
      <c r="AM47" s="23"/>
      <c r="AN47" s="23"/>
      <c r="AO47" s="27"/>
      <c r="AP47" s="25">
        <f>AE47</f>
        <v>405761.50000000006</v>
      </c>
      <c r="AQ47" s="25"/>
      <c r="AR47" s="25"/>
      <c r="AS47" s="25"/>
      <c r="AT47" s="47"/>
      <c r="AV47" s="84">
        <f t="shared" si="10"/>
        <v>1161785.36</v>
      </c>
    </row>
    <row r="48" spans="1:48" ht="12.75">
      <c r="A48" s="3" t="s">
        <v>209</v>
      </c>
      <c r="B48" s="4" t="s">
        <v>47</v>
      </c>
      <c r="C48" s="201">
        <v>0</v>
      </c>
      <c r="D48" s="201">
        <v>0.94</v>
      </c>
      <c r="E48" s="201">
        <f>C48+D48</f>
        <v>0.94</v>
      </c>
      <c r="F48" s="319">
        <v>24.058299486526746</v>
      </c>
      <c r="G48" s="201">
        <v>3.55</v>
      </c>
      <c r="H48" s="532">
        <v>5</v>
      </c>
      <c r="I48" s="201">
        <v>0</v>
      </c>
      <c r="J48" s="629">
        <f>CFLs!K59</f>
        <v>0.6615035092604149</v>
      </c>
      <c r="K48" s="630">
        <f t="shared" si="28"/>
        <v>0.6615035092604149</v>
      </c>
      <c r="L48" s="632">
        <f>CFLs!L116</f>
        <v>26.254237560767976</v>
      </c>
      <c r="M48" s="18">
        <v>3.55</v>
      </c>
      <c r="N48" s="17">
        <v>5</v>
      </c>
      <c r="O48" s="80"/>
      <c r="P48" s="619">
        <v>407260</v>
      </c>
      <c r="Q48" s="69">
        <f>E48*P48</f>
        <v>382824.39999999997</v>
      </c>
      <c r="R48" s="17">
        <f>S48/0.8</f>
        <v>12247478.811103603</v>
      </c>
      <c r="S48" s="17">
        <f>P48*F48</f>
        <v>9797983.048882883</v>
      </c>
      <c r="T48" s="18">
        <v>3.55</v>
      </c>
      <c r="U48" s="17">
        <f>H48</f>
        <v>5</v>
      </c>
      <c r="V48" s="622"/>
      <c r="W48" s="620">
        <v>1249836</v>
      </c>
      <c r="X48" s="69">
        <f t="shared" si="25"/>
        <v>826770.8999999999</v>
      </c>
      <c r="Y48" s="17">
        <f>Z48/0.8</f>
        <v>41016864.07</v>
      </c>
      <c r="Z48" s="17">
        <f t="shared" si="26"/>
        <v>32813491.256000005</v>
      </c>
      <c r="AA48" s="79">
        <v>3.55</v>
      </c>
      <c r="AB48" s="17">
        <v>5</v>
      </c>
      <c r="AC48" s="440"/>
      <c r="AD48" s="620">
        <f aca="true" t="shared" si="30" ref="AD48:AG49">P48+W48</f>
        <v>1657096</v>
      </c>
      <c r="AE48" s="69">
        <f t="shared" si="30"/>
        <v>1209595.2999999998</v>
      </c>
      <c r="AF48" s="17">
        <f t="shared" si="30"/>
        <v>53264342.881103605</v>
      </c>
      <c r="AG48" s="17">
        <f t="shared" si="30"/>
        <v>42611474.304882884</v>
      </c>
      <c r="AH48" s="18">
        <f>T48*(P48/(P48+W48))+AA48*(W48/(P48+W48))</f>
        <v>3.55</v>
      </c>
      <c r="AI48" s="17">
        <f>U48*(P48/(P48+W48))+AB48*(W48/(P48+W48))</f>
        <v>5</v>
      </c>
      <c r="AJ48" s="182">
        <f>AG48</f>
        <v>42611474.304882884</v>
      </c>
      <c r="AK48" s="23"/>
      <c r="AL48" s="23"/>
      <c r="AM48" s="23"/>
      <c r="AN48" s="23"/>
      <c r="AO48" s="27"/>
      <c r="AP48" s="25">
        <f>AE48</f>
        <v>1209595.2999999998</v>
      </c>
      <c r="AQ48" s="25"/>
      <c r="AR48" s="25"/>
      <c r="AS48" s="25"/>
      <c r="AT48" s="47"/>
      <c r="AV48" s="84">
        <f t="shared" si="10"/>
        <v>5882690.8</v>
      </c>
    </row>
    <row r="49" spans="1:48" ht="12.75">
      <c r="A49" s="166" t="s">
        <v>209</v>
      </c>
      <c r="B49" s="4" t="s">
        <v>30</v>
      </c>
      <c r="C49" s="185">
        <v>20</v>
      </c>
      <c r="D49" s="185">
        <v>0</v>
      </c>
      <c r="E49" s="185">
        <f>C49+D49</f>
        <v>20</v>
      </c>
      <c r="F49" s="187">
        <v>74</v>
      </c>
      <c r="G49" s="185">
        <v>18</v>
      </c>
      <c r="H49" s="76">
        <v>15</v>
      </c>
      <c r="I49" s="185">
        <v>20</v>
      </c>
      <c r="J49" s="185">
        <v>0</v>
      </c>
      <c r="K49" s="185">
        <f t="shared" si="28"/>
        <v>20</v>
      </c>
      <c r="L49" s="219">
        <f>'Fixtures-RTF'!F9</f>
        <v>39.70809631347657</v>
      </c>
      <c r="M49" s="22">
        <v>20</v>
      </c>
      <c r="N49" s="17">
        <v>15</v>
      </c>
      <c r="O49" s="80"/>
      <c r="P49" s="619">
        <v>2381</v>
      </c>
      <c r="Q49" s="69">
        <f>E49*P49</f>
        <v>47620</v>
      </c>
      <c r="R49" s="17">
        <f>S49/0.8</f>
        <v>220242.5</v>
      </c>
      <c r="S49" s="17">
        <f>P49*F49</f>
        <v>176194</v>
      </c>
      <c r="T49" s="22">
        <v>18</v>
      </c>
      <c r="U49" s="17">
        <v>15</v>
      </c>
      <c r="V49" s="622"/>
      <c r="W49" s="620">
        <v>1480</v>
      </c>
      <c r="X49" s="69">
        <f t="shared" si="25"/>
        <v>29600</v>
      </c>
      <c r="Y49" s="17">
        <f>Z49/0.8</f>
        <v>73459.97817993164</v>
      </c>
      <c r="Z49" s="17">
        <f t="shared" si="26"/>
        <v>58767.98254394532</v>
      </c>
      <c r="AA49" s="84">
        <v>20</v>
      </c>
      <c r="AB49" s="42">
        <v>15</v>
      </c>
      <c r="AC49" s="440"/>
      <c r="AD49" s="620">
        <f t="shared" si="30"/>
        <v>3861</v>
      </c>
      <c r="AE49" s="69">
        <f t="shared" si="30"/>
        <v>77220</v>
      </c>
      <c r="AF49" s="17">
        <f t="shared" si="30"/>
        <v>293702.47817993164</v>
      </c>
      <c r="AG49" s="17">
        <f t="shared" si="30"/>
        <v>234961.9825439453</v>
      </c>
      <c r="AH49" s="18">
        <f>T49*(P49/(P49+W49))+AA49*(W49/(P49+W49))</f>
        <v>18.76664076664077</v>
      </c>
      <c r="AI49" s="338">
        <f>U49*(P49/(P49+W49))+AB49*(W49/(P49+W49))</f>
        <v>15</v>
      </c>
      <c r="AJ49" s="180"/>
      <c r="AK49" s="24">
        <f>AG49</f>
        <v>234961.9825439453</v>
      </c>
      <c r="AL49" s="24"/>
      <c r="AM49" s="24"/>
      <c r="AN49" s="24"/>
      <c r="AO49" s="20"/>
      <c r="AP49" s="25"/>
      <c r="AQ49" s="25">
        <f>AE49</f>
        <v>77220</v>
      </c>
      <c r="AR49" s="25"/>
      <c r="AS49" s="25"/>
      <c r="AT49" s="47"/>
      <c r="AV49" s="84">
        <f t="shared" si="10"/>
        <v>72458.00000000001</v>
      </c>
    </row>
    <row r="50" spans="4:48" ht="13.5" thickBot="1">
      <c r="D50" s="64"/>
      <c r="E50" s="64"/>
      <c r="F50" s="64"/>
      <c r="G50" s="64"/>
      <c r="H50" s="64"/>
      <c r="I50" s="64"/>
      <c r="J50" s="64"/>
      <c r="K50" s="64"/>
      <c r="L50" s="64"/>
      <c r="M50" s="64"/>
      <c r="N50" s="64"/>
      <c r="O50" s="440"/>
      <c r="P50" s="65"/>
      <c r="Q50" s="227"/>
      <c r="R50" s="65"/>
      <c r="S50" s="65"/>
      <c r="T50" s="65"/>
      <c r="U50" s="65"/>
      <c r="V50" s="512"/>
      <c r="W50" s="63"/>
      <c r="X50" s="227"/>
      <c r="Y50" s="63"/>
      <c r="Z50" s="63"/>
      <c r="AA50" s="27"/>
      <c r="AB50" s="27"/>
      <c r="AC50" s="512"/>
      <c r="AD50" s="63"/>
      <c r="AE50" s="227"/>
      <c r="AF50" s="63"/>
      <c r="AG50" s="63"/>
      <c r="AH50" s="63"/>
      <c r="AI50" s="63"/>
      <c r="AJ50" s="183"/>
      <c r="AK50" s="38"/>
      <c r="AL50" s="38"/>
      <c r="AM50" s="38"/>
      <c r="AN50" s="38"/>
      <c r="AO50" s="27"/>
      <c r="AP50" s="39"/>
      <c r="AQ50" s="39"/>
      <c r="AR50" s="39"/>
      <c r="AS50" s="39"/>
      <c r="AT50" s="48"/>
      <c r="AV50" s="537">
        <f>SUM(AV7:AV49)</f>
        <v>22647563.10125</v>
      </c>
    </row>
    <row r="51" spans="5:48" ht="13.5" thickTop="1">
      <c r="E51" s="66"/>
      <c r="F51" s="66"/>
      <c r="G51" s="66"/>
      <c r="H51" s="66"/>
      <c r="I51" s="66"/>
      <c r="J51" s="66"/>
      <c r="K51" s="66"/>
      <c r="L51" s="66"/>
      <c r="M51" s="66"/>
      <c r="N51" s="66"/>
      <c r="O51" s="66" t="s">
        <v>38</v>
      </c>
      <c r="P51" s="17">
        <f>SUM(P7:P15,P19,P23,P24,P27,P31:P49)</f>
        <v>27097418</v>
      </c>
      <c r="Q51" s="503">
        <f>SUM(Q7:Q15,Q19,Q23,Q24,Q27,Q31:Q49)</f>
        <v>7649115.311976976</v>
      </c>
      <c r="R51" s="17">
        <f>SUM(R7:R15,R19,R23,R24,R27,R31:R49)</f>
        <v>22203097.959522497</v>
      </c>
      <c r="S51" s="17">
        <f>SUM(S7:S15,S19,S23,S24,S27,S31:S49)</f>
        <v>17762478.367618002</v>
      </c>
      <c r="T51" s="80"/>
      <c r="U51" s="80"/>
      <c r="V51" s="66" t="s">
        <v>38</v>
      </c>
      <c r="W51" s="17">
        <f>SUM(W7:W15,W19,W23,W24,W27,W31:W49)</f>
        <v>16579319</v>
      </c>
      <c r="X51" s="503">
        <f>SUM(X7:X15,X19,X23,X24,X27,X31:X49)</f>
        <v>3836051.752137995</v>
      </c>
      <c r="Y51" s="17">
        <f>SUM(Y7:Y15,Y19,Y23,Y24,Y27,Y31:Y49)</f>
        <v>52737460.27379219</v>
      </c>
      <c r="Z51" s="17">
        <f>SUM(Z7:Z15,Z19,Z23,Z24,Z27,Z31:Z49)</f>
        <v>42189968.21903376</v>
      </c>
      <c r="AA51" s="80"/>
      <c r="AB51" s="80"/>
      <c r="AC51" s="66" t="s">
        <v>38</v>
      </c>
      <c r="AD51" s="17">
        <f>SUM(AD7:AD15,AD19,AD23,AD24,AD27,AD31:AD49)</f>
        <v>43676737</v>
      </c>
      <c r="AE51" s="503">
        <f>SUM(AE7:AE15,AE19,AE23,AE24,AE27,AE31:AE49)</f>
        <v>11485167.06411497</v>
      </c>
      <c r="AF51" s="17">
        <f>SUM(AF7:AF15,AF19,AF23,AF24,AF27,AF31:AF49)</f>
        <v>74940558.2333147</v>
      </c>
      <c r="AG51" s="17">
        <f>SUM(AG7:AG15,AG19,AG23,AG24,AG27,AG31:AG49)</f>
        <v>59952446.58665176</v>
      </c>
      <c r="AH51" s="80"/>
      <c r="AI51" s="337"/>
      <c r="AJ51" s="184">
        <f>SUM(AJ6:AJ50)</f>
        <v>48877163.43384288</v>
      </c>
      <c r="AK51" s="40">
        <f>SUM(AK6:AK50)</f>
        <v>3218649.5671777166</v>
      </c>
      <c r="AL51" s="40">
        <f>SUM(AL6:AL50)</f>
        <v>287721.1910354224</v>
      </c>
      <c r="AM51" s="40">
        <f>SUM(AM6:AM50)</f>
        <v>140798.56000000003</v>
      </c>
      <c r="AN51" s="40">
        <f>SUM(AN6:AN50)</f>
        <v>7072396.537796409</v>
      </c>
      <c r="AO51" s="20"/>
      <c r="AP51" s="41">
        <f>SUM(AP6:AP50)</f>
        <v>1615356.7999999998</v>
      </c>
      <c r="AQ51" s="41">
        <f>SUM(AQ6:AQ50)</f>
        <v>1467230</v>
      </c>
      <c r="AR51" s="41">
        <f>SUM(AR6:AR50)</f>
        <v>573231.85</v>
      </c>
      <c r="AS51" s="41">
        <f>SUM(AS6:AS50)</f>
        <v>181750</v>
      </c>
      <c r="AT51" s="49">
        <f>SUM(AT6:AT50)</f>
        <v>7472873.414114971</v>
      </c>
      <c r="AV51" s="27"/>
    </row>
    <row r="52" spans="1:48" ht="12.75">
      <c r="A52" s="7" t="s">
        <v>83</v>
      </c>
      <c r="E52" s="66"/>
      <c r="F52" s="66" t="s">
        <v>397</v>
      </c>
      <c r="G52" s="66"/>
      <c r="H52" s="66"/>
      <c r="I52" s="66"/>
      <c r="J52" s="66"/>
      <c r="K52" s="66"/>
      <c r="L52" s="66"/>
      <c r="M52" s="66"/>
      <c r="N52" s="66"/>
      <c r="O52" s="66" t="s">
        <v>610</v>
      </c>
      <c r="P52" s="17">
        <f>SUM(P46:P49)</f>
        <v>409940</v>
      </c>
      <c r="Q52" s="503">
        <f>SUM(Q46:Q49)</f>
        <v>436424.39999999997</v>
      </c>
      <c r="R52" s="17">
        <f>SUM(R46:R49)</f>
        <v>12499833.911103602</v>
      </c>
      <c r="S52" s="17">
        <f>SUM(S46:S49)</f>
        <v>9999867.128882883</v>
      </c>
      <c r="T52" s="80"/>
      <c r="U52" s="80"/>
      <c r="V52" s="66" t="s">
        <v>610</v>
      </c>
      <c r="W52" s="17">
        <f>SUM(W46:W49)</f>
        <v>1468220</v>
      </c>
      <c r="X52" s="503">
        <f>SUM(X46:X49)</f>
        <v>1265192.4</v>
      </c>
      <c r="Y52" s="17">
        <f>SUM(Y46:Y49)</f>
        <v>48946762.459379934</v>
      </c>
      <c r="Z52" s="17">
        <f>SUM(Z46:Z49)</f>
        <v>39157409.96750395</v>
      </c>
      <c r="AA52" s="80"/>
      <c r="AB52" s="80"/>
      <c r="AC52" s="66" t="s">
        <v>610</v>
      </c>
      <c r="AD52" s="17">
        <f>SUM(AD46:AD49)</f>
        <v>1878160</v>
      </c>
      <c r="AE52" s="503">
        <f>SUM(AE46:AE49)</f>
        <v>1701616.7999999998</v>
      </c>
      <c r="AF52" s="17">
        <f>SUM(AF46:AF49)</f>
        <v>61446596.37048353</v>
      </c>
      <c r="AG52" s="17">
        <f>SUM(AG46:AG49)</f>
        <v>49157277.09638683</v>
      </c>
      <c r="AH52" s="80"/>
      <c r="AI52" s="80"/>
      <c r="AJ52" s="27"/>
      <c r="AK52" s="27"/>
      <c r="AL52" s="27"/>
      <c r="AM52" s="27" t="s">
        <v>39</v>
      </c>
      <c r="AN52" s="20">
        <f>SUM(AJ51:AN51)</f>
        <v>59596729.289852425</v>
      </c>
      <c r="AO52" s="27"/>
      <c r="AP52" s="27"/>
      <c r="AQ52" s="27"/>
      <c r="AR52" s="27"/>
      <c r="AS52" s="27"/>
      <c r="AT52" s="33">
        <f>SUM(AP51:AT51)</f>
        <v>11310442.064114971</v>
      </c>
      <c r="AV52" s="27"/>
    </row>
    <row r="53" spans="1:48" ht="12.75">
      <c r="A53" s="7" t="s">
        <v>599</v>
      </c>
      <c r="E53" s="66"/>
      <c r="F53" s="66"/>
      <c r="G53" s="66"/>
      <c r="H53" s="66"/>
      <c r="I53" s="66"/>
      <c r="J53" s="66"/>
      <c r="K53" s="66"/>
      <c r="L53" s="66"/>
      <c r="M53" s="66"/>
      <c r="N53" s="66"/>
      <c r="O53" s="66" t="s">
        <v>611</v>
      </c>
      <c r="P53" s="74">
        <f>P51-P52</f>
        <v>26687478</v>
      </c>
      <c r="Q53" s="511">
        <f>Q51-Q52</f>
        <v>7212690.911976975</v>
      </c>
      <c r="R53" s="74">
        <f>R51-R52</f>
        <v>9703264.048418894</v>
      </c>
      <c r="S53" s="74">
        <f>S51-S52</f>
        <v>7762611.238735119</v>
      </c>
      <c r="T53" s="512"/>
      <c r="U53" s="512"/>
      <c r="V53" s="66" t="s">
        <v>611</v>
      </c>
      <c r="W53" s="74">
        <f>W51-W52</f>
        <v>15111099</v>
      </c>
      <c r="X53" s="511">
        <f>X51-X52</f>
        <v>2570859.352137995</v>
      </c>
      <c r="Y53" s="74">
        <f>Y51-Y52</f>
        <v>3790697.8144122586</v>
      </c>
      <c r="Z53" s="74">
        <f>Z51-Z52</f>
        <v>3032558.251529813</v>
      </c>
      <c r="AA53" s="512"/>
      <c r="AB53" s="512"/>
      <c r="AC53" s="66" t="s">
        <v>611</v>
      </c>
      <c r="AD53" s="74">
        <f>AD51-AD52</f>
        <v>41798577</v>
      </c>
      <c r="AE53" s="511">
        <f>AE51-AE52</f>
        <v>9783550.264114968</v>
      </c>
      <c r="AF53" s="74">
        <f>AF51-AF52</f>
        <v>13493961.86283116</v>
      </c>
      <c r="AG53" s="74">
        <f>AG51-AG52</f>
        <v>10795169.49026493</v>
      </c>
      <c r="AH53" s="512"/>
      <c r="AI53" s="512"/>
      <c r="AJ53" s="27"/>
      <c r="AK53" s="27"/>
      <c r="AL53" s="27"/>
      <c r="AM53" s="27"/>
      <c r="AN53" s="20">
        <f>AN52-AG51</f>
        <v>-355717.2967993319</v>
      </c>
      <c r="AO53" s="27"/>
      <c r="AP53" s="27"/>
      <c r="AQ53" s="27"/>
      <c r="AR53" s="27"/>
      <c r="AS53" s="27"/>
      <c r="AT53" s="33">
        <f>AT52-AE51</f>
        <v>-174724.99999999814</v>
      </c>
      <c r="AV53" s="27"/>
    </row>
    <row r="54" spans="1:48" ht="12.75">
      <c r="A54" s="2"/>
      <c r="O54" s="502"/>
      <c r="P54" s="502"/>
      <c r="R54" s="335"/>
      <c r="S54" s="335"/>
      <c r="V54" s="502"/>
      <c r="AC54" s="502"/>
      <c r="AD54" s="63"/>
      <c r="AE54" s="27"/>
      <c r="AF54" s="27"/>
      <c r="AG54" s="27"/>
      <c r="AH54" s="27"/>
      <c r="AI54" s="27"/>
      <c r="AJ54" s="27"/>
      <c r="AK54" s="27"/>
      <c r="AL54" s="27"/>
      <c r="AM54" s="27" t="s">
        <v>40</v>
      </c>
      <c r="AN54" s="20">
        <f>SUM(AK51:AN51)</f>
        <v>10719565.856009549</v>
      </c>
      <c r="AO54" s="27"/>
      <c r="AP54" s="27"/>
      <c r="AQ54" s="27"/>
      <c r="AR54" s="27"/>
      <c r="AS54" s="27"/>
      <c r="AT54" s="33">
        <f>SUM(AQ51:AT51)</f>
        <v>9695085.26411497</v>
      </c>
      <c r="AV54" s="27"/>
    </row>
    <row r="55" spans="30:48" ht="13.5" thickBot="1">
      <c r="AD55" s="27"/>
      <c r="AE55" s="27"/>
      <c r="AF55" s="27">
        <f>AG51/AF51</f>
        <v>0.8</v>
      </c>
      <c r="AG55" s="27"/>
      <c r="AH55" s="27"/>
      <c r="AI55" s="27"/>
      <c r="AJ55" s="43"/>
      <c r="AK55" s="43"/>
      <c r="AL55" s="43"/>
      <c r="AM55" s="43"/>
      <c r="AN55" s="44">
        <f>AN54-AG53</f>
        <v>-75603.6342553813</v>
      </c>
      <c r="AO55" s="43"/>
      <c r="AP55" s="43"/>
      <c r="AQ55" s="43"/>
      <c r="AR55" s="43"/>
      <c r="AS55" s="43"/>
      <c r="AT55" s="50"/>
      <c r="AV55" s="27"/>
    </row>
    <row r="56" spans="23:48" ht="12.75">
      <c r="W56" s="502"/>
      <c r="X56" s="502"/>
      <c r="Y56" s="502"/>
      <c r="Z56" s="502"/>
      <c r="AD56" s="27"/>
      <c r="AE56" s="27"/>
      <c r="AF56" s="27"/>
      <c r="AG56" s="27"/>
      <c r="AH56" s="27"/>
      <c r="AI56" s="27"/>
      <c r="AJ56" s="27"/>
      <c r="AK56" s="27"/>
      <c r="AL56" s="27"/>
      <c r="AM56" s="27"/>
      <c r="AN56" s="27"/>
      <c r="AO56" s="27"/>
      <c r="AP56" s="27"/>
      <c r="AQ56" s="27"/>
      <c r="AR56" s="27"/>
      <c r="AS56" s="27"/>
      <c r="AT56" s="27"/>
      <c r="AV56" s="27"/>
    </row>
    <row r="57" spans="23:48" ht="12.75">
      <c r="W57" s="502"/>
      <c r="X57" s="502"/>
      <c r="Y57" s="502"/>
      <c r="Z57" s="502"/>
      <c r="AG57" s="2" t="s">
        <v>613</v>
      </c>
      <c r="AI57" s="27"/>
      <c r="AV57" s="27"/>
    </row>
    <row r="58" spans="23:33" ht="12.75">
      <c r="W58" s="502"/>
      <c r="X58" s="502"/>
      <c r="Y58" s="502"/>
      <c r="Z58" s="502"/>
      <c r="AG58" s="2" t="s">
        <v>614</v>
      </c>
    </row>
    <row r="59" ht="12.75">
      <c r="AG59" s="2" t="s">
        <v>615</v>
      </c>
    </row>
    <row r="62" ht="12.75">
      <c r="B62" s="30"/>
    </row>
    <row r="67" ht="12.75">
      <c r="B67" s="30"/>
    </row>
    <row r="68" ht="12.75">
      <c r="B68" s="67"/>
    </row>
    <row r="69" ht="12.75">
      <c r="B69" s="67"/>
    </row>
    <row r="70" ht="12.75">
      <c r="B70" s="67"/>
    </row>
    <row r="71" ht="12.75">
      <c r="B71" s="67"/>
    </row>
    <row r="73" ht="12.75">
      <c r="B73" s="30"/>
    </row>
    <row r="74" ht="12.75">
      <c r="B74" s="67"/>
    </row>
    <row r="76" ht="12.75">
      <c r="B76" s="30"/>
    </row>
  </sheetData>
  <sheetProtection/>
  <mergeCells count="5">
    <mergeCell ref="C5:H5"/>
    <mergeCell ref="P5:U5"/>
    <mergeCell ref="W5:AB5"/>
    <mergeCell ref="AD5:AI5"/>
    <mergeCell ref="I5:N5"/>
  </mergeCells>
  <printOptions/>
  <pageMargins left="0.5" right="0.5" top="0.5" bottom="0.5" header="0.5" footer="0.5"/>
  <pageSetup fitToWidth="2" horizontalDpi="600" verticalDpi="600" orientation="landscape" paperSize="5" scale="48" r:id="rId1"/>
  <headerFooter alignWithMargins="0">
    <oddFooter>&amp;L&amp;A&amp;C&amp;F&amp;RPage &amp;P of  &amp;N</oddFooter>
  </headerFooter>
  <colBreaks count="1" manualBreakCount="1">
    <brk id="21" max="59" man="1"/>
  </colBreaks>
</worksheet>
</file>

<file path=xl/worksheets/sheet12.xml><?xml version="1.0" encoding="utf-8"?>
<worksheet xmlns="http://schemas.openxmlformats.org/spreadsheetml/2006/main" xmlns:r="http://schemas.openxmlformats.org/officeDocument/2006/relationships">
  <sheetPr>
    <tabColor indexed="16"/>
  </sheetPr>
  <dimension ref="A1:K86"/>
  <sheetViews>
    <sheetView showGridLines="0" view="pageBreakPreview" zoomScaleSheetLayoutView="100" zoomScalePageLayoutView="0" workbookViewId="0" topLeftCell="D13">
      <selection activeCell="I66" sqref="I66"/>
    </sheetView>
  </sheetViews>
  <sheetFormatPr defaultColWidth="9.140625" defaultRowHeight="12.75"/>
  <cols>
    <col min="1" max="1" width="27.140625" style="5" customWidth="1"/>
    <col min="2" max="2" width="22.28125" style="5" customWidth="1"/>
    <col min="3" max="3" width="14.8515625" style="5" customWidth="1"/>
    <col min="4" max="4" width="7.00390625" style="169" customWidth="1"/>
    <col min="5" max="5" width="27.28125" style="5" customWidth="1"/>
    <col min="6" max="6" width="14.57421875" style="5" customWidth="1"/>
    <col min="7" max="7" width="12.00390625" style="5" customWidth="1"/>
    <col min="8" max="8" width="5.7109375" style="5" customWidth="1"/>
    <col min="9" max="9" width="23.00390625" style="5" customWidth="1"/>
    <col min="10" max="10" width="15.57421875" style="5" customWidth="1"/>
    <col min="11" max="11" width="15.421875" style="5" customWidth="1"/>
    <col min="12" max="16384" width="9.140625" style="5" customWidth="1"/>
  </cols>
  <sheetData>
    <row r="1" spans="1:3" ht="15.75">
      <c r="A1" s="1" t="s">
        <v>57</v>
      </c>
      <c r="C1" s="1"/>
    </row>
    <row r="2" spans="1:3" ht="15">
      <c r="A2" s="91" t="s">
        <v>250</v>
      </c>
      <c r="C2" s="91"/>
    </row>
    <row r="3" spans="1:3" ht="15">
      <c r="A3" s="12" t="s">
        <v>500</v>
      </c>
      <c r="C3" s="91"/>
    </row>
    <row r="4" spans="1:3" ht="15">
      <c r="A4" s="91"/>
      <c r="C4" s="91"/>
    </row>
    <row r="5" spans="1:9" s="2" customFormat="1" ht="12.75">
      <c r="A5" s="8" t="s">
        <v>251</v>
      </c>
      <c r="D5" s="256"/>
      <c r="E5" s="8" t="s">
        <v>248</v>
      </c>
      <c r="I5" s="8" t="s">
        <v>249</v>
      </c>
    </row>
    <row r="6" spans="1:11" s="2" customFormat="1" ht="38.25">
      <c r="A6" s="195" t="s">
        <v>214</v>
      </c>
      <c r="B6" s="189" t="s">
        <v>60</v>
      </c>
      <c r="C6" s="189" t="s">
        <v>270</v>
      </c>
      <c r="E6" s="195" t="s">
        <v>279</v>
      </c>
      <c r="F6" s="196" t="s">
        <v>216</v>
      </c>
      <c r="G6" s="197" t="s">
        <v>215</v>
      </c>
      <c r="I6" s="195" t="s">
        <v>278</v>
      </c>
      <c r="J6" s="196" t="s">
        <v>216</v>
      </c>
      <c r="K6" s="197" t="s">
        <v>215</v>
      </c>
    </row>
    <row r="7" spans="1:11" s="2" customFormat="1" ht="12.75">
      <c r="A7" s="170" t="s">
        <v>31</v>
      </c>
      <c r="B7" s="257">
        <f aca="true" t="shared" si="0" ref="B7:C9">B21*0.98+F21*0.02</f>
        <v>0.8698012650000003</v>
      </c>
      <c r="C7" s="257">
        <f t="shared" si="0"/>
        <v>0.6958410120000004</v>
      </c>
      <c r="D7" s="428"/>
      <c r="E7" s="59" t="s">
        <v>31</v>
      </c>
      <c r="F7" s="258">
        <v>5.826087962962963</v>
      </c>
      <c r="G7" s="263">
        <f>F7*$E$14</f>
        <v>4.660870370370371</v>
      </c>
      <c r="I7" s="59" t="s">
        <v>31</v>
      </c>
      <c r="J7" s="258">
        <v>4.072700000000002</v>
      </c>
      <c r="K7" s="263">
        <f>J7*$E$14</f>
        <v>3.258160000000002</v>
      </c>
    </row>
    <row r="8" spans="1:11" s="2" customFormat="1" ht="12.75">
      <c r="A8" s="170" t="s">
        <v>32</v>
      </c>
      <c r="B8" s="257">
        <f t="shared" si="0"/>
        <v>0.9950514107000002</v>
      </c>
      <c r="C8" s="257">
        <f t="shared" si="0"/>
        <v>0.7960411285600003</v>
      </c>
      <c r="D8" s="428"/>
      <c r="E8" s="59" t="s">
        <v>32</v>
      </c>
      <c r="F8" s="259">
        <v>6.321203703703704</v>
      </c>
      <c r="G8" s="263">
        <f>F8*$E$14</f>
        <v>5.056962962962963</v>
      </c>
      <c r="I8" s="59" t="s">
        <v>32</v>
      </c>
      <c r="J8" s="259">
        <v>4.086018181818184</v>
      </c>
      <c r="K8" s="263">
        <f>J8*$E$14</f>
        <v>3.268814545454547</v>
      </c>
    </row>
    <row r="9" spans="1:11" s="2" customFormat="1" ht="12.75">
      <c r="A9" s="170" t="s">
        <v>33</v>
      </c>
      <c r="B9" s="257">
        <f>B23*0.98+F23*0.02</f>
        <v>0.12525014569999998</v>
      </c>
      <c r="C9" s="257">
        <f t="shared" si="0"/>
        <v>0.10020011656000001</v>
      </c>
      <c r="D9" s="428"/>
      <c r="E9" s="59" t="s">
        <v>33</v>
      </c>
      <c r="F9" s="258">
        <v>0.4951157407407408</v>
      </c>
      <c r="G9" s="263">
        <f>F9*$E$14</f>
        <v>0.39609259259259266</v>
      </c>
      <c r="I9" s="59" t="s">
        <v>33</v>
      </c>
      <c r="J9" s="258">
        <v>0.013318181818181535</v>
      </c>
      <c r="K9" s="263">
        <f>J9*$E$14</f>
        <v>0.01065454545454523</v>
      </c>
    </row>
    <row r="10" s="2" customFormat="1" ht="12.75">
      <c r="A10" s="35"/>
    </row>
    <row r="11" s="2" customFormat="1" ht="12.75">
      <c r="A11" s="8" t="s">
        <v>252</v>
      </c>
    </row>
    <row r="12" spans="1:7" s="2" customFormat="1" ht="25.5">
      <c r="A12" s="61" t="s">
        <v>217</v>
      </c>
      <c r="B12" s="189" t="s">
        <v>60</v>
      </c>
      <c r="C12" s="189" t="s">
        <v>270</v>
      </c>
      <c r="E12" s="611"/>
      <c r="F12" s="5"/>
      <c r="G12" s="5"/>
    </row>
    <row r="13" spans="1:7" s="2" customFormat="1" ht="12.75">
      <c r="A13" s="170" t="s">
        <v>31</v>
      </c>
      <c r="B13" s="257">
        <v>1.0579113670000004</v>
      </c>
      <c r="C13" s="257">
        <f>C27*0.98+G27*0.02</f>
        <v>0.8463290936000004</v>
      </c>
      <c r="D13" s="428" t="s">
        <v>397</v>
      </c>
      <c r="F13" s="5"/>
      <c r="G13" s="5"/>
    </row>
    <row r="14" spans="1:7" s="2" customFormat="1" ht="12.75">
      <c r="A14" s="170" t="s">
        <v>32</v>
      </c>
      <c r="B14" s="257">
        <v>1.2217754260000007</v>
      </c>
      <c r="C14" s="257">
        <f>C28*0.98+G28*0.02</f>
        <v>0.9774203408000005</v>
      </c>
      <c r="E14" s="553">
        <v>0.8</v>
      </c>
      <c r="F14" s="551"/>
      <c r="G14" s="551"/>
    </row>
    <row r="15" spans="1:7" s="2" customFormat="1" ht="12.75">
      <c r="A15" s="170" t="s">
        <v>33</v>
      </c>
      <c r="B15" s="257">
        <v>0.16386405900000015</v>
      </c>
      <c r="C15" s="257">
        <f>C29*0.98+G29*0.02</f>
        <v>0.13109124720000012</v>
      </c>
      <c r="D15" s="428" t="s">
        <v>397</v>
      </c>
      <c r="E15" s="549" t="s">
        <v>536</v>
      </c>
      <c r="F15" s="551"/>
      <c r="G15" s="551"/>
    </row>
    <row r="16" spans="1:7" s="2" customFormat="1" ht="12.75">
      <c r="A16" s="171"/>
      <c r="B16" s="260"/>
      <c r="C16" s="260"/>
      <c r="E16" s="549" t="s">
        <v>537</v>
      </c>
      <c r="F16" s="549"/>
      <c r="G16" s="549"/>
    </row>
    <row r="17" s="2" customFormat="1" ht="12.75">
      <c r="A17" s="35"/>
    </row>
    <row r="18" spans="1:4" s="2" customFormat="1" ht="12.75">
      <c r="A18" s="30" t="s">
        <v>218</v>
      </c>
      <c r="D18" s="256"/>
    </row>
    <row r="19" spans="1:5" s="2" customFormat="1" ht="12.75">
      <c r="A19" s="172" t="s">
        <v>294</v>
      </c>
      <c r="D19" s="256"/>
      <c r="E19" s="8" t="s">
        <v>219</v>
      </c>
    </row>
    <row r="20" spans="1:7" s="2" customFormat="1" ht="38.25">
      <c r="A20" s="195" t="s">
        <v>214</v>
      </c>
      <c r="B20" s="198" t="s">
        <v>216</v>
      </c>
      <c r="C20" s="197" t="s">
        <v>215</v>
      </c>
      <c r="D20" s="256"/>
      <c r="E20" s="195" t="s">
        <v>214</v>
      </c>
      <c r="F20" s="198" t="s">
        <v>216</v>
      </c>
      <c r="G20" s="197" t="s">
        <v>215</v>
      </c>
    </row>
    <row r="21" spans="1:8" s="2" customFormat="1" ht="12.75">
      <c r="A21" s="170" t="s">
        <v>31</v>
      </c>
      <c r="B21" s="257">
        <f>C21/$E$14</f>
        <v>0.8684520000000003</v>
      </c>
      <c r="C21" s="257">
        <f>C39*0.42+C47*0.38+C43*0.2+C35*0.018</f>
        <v>0.6947616000000003</v>
      </c>
      <c r="D21" s="256"/>
      <c r="E21" s="59" t="s">
        <v>31</v>
      </c>
      <c r="F21" s="257">
        <f>G21/$E$14</f>
        <v>0.9359152499999996</v>
      </c>
      <c r="G21" s="257">
        <f>G39*0.42+G47*0.38+G43*0.2+G35*0.018</f>
        <v>0.7487321999999997</v>
      </c>
      <c r="H21" s="35"/>
    </row>
    <row r="22" spans="1:8" s="2" customFormat="1" ht="12.75">
      <c r="A22" s="170" t="s">
        <v>32</v>
      </c>
      <c r="B22" s="257">
        <f>C22/$E$14</f>
        <v>0.9942076000000003</v>
      </c>
      <c r="C22" s="257">
        <f>C41*0.42+C49*0.38+C45*0.2+C37*0.018</f>
        <v>0.7953660800000003</v>
      </c>
      <c r="D22" s="256"/>
      <c r="E22" s="59" t="s">
        <v>32</v>
      </c>
      <c r="F22" s="257">
        <f>G22/$E$14</f>
        <v>1.0363981349999996</v>
      </c>
      <c r="G22" s="257">
        <f>G41*0.42+G49*0.38+G45*0.2+G37*0.018</f>
        <v>0.8291185079999998</v>
      </c>
      <c r="H22" s="35"/>
    </row>
    <row r="23" spans="1:8" s="2" customFormat="1" ht="12.75">
      <c r="A23" s="170" t="s">
        <v>33</v>
      </c>
      <c r="B23" s="257">
        <f>C23/$E$14</f>
        <v>0.1257556</v>
      </c>
      <c r="C23" s="257">
        <f>C40*0.42+C48*0.38+C44*0.2+C36*0.018</f>
        <v>0.10060448000000001</v>
      </c>
      <c r="D23" s="256"/>
      <c r="E23" s="59" t="s">
        <v>33</v>
      </c>
      <c r="F23" s="257">
        <f>G23/$E$14</f>
        <v>0.10048288499999997</v>
      </c>
      <c r="G23" s="257">
        <f>G40*0.42+G48*0.38+G44*0.2+G36*0.018</f>
        <v>0.08038630799999998</v>
      </c>
      <c r="H23" s="35"/>
    </row>
    <row r="24" spans="1:8" s="2" customFormat="1" ht="12.75">
      <c r="A24" s="35"/>
      <c r="D24" s="256"/>
      <c r="H24" s="35"/>
    </row>
    <row r="25" spans="1:8" s="2" customFormat="1" ht="12.75">
      <c r="A25" s="35"/>
      <c r="D25" s="256"/>
      <c r="H25" s="35"/>
    </row>
    <row r="26" spans="1:8" s="2" customFormat="1" ht="38.25">
      <c r="A26" s="61" t="s">
        <v>217</v>
      </c>
      <c r="B26" s="198" t="s">
        <v>216</v>
      </c>
      <c r="C26" s="197" t="s">
        <v>215</v>
      </c>
      <c r="D26" s="256"/>
      <c r="E26" s="61" t="s">
        <v>217</v>
      </c>
      <c r="F26" s="198" t="s">
        <v>216</v>
      </c>
      <c r="G26" s="197" t="s">
        <v>215</v>
      </c>
      <c r="H26" s="35"/>
    </row>
    <row r="27" spans="1:8" s="2" customFormat="1" ht="12.75">
      <c r="A27" s="59" t="s">
        <v>31</v>
      </c>
      <c r="B27" s="257">
        <f>C27/$E$14</f>
        <v>1.0565580000000003</v>
      </c>
      <c r="C27" s="257">
        <f>C51*0.58+C55*0.42</f>
        <v>0.8452464000000004</v>
      </c>
      <c r="D27" s="256"/>
      <c r="E27" s="59" t="s">
        <v>31</v>
      </c>
      <c r="F27" s="612">
        <f>G27/$E$14</f>
        <v>1.1242263499999994</v>
      </c>
      <c r="G27" s="257">
        <f>G51*0.58+G55*0.42</f>
        <v>0.8993810799999995</v>
      </c>
      <c r="H27" s="35"/>
    </row>
    <row r="28" spans="1:8" s="2" customFormat="1" ht="12.75">
      <c r="A28" s="59" t="s">
        <v>32</v>
      </c>
      <c r="B28" s="257">
        <f>C28/$E$14</f>
        <v>1.2212240000000005</v>
      </c>
      <c r="C28" s="257">
        <f>C53*0.58+C57*0.42</f>
        <v>0.9769792000000005</v>
      </c>
      <c r="D28" s="256"/>
      <c r="E28" s="59" t="s">
        <v>32</v>
      </c>
      <c r="F28" s="612">
        <f>G28/$E$14</f>
        <v>1.2487952999999992</v>
      </c>
      <c r="G28" s="257">
        <f>G53*0.58+G57*0.42</f>
        <v>0.9990362399999995</v>
      </c>
      <c r="H28" s="35"/>
    </row>
    <row r="29" spans="1:8" s="2" customFormat="1" ht="12.75">
      <c r="A29" s="59" t="s">
        <v>33</v>
      </c>
      <c r="B29" s="257">
        <f>C29/$E$14</f>
        <v>0.16466600000000015</v>
      </c>
      <c r="C29" s="257">
        <f>C52*0.58+C56*0.42</f>
        <v>0.13173280000000012</v>
      </c>
      <c r="D29" s="256"/>
      <c r="E29" s="59" t="s">
        <v>33</v>
      </c>
      <c r="F29" s="612">
        <f>G29/$E$14</f>
        <v>0.12456894999999996</v>
      </c>
      <c r="G29" s="257">
        <f>G52*0.58+G56*0.42</f>
        <v>0.09965515999999996</v>
      </c>
      <c r="H29" s="35"/>
    </row>
    <row r="30" spans="4:8" s="2" customFormat="1" ht="12.75">
      <c r="D30" s="256"/>
      <c r="H30" s="35"/>
    </row>
    <row r="31" spans="4:8" s="2" customFormat="1" ht="12.75">
      <c r="D31" s="256"/>
      <c r="H31" s="35"/>
    </row>
    <row r="32" spans="4:8" s="2" customFormat="1" ht="12.75">
      <c r="D32" s="256"/>
      <c r="H32" s="35"/>
    </row>
    <row r="33" spans="1:7" s="2" customFormat="1" ht="38.25">
      <c r="A33" s="139" t="s">
        <v>41</v>
      </c>
      <c r="B33" s="198" t="s">
        <v>216</v>
      </c>
      <c r="C33" s="197" t="s">
        <v>215</v>
      </c>
      <c r="D33" s="261"/>
      <c r="E33" s="162" t="s">
        <v>41</v>
      </c>
      <c r="F33" s="196"/>
      <c r="G33" s="272" t="s">
        <v>215</v>
      </c>
    </row>
    <row r="34" spans="1:8" s="2" customFormat="1" ht="12.75">
      <c r="A34" s="61" t="s">
        <v>220</v>
      </c>
      <c r="B34" s="254"/>
      <c r="C34" s="254"/>
      <c r="D34" s="262"/>
      <c r="E34" s="61" t="s">
        <v>221</v>
      </c>
      <c r="F34" s="254"/>
      <c r="G34" s="254"/>
      <c r="H34" s="35"/>
    </row>
    <row r="35" spans="1:8" s="2" customFormat="1" ht="12.75">
      <c r="A35" s="59" t="s">
        <v>31</v>
      </c>
      <c r="B35" s="263">
        <v>4.901090909090911</v>
      </c>
      <c r="C35" s="613">
        <f>B35*$E$14</f>
        <v>3.920872727272729</v>
      </c>
      <c r="D35" s="262"/>
      <c r="E35" s="59" t="s">
        <v>31</v>
      </c>
      <c r="F35" s="263">
        <v>4.629399999999999</v>
      </c>
      <c r="G35" s="613">
        <f>F35*$E$14</f>
        <v>3.7035199999999993</v>
      </c>
      <c r="H35" s="35"/>
    </row>
    <row r="36" spans="1:8" s="2" customFormat="1" ht="12.75">
      <c r="A36" s="59" t="s">
        <v>33</v>
      </c>
      <c r="B36" s="263">
        <v>0.49010909090909094</v>
      </c>
      <c r="C36" s="613">
        <f>B36*$E$14</f>
        <v>0.3920872727272728</v>
      </c>
      <c r="D36" s="262"/>
      <c r="E36" s="59" t="s">
        <v>33</v>
      </c>
      <c r="F36" s="263">
        <v>0.42558250000000003</v>
      </c>
      <c r="G36" s="613">
        <f>F36*$E$14</f>
        <v>0.34046600000000005</v>
      </c>
      <c r="H36" s="35"/>
    </row>
    <row r="37" spans="1:8" s="2" customFormat="1" ht="12.75">
      <c r="A37" s="59" t="s">
        <v>32</v>
      </c>
      <c r="B37" s="263">
        <v>5.391200000000002</v>
      </c>
      <c r="C37" s="613">
        <f>B37*$E$14</f>
        <v>4.312960000000002</v>
      </c>
      <c r="D37" s="262"/>
      <c r="E37" s="59" t="s">
        <v>32</v>
      </c>
      <c r="F37" s="263">
        <v>5.054982499999999</v>
      </c>
      <c r="G37" s="613">
        <f>F37*$E$14</f>
        <v>4.043985999999999</v>
      </c>
      <c r="H37" s="35"/>
    </row>
    <row r="38" spans="1:8" s="2" customFormat="1" ht="12.75">
      <c r="A38" s="61" t="s">
        <v>222</v>
      </c>
      <c r="B38" s="264"/>
      <c r="C38" s="554"/>
      <c r="D38" s="265"/>
      <c r="E38" s="174" t="s">
        <v>222</v>
      </c>
      <c r="F38" s="266"/>
      <c r="G38" s="554"/>
      <c r="H38" s="35"/>
    </row>
    <row r="39" spans="1:8" s="2" customFormat="1" ht="12.75">
      <c r="A39" s="59" t="s">
        <v>31</v>
      </c>
      <c r="B39" s="263">
        <v>0.948254545454546</v>
      </c>
      <c r="C39" s="615">
        <f>B39*$E$14</f>
        <v>0.7586036363636368</v>
      </c>
      <c r="D39" s="265"/>
      <c r="E39" s="175" t="s">
        <v>31</v>
      </c>
      <c r="F39" s="267">
        <v>1.0401499999999992</v>
      </c>
      <c r="G39" s="614">
        <f>F39*$E$14</f>
        <v>0.8321199999999994</v>
      </c>
      <c r="H39" s="35" t="s">
        <v>397</v>
      </c>
    </row>
    <row r="40" spans="1:8" s="2" customFormat="1" ht="12.75">
      <c r="A40" s="59" t="s">
        <v>33</v>
      </c>
      <c r="B40" s="263">
        <v>0.1571545454545454</v>
      </c>
      <c r="C40" s="615">
        <f>B40*$E$14</f>
        <v>0.12572363636363634</v>
      </c>
      <c r="D40" s="265"/>
      <c r="E40" s="175" t="s">
        <v>33</v>
      </c>
      <c r="F40" s="268">
        <v>0.11280499999999993</v>
      </c>
      <c r="G40" s="614">
        <f>F40*$E$14</f>
        <v>0.09024399999999995</v>
      </c>
      <c r="H40" s="35" t="s">
        <v>397</v>
      </c>
    </row>
    <row r="41" spans="1:8" s="2" customFormat="1" ht="12.75">
      <c r="A41" s="59" t="s">
        <v>32</v>
      </c>
      <c r="B41" s="263">
        <v>1.1054090909090915</v>
      </c>
      <c r="C41" s="615">
        <f>B41*$E$14</f>
        <v>0.8843272727272732</v>
      </c>
      <c r="D41" s="265"/>
      <c r="E41" s="175" t="s">
        <v>32</v>
      </c>
      <c r="F41" s="267">
        <v>1.152954999999999</v>
      </c>
      <c r="G41" s="614">
        <f>F41*$E$14</f>
        <v>0.9223639999999993</v>
      </c>
      <c r="H41" s="35" t="s">
        <v>397</v>
      </c>
    </row>
    <row r="42" spans="1:8" s="2" customFormat="1" ht="12.75">
      <c r="A42" s="255" t="s">
        <v>223</v>
      </c>
      <c r="B42" s="269"/>
      <c r="C42" s="555"/>
      <c r="D42" s="265"/>
      <c r="E42" s="255" t="s">
        <v>223</v>
      </c>
      <c r="F42" s="270"/>
      <c r="G42" s="557"/>
      <c r="H42" s="35"/>
    </row>
    <row r="43" spans="1:8" s="2" customFormat="1" ht="12.75">
      <c r="A43" s="59" t="s">
        <v>31</v>
      </c>
      <c r="B43" s="263">
        <v>0.6446000000000005</v>
      </c>
      <c r="C43" s="615">
        <f>B43*$E$14</f>
        <v>0.5156800000000005</v>
      </c>
      <c r="D43" s="265"/>
      <c r="E43" s="59" t="s">
        <v>31</v>
      </c>
      <c r="F43" s="263">
        <v>0.7105250000000002</v>
      </c>
      <c r="G43" s="615">
        <f>F43*$E$14</f>
        <v>0.5684200000000001</v>
      </c>
      <c r="H43" s="35"/>
    </row>
    <row r="44" spans="1:8" s="2" customFormat="1" ht="12.75">
      <c r="A44" s="59" t="s">
        <v>33</v>
      </c>
      <c r="B44" s="263">
        <v>0.0825727272727274</v>
      </c>
      <c r="C44" s="615">
        <f>B44*$E$14</f>
        <v>0.06605818181818192</v>
      </c>
      <c r="D44" s="265"/>
      <c r="E44" s="59" t="s">
        <v>33</v>
      </c>
      <c r="F44" s="263">
        <v>0.07691250000000005</v>
      </c>
      <c r="G44" s="615">
        <f>F44*$E$14</f>
        <v>0.06153000000000004</v>
      </c>
      <c r="H44" s="35"/>
    </row>
    <row r="45" spans="1:8" s="2" customFormat="1" ht="12.75">
      <c r="A45" s="59" t="s">
        <v>32</v>
      </c>
      <c r="B45" s="263">
        <v>0.7271727272727279</v>
      </c>
      <c r="C45" s="615">
        <f>B45*$E$14</f>
        <v>0.5817381818181823</v>
      </c>
      <c r="D45" s="265"/>
      <c r="E45" s="59" t="s">
        <v>32</v>
      </c>
      <c r="F45" s="263">
        <v>0.7874375000000002</v>
      </c>
      <c r="G45" s="615">
        <f>F45*$E$14</f>
        <v>0.6299500000000002</v>
      </c>
      <c r="H45" s="35"/>
    </row>
    <row r="46" spans="1:8" s="2" customFormat="1" ht="12.75">
      <c r="A46" s="61" t="s">
        <v>224</v>
      </c>
      <c r="B46" s="269"/>
      <c r="C46" s="556"/>
      <c r="D46" s="271"/>
      <c r="E46" s="174" t="s">
        <v>224</v>
      </c>
      <c r="F46" s="266"/>
      <c r="G46" s="554"/>
      <c r="H46" s="35"/>
    </row>
    <row r="47" spans="1:8" s="2" customFormat="1" ht="12.75">
      <c r="A47" s="59" t="s">
        <v>31</v>
      </c>
      <c r="B47" s="263">
        <v>0.6659090909090909</v>
      </c>
      <c r="C47" s="615">
        <f>B47*$E$14</f>
        <v>0.5327272727272727</v>
      </c>
      <c r="D47" s="176"/>
      <c r="E47" s="175" t="s">
        <v>31</v>
      </c>
      <c r="F47" s="267">
        <v>0.7200475</v>
      </c>
      <c r="G47" s="614">
        <f>F47*$E$14</f>
        <v>0.5760379999999999</v>
      </c>
      <c r="H47" s="35" t="s">
        <v>397</v>
      </c>
    </row>
    <row r="48" spans="1:8" s="2" customFormat="1" ht="12.75">
      <c r="A48" s="59" t="s">
        <v>33</v>
      </c>
      <c r="B48" s="263">
        <v>0.09056363636363633</v>
      </c>
      <c r="C48" s="615">
        <f>B48*$E$14</f>
        <v>0.07245090909090907</v>
      </c>
      <c r="D48" s="176"/>
      <c r="E48" s="175" t="s">
        <v>33</v>
      </c>
      <c r="F48" s="268">
        <v>0.07911</v>
      </c>
      <c r="G48" s="614">
        <f>F48*$E$14</f>
        <v>0.063288</v>
      </c>
      <c r="H48" s="35" t="s">
        <v>397</v>
      </c>
    </row>
    <row r="49" spans="1:8" s="2" customFormat="1" ht="12.75">
      <c r="A49" s="59" t="s">
        <v>32</v>
      </c>
      <c r="B49" s="263">
        <v>0.7564727272727272</v>
      </c>
      <c r="C49" s="615">
        <f>B49*$E$14</f>
        <v>0.6051781818181818</v>
      </c>
      <c r="D49" s="176"/>
      <c r="E49" s="175" t="s">
        <v>32</v>
      </c>
      <c r="F49" s="267">
        <v>0.7991575</v>
      </c>
      <c r="G49" s="614">
        <f>F49*$E$14</f>
        <v>0.6393260000000001</v>
      </c>
      <c r="H49" s="35" t="s">
        <v>397</v>
      </c>
    </row>
    <row r="50" spans="1:8" s="2" customFormat="1" ht="12.75">
      <c r="A50" s="61" t="s">
        <v>225</v>
      </c>
      <c r="B50" s="264"/>
      <c r="C50" s="554"/>
      <c r="D50" s="265"/>
      <c r="E50" s="174" t="s">
        <v>225</v>
      </c>
      <c r="F50" s="266"/>
      <c r="G50" s="554"/>
      <c r="H50" s="35"/>
    </row>
    <row r="51" spans="1:8" s="2" customFormat="1" ht="12.75">
      <c r="A51" s="59" t="s">
        <v>31</v>
      </c>
      <c r="B51" s="110">
        <v>1.1986363636363637</v>
      </c>
      <c r="C51" s="614">
        <f>B51*$E$14</f>
        <v>0.958909090909091</v>
      </c>
      <c r="D51" s="265"/>
      <c r="E51" s="175" t="s">
        <v>31</v>
      </c>
      <c r="F51" s="267">
        <v>1.2906649999999993</v>
      </c>
      <c r="G51" s="614">
        <f>F51*$E$14</f>
        <v>1.0325319999999996</v>
      </c>
      <c r="H51" s="35"/>
    </row>
    <row r="52" spans="1:8" s="2" customFormat="1" ht="12.75">
      <c r="A52" s="59" t="s">
        <v>33</v>
      </c>
      <c r="B52" s="259">
        <v>0.19710909090909096</v>
      </c>
      <c r="C52" s="614">
        <f>B52*$E$14</f>
        <v>0.1576872727272728</v>
      </c>
      <c r="D52" s="265"/>
      <c r="E52" s="175" t="s">
        <v>33</v>
      </c>
      <c r="F52" s="268">
        <v>0.14210499999999995</v>
      </c>
      <c r="G52" s="614">
        <f>F52*$E$14</f>
        <v>0.11368399999999997</v>
      </c>
      <c r="H52" s="35"/>
    </row>
    <row r="53" spans="1:8" s="2" customFormat="1" ht="12.75">
      <c r="A53" s="59" t="s">
        <v>32</v>
      </c>
      <c r="B53" s="110">
        <v>1.3957454545454546</v>
      </c>
      <c r="C53" s="614">
        <f>B53*$E$14</f>
        <v>1.1165963636363638</v>
      </c>
      <c r="D53" s="265"/>
      <c r="E53" s="175" t="s">
        <v>32</v>
      </c>
      <c r="F53" s="267">
        <v>1.4327699999999992</v>
      </c>
      <c r="G53" s="614">
        <f>F53*$E$14</f>
        <v>1.1462159999999995</v>
      </c>
      <c r="H53" s="35"/>
    </row>
    <row r="54" spans="1:8" s="2" customFormat="1" ht="12.75">
      <c r="A54" s="61" t="s">
        <v>226</v>
      </c>
      <c r="B54" s="264"/>
      <c r="C54" s="554"/>
      <c r="D54" s="265"/>
      <c r="E54" s="174" t="s">
        <v>226</v>
      </c>
      <c r="F54" s="266"/>
      <c r="G54" s="554"/>
      <c r="H54" s="35"/>
    </row>
    <row r="55" spans="1:8" s="2" customFormat="1" ht="12.75">
      <c r="A55" s="59" t="s">
        <v>31</v>
      </c>
      <c r="B55" s="110">
        <v>0.8603545454545465</v>
      </c>
      <c r="C55" s="614">
        <f>B55*$E$14</f>
        <v>0.6882836363636372</v>
      </c>
      <c r="D55" s="265"/>
      <c r="E55" s="175" t="s">
        <v>31</v>
      </c>
      <c r="F55" s="267">
        <v>0.8943824999999996</v>
      </c>
      <c r="G55" s="614">
        <f>F55*$E$14</f>
        <v>0.7155059999999998</v>
      </c>
      <c r="H55" s="35"/>
    </row>
    <row r="56" spans="1:8" s="2" customFormat="1" ht="12.75">
      <c r="A56" s="59" t="s">
        <v>33</v>
      </c>
      <c r="B56" s="259">
        <v>0.11986363636363664</v>
      </c>
      <c r="C56" s="614">
        <f>B56*$E$14</f>
        <v>0.09589090909090932</v>
      </c>
      <c r="D56" s="265"/>
      <c r="E56" s="175" t="s">
        <v>33</v>
      </c>
      <c r="F56" s="268">
        <v>0.10035249999999996</v>
      </c>
      <c r="G56" s="614">
        <f>F56*$E$14</f>
        <v>0.08028199999999996</v>
      </c>
      <c r="H56" s="35"/>
    </row>
    <row r="57" spans="1:8" s="2" customFormat="1" ht="12.75">
      <c r="A57" s="59" t="s">
        <v>32</v>
      </c>
      <c r="B57" s="110">
        <v>0.9802181818181831</v>
      </c>
      <c r="C57" s="614">
        <f>B57*$E$14</f>
        <v>0.7841745454545466</v>
      </c>
      <c r="D57" s="265"/>
      <c r="E57" s="175" t="s">
        <v>32</v>
      </c>
      <c r="F57" s="267">
        <v>0.9947349999999996</v>
      </c>
      <c r="G57" s="614">
        <f>F57*$E$14</f>
        <v>0.7957879999999997</v>
      </c>
      <c r="H57" s="35"/>
    </row>
    <row r="58" spans="4:8" s="2" customFormat="1" ht="12.75">
      <c r="D58" s="256"/>
      <c r="H58" s="35"/>
    </row>
    <row r="59" spans="1:8" s="2" customFormat="1" ht="12.75">
      <c r="A59" s="35"/>
      <c r="B59" s="35"/>
      <c r="C59" s="35"/>
      <c r="D59" s="35"/>
      <c r="E59" s="35"/>
      <c r="F59" s="35"/>
      <c r="G59" s="35"/>
      <c r="H59" s="35"/>
    </row>
    <row r="60" spans="1:8" s="2" customFormat="1" ht="12.75">
      <c r="A60" s="30" t="s">
        <v>81</v>
      </c>
      <c r="B60" s="35"/>
      <c r="C60" s="35"/>
      <c r="D60" s="35"/>
      <c r="E60" s="35"/>
      <c r="F60" s="35"/>
      <c r="G60" s="35"/>
      <c r="H60" s="35"/>
    </row>
    <row r="61" spans="1:8" s="2" customFormat="1" ht="12.75">
      <c r="A61" s="35" t="s">
        <v>414</v>
      </c>
      <c r="D61" s="256"/>
      <c r="H61" s="35"/>
    </row>
    <row r="62" spans="1:8" s="2" customFormat="1" ht="12.75">
      <c r="A62" s="35"/>
      <c r="B62" s="35"/>
      <c r="C62" s="35"/>
      <c r="D62" s="35"/>
      <c r="E62" s="2" t="s">
        <v>613</v>
      </c>
      <c r="F62" s="35"/>
      <c r="G62" s="35"/>
      <c r="H62" s="35"/>
    </row>
    <row r="63" spans="1:8" s="2" customFormat="1" ht="12.75">
      <c r="A63" s="30" t="s">
        <v>227</v>
      </c>
      <c r="E63" s="2" t="s">
        <v>614</v>
      </c>
      <c r="H63" s="35"/>
    </row>
    <row r="64" spans="1:8" s="2" customFormat="1" ht="12.75">
      <c r="A64" s="35" t="s">
        <v>228</v>
      </c>
      <c r="E64" s="2" t="s">
        <v>616</v>
      </c>
      <c r="H64" s="35"/>
    </row>
    <row r="65" spans="1:8" s="2" customFormat="1" ht="14.25">
      <c r="A65" s="35" t="s">
        <v>247</v>
      </c>
      <c r="H65" s="35"/>
    </row>
    <row r="66" spans="1:8" s="2" customFormat="1" ht="12.75">
      <c r="A66" s="35" t="s">
        <v>229</v>
      </c>
      <c r="H66" s="35"/>
    </row>
    <row r="67" spans="1:8" s="2" customFormat="1" ht="12.75">
      <c r="A67" s="30" t="s">
        <v>230</v>
      </c>
      <c r="H67" s="35"/>
    </row>
    <row r="68" spans="1:8" s="2" customFormat="1" ht="12.75">
      <c r="A68" s="35" t="s">
        <v>231</v>
      </c>
      <c r="H68" s="35"/>
    </row>
    <row r="69" spans="1:8" s="2" customFormat="1" ht="12.75">
      <c r="A69" s="35" t="s">
        <v>232</v>
      </c>
      <c r="H69" s="35"/>
    </row>
    <row r="70" spans="1:8" s="2" customFormat="1" ht="12.75">
      <c r="A70" s="35"/>
      <c r="D70" s="256"/>
      <c r="H70" s="35"/>
    </row>
    <row r="71" spans="1:8" s="2" customFormat="1" ht="12.75">
      <c r="A71" s="35" t="s">
        <v>233</v>
      </c>
      <c r="D71" s="256"/>
      <c r="H71" s="35"/>
    </row>
    <row r="72" spans="1:8" s="2" customFormat="1" ht="12.75">
      <c r="A72" s="35"/>
      <c r="D72" s="256"/>
      <c r="H72" s="35"/>
    </row>
    <row r="73" spans="1:8" s="2" customFormat="1" ht="12.75">
      <c r="A73" s="30" t="s">
        <v>236</v>
      </c>
      <c r="D73" s="256"/>
      <c r="H73" s="35"/>
    </row>
    <row r="74" spans="1:8" s="2" customFormat="1" ht="12.75">
      <c r="A74" s="35" t="s">
        <v>237</v>
      </c>
      <c r="B74" s="35"/>
      <c r="C74" s="35"/>
      <c r="D74" s="35"/>
      <c r="E74" s="35"/>
      <c r="F74" s="35"/>
      <c r="G74" s="35"/>
      <c r="H74" s="35"/>
    </row>
    <row r="75" spans="1:8" s="2" customFormat="1" ht="12.75">
      <c r="A75" s="35" t="s">
        <v>295</v>
      </c>
      <c r="B75" s="35"/>
      <c r="C75" s="35"/>
      <c r="D75" s="35"/>
      <c r="E75" s="35"/>
      <c r="F75" s="35"/>
      <c r="G75" s="35"/>
      <c r="H75" s="35"/>
    </row>
    <row r="76" spans="1:8" s="2" customFormat="1" ht="12.75">
      <c r="A76" s="35" t="s">
        <v>238</v>
      </c>
      <c r="B76" s="35"/>
      <c r="C76" s="35"/>
      <c r="D76" s="35"/>
      <c r="E76" s="35"/>
      <c r="F76" s="35"/>
      <c r="G76" s="35"/>
      <c r="H76" s="35"/>
    </row>
    <row r="77" spans="1:8" s="2" customFormat="1" ht="12.75">
      <c r="A77" s="35" t="s">
        <v>239</v>
      </c>
      <c r="B77" s="35"/>
      <c r="C77" s="35"/>
      <c r="D77" s="35"/>
      <c r="E77" s="35"/>
      <c r="F77" s="35"/>
      <c r="G77" s="35"/>
      <c r="H77" s="35"/>
    </row>
    <row r="78" spans="1:8" s="2" customFormat="1" ht="12.75">
      <c r="A78" s="35" t="s">
        <v>240</v>
      </c>
      <c r="B78" s="35"/>
      <c r="C78" s="35"/>
      <c r="D78" s="35"/>
      <c r="E78" s="35"/>
      <c r="F78" s="35"/>
      <c r="G78" s="35"/>
      <c r="H78" s="35"/>
    </row>
    <row r="79" spans="1:8" s="2" customFormat="1" ht="12.75">
      <c r="A79" s="35" t="s">
        <v>241</v>
      </c>
      <c r="B79" s="35"/>
      <c r="C79" s="35"/>
      <c r="D79" s="35"/>
      <c r="E79" s="35"/>
      <c r="F79" s="35"/>
      <c r="G79" s="35"/>
      <c r="H79" s="35"/>
    </row>
    <row r="80" spans="1:8" s="2" customFormat="1" ht="12.75">
      <c r="A80" s="30" t="s">
        <v>242</v>
      </c>
      <c r="B80" s="35"/>
      <c r="C80" s="35"/>
      <c r="D80" s="35"/>
      <c r="E80" s="35"/>
      <c r="F80" s="35"/>
      <c r="G80" s="35"/>
      <c r="H80" s="35"/>
    </row>
    <row r="81" spans="1:8" s="2" customFormat="1" ht="12.75">
      <c r="A81" s="35" t="s">
        <v>243</v>
      </c>
      <c r="B81" s="35"/>
      <c r="C81" s="35"/>
      <c r="D81" s="35"/>
      <c r="E81" s="35"/>
      <c r="F81" s="35"/>
      <c r="G81" s="35"/>
      <c r="H81" s="35"/>
    </row>
    <row r="82" spans="1:8" s="2" customFormat="1" ht="12.75">
      <c r="A82" s="35" t="s">
        <v>244</v>
      </c>
      <c r="B82" s="35"/>
      <c r="C82" s="35"/>
      <c r="D82" s="35"/>
      <c r="E82" s="35"/>
      <c r="F82" s="35"/>
      <c r="G82" s="35"/>
      <c r="H82" s="35"/>
    </row>
    <row r="83" spans="1:8" s="2" customFormat="1" ht="12.75">
      <c r="A83" s="35"/>
      <c r="B83" s="35"/>
      <c r="C83" s="35"/>
      <c r="D83" s="35"/>
      <c r="E83" s="35"/>
      <c r="F83" s="35"/>
      <c r="G83" s="35"/>
      <c r="H83" s="35"/>
    </row>
    <row r="84" spans="1:8" s="2" customFormat="1" ht="12.75">
      <c r="A84" s="2" t="s">
        <v>245</v>
      </c>
      <c r="B84" s="35"/>
      <c r="C84" s="35"/>
      <c r="D84" s="35"/>
      <c r="E84" s="35"/>
      <c r="F84" s="35"/>
      <c r="G84" s="35"/>
      <c r="H84" s="35"/>
    </row>
    <row r="85" spans="1:8" s="2" customFormat="1" ht="12.75">
      <c r="A85" s="2" t="s">
        <v>246</v>
      </c>
      <c r="B85" s="35"/>
      <c r="C85" s="35"/>
      <c r="D85" s="35"/>
      <c r="E85" s="35"/>
      <c r="F85" s="35"/>
      <c r="G85" s="35"/>
      <c r="H85" s="35"/>
    </row>
    <row r="86" s="2" customFormat="1" ht="12.75">
      <c r="D86" s="256"/>
    </row>
  </sheetData>
  <sheetProtection/>
  <printOptions/>
  <pageMargins left="0.5" right="0.5" top="0.5" bottom="0.5" header="0.5" footer="0.5"/>
  <pageSetup horizontalDpi="600" verticalDpi="600" orientation="landscape" scale="67" r:id="rId1"/>
  <headerFooter alignWithMargins="0">
    <oddFooter>&amp;L&amp;A&amp;C&amp;F&amp;RPage &amp;P of &amp;N</oddFooter>
  </headerFooter>
  <rowBreaks count="1" manualBreakCount="1">
    <brk id="31" max="11" man="1"/>
  </rowBreaks>
</worksheet>
</file>

<file path=xl/worksheets/sheet13.xml><?xml version="1.0" encoding="utf-8"?>
<worksheet xmlns="http://schemas.openxmlformats.org/spreadsheetml/2006/main" xmlns:r="http://schemas.openxmlformats.org/officeDocument/2006/relationships">
  <sheetPr>
    <tabColor indexed="16"/>
  </sheetPr>
  <dimension ref="A1:E36"/>
  <sheetViews>
    <sheetView view="pageBreakPreview" zoomScaleSheetLayoutView="100" zoomScalePageLayoutView="0" workbookViewId="0" topLeftCell="A2">
      <selection activeCell="D24" sqref="D24"/>
    </sheetView>
  </sheetViews>
  <sheetFormatPr defaultColWidth="9.140625" defaultRowHeight="12.75"/>
  <cols>
    <col min="1" max="1" width="25.7109375" style="0" customWidth="1"/>
    <col min="2" max="2" width="18.8515625" style="0" customWidth="1"/>
    <col min="3" max="3" width="12.140625" style="0" customWidth="1"/>
    <col min="4" max="4" width="22.421875" style="0" customWidth="1"/>
    <col min="5" max="5" width="16.7109375" style="0" customWidth="1"/>
  </cols>
  <sheetData>
    <row r="1" spans="1:5" ht="15.75">
      <c r="A1" s="1" t="s">
        <v>57</v>
      </c>
      <c r="B1" s="5"/>
      <c r="C1" s="5"/>
      <c r="D1" s="5"/>
      <c r="E1" s="5"/>
    </row>
    <row r="2" spans="1:5" ht="15">
      <c r="A2" s="99" t="s">
        <v>257</v>
      </c>
      <c r="B2" s="5"/>
      <c r="C2" s="5"/>
      <c r="D2" s="5"/>
      <c r="E2" s="5"/>
    </row>
    <row r="3" spans="1:5" ht="15">
      <c r="A3" s="12" t="s">
        <v>500</v>
      </c>
      <c r="B3" s="5"/>
      <c r="C3" s="5"/>
      <c r="D3" s="5"/>
      <c r="E3" s="5"/>
    </row>
    <row r="4" spans="1:5" s="35" customFormat="1" ht="12.75">
      <c r="A4" s="128"/>
      <c r="B4" s="2"/>
      <c r="C4" s="2"/>
      <c r="D4" s="2"/>
      <c r="E4" s="2"/>
    </row>
    <row r="5" spans="1:5" s="35" customFormat="1" ht="25.5">
      <c r="A5" s="199" t="s">
        <v>35</v>
      </c>
      <c r="B5" s="189" t="s">
        <v>60</v>
      </c>
      <c r="C5" s="139" t="s">
        <v>61</v>
      </c>
      <c r="D5" s="189" t="s">
        <v>270</v>
      </c>
      <c r="E5" s="4" t="s">
        <v>181</v>
      </c>
    </row>
    <row r="6" spans="1:5" s="35" customFormat="1" ht="12.75">
      <c r="A6" s="173" t="s">
        <v>31</v>
      </c>
      <c r="B6" s="366">
        <v>-0.4</v>
      </c>
      <c r="C6" s="367">
        <f>C14</f>
        <v>0.8</v>
      </c>
      <c r="D6" s="367">
        <f>B6/C6</f>
        <v>-0.5</v>
      </c>
      <c r="E6" s="273" t="s">
        <v>258</v>
      </c>
    </row>
    <row r="7" spans="1:5" s="35" customFormat="1" ht="12.75">
      <c r="A7" s="173" t="s">
        <v>32</v>
      </c>
      <c r="B7" s="366">
        <v>0.3</v>
      </c>
      <c r="C7" s="367">
        <f>C14</f>
        <v>0.8</v>
      </c>
      <c r="D7" s="367">
        <f>B7*0.8</f>
        <v>0.24</v>
      </c>
      <c r="E7" s="273" t="s">
        <v>258</v>
      </c>
    </row>
    <row r="8" spans="1:5" s="35" customFormat="1" ht="12.75">
      <c r="A8" s="173" t="s">
        <v>33</v>
      </c>
      <c r="B8" s="366">
        <v>0.8</v>
      </c>
      <c r="C8" s="367">
        <f>C14</f>
        <v>0.8</v>
      </c>
      <c r="D8" s="367">
        <f>B8*0.8</f>
        <v>0.6400000000000001</v>
      </c>
      <c r="E8" s="273" t="s">
        <v>258</v>
      </c>
    </row>
    <row r="9" spans="1:5" s="35" customFormat="1" ht="12.75">
      <c r="A9" s="2"/>
      <c r="B9" s="2"/>
      <c r="C9" s="2"/>
      <c r="D9" s="2"/>
      <c r="E9" s="2"/>
    </row>
    <row r="10" spans="1:5" s="35" customFormat="1" ht="12.75">
      <c r="A10" s="2"/>
      <c r="B10" s="2"/>
      <c r="C10" s="2"/>
      <c r="D10" s="2"/>
      <c r="E10" s="2"/>
    </row>
    <row r="11" spans="1:5" s="35" customFormat="1" ht="12.75">
      <c r="A11" s="30" t="s">
        <v>81</v>
      </c>
      <c r="B11" s="2"/>
      <c r="C11" s="2"/>
      <c r="D11" s="2"/>
      <c r="E11" s="2"/>
    </row>
    <row r="12" spans="1:5" s="35" customFormat="1" ht="12.75">
      <c r="A12" s="35" t="s">
        <v>414</v>
      </c>
      <c r="B12" s="2"/>
      <c r="C12" s="611"/>
      <c r="D12" s="5"/>
      <c r="E12" s="5"/>
    </row>
    <row r="13" spans="1:5" s="35" customFormat="1" ht="12.75">
      <c r="A13" s="2"/>
      <c r="B13" s="2"/>
      <c r="C13" s="2"/>
      <c r="D13" s="5"/>
      <c r="E13" s="5"/>
    </row>
    <row r="14" spans="1:5" s="35" customFormat="1" ht="12.75">
      <c r="A14" s="30" t="s">
        <v>227</v>
      </c>
      <c r="B14" s="30"/>
      <c r="C14" s="553">
        <v>0.8</v>
      </c>
      <c r="D14" s="551"/>
      <c r="E14" s="551"/>
    </row>
    <row r="15" spans="1:5" s="35" customFormat="1" ht="12.75">
      <c r="A15" s="35" t="s">
        <v>228</v>
      </c>
      <c r="C15" s="549" t="s">
        <v>538</v>
      </c>
      <c r="D15" s="551"/>
      <c r="E15" s="551"/>
    </row>
    <row r="16" spans="1:5" s="35" customFormat="1" ht="12.75">
      <c r="A16" s="35" t="s">
        <v>300</v>
      </c>
      <c r="C16" s="2"/>
      <c r="D16" s="2"/>
      <c r="E16" s="2"/>
    </row>
    <row r="17" s="35" customFormat="1" ht="12.75"/>
    <row r="18" spans="1:3" s="35" customFormat="1" ht="12.75">
      <c r="A18" s="35" t="s">
        <v>340</v>
      </c>
      <c r="B18" s="35" t="s">
        <v>346</v>
      </c>
      <c r="C18" s="2" t="s">
        <v>613</v>
      </c>
    </row>
    <row r="19" spans="1:3" s="35" customFormat="1" ht="12.75">
      <c r="A19" s="35" t="s">
        <v>341</v>
      </c>
      <c r="B19" s="35" t="s">
        <v>347</v>
      </c>
      <c r="C19" s="2" t="s">
        <v>614</v>
      </c>
    </row>
    <row r="20" s="35" customFormat="1" ht="12.75">
      <c r="C20" s="2" t="s">
        <v>616</v>
      </c>
    </row>
    <row r="21" s="35" customFormat="1" ht="12.75">
      <c r="A21" s="30" t="s">
        <v>230</v>
      </c>
    </row>
    <row r="22" s="35" customFormat="1" ht="12.75">
      <c r="A22" s="35" t="s">
        <v>231</v>
      </c>
    </row>
    <row r="23" s="35" customFormat="1" ht="12.75">
      <c r="A23" s="35" t="s">
        <v>232</v>
      </c>
    </row>
    <row r="24" s="35" customFormat="1" ht="12.75"/>
    <row r="25" s="35" customFormat="1" ht="12.75">
      <c r="A25" s="35" t="s">
        <v>233</v>
      </c>
    </row>
    <row r="26" s="35" customFormat="1" ht="12.75"/>
    <row r="27" s="35" customFormat="1" ht="12.75">
      <c r="A27" s="30" t="s">
        <v>234</v>
      </c>
    </row>
    <row r="28" s="35" customFormat="1" ht="12.75">
      <c r="A28" s="35" t="s">
        <v>235</v>
      </c>
    </row>
    <row r="29" s="35" customFormat="1" ht="12.75">
      <c r="A29" s="30" t="s">
        <v>236</v>
      </c>
    </row>
    <row r="30" s="35" customFormat="1" ht="12.75">
      <c r="A30" s="35" t="s">
        <v>238</v>
      </c>
    </row>
    <row r="31" s="35" customFormat="1" ht="12.75">
      <c r="A31" s="35" t="s">
        <v>259</v>
      </c>
    </row>
    <row r="32" s="35" customFormat="1" ht="12.75">
      <c r="A32" s="35" t="s">
        <v>239</v>
      </c>
    </row>
    <row r="33" s="35" customFormat="1" ht="12.75">
      <c r="A33" s="35" t="s">
        <v>241</v>
      </c>
    </row>
    <row r="34" s="35" customFormat="1" ht="12.75">
      <c r="A34" s="30" t="s">
        <v>242</v>
      </c>
    </row>
    <row r="35" s="35" customFormat="1" ht="12.75">
      <c r="A35" s="35" t="s">
        <v>243</v>
      </c>
    </row>
    <row r="36" s="35" customFormat="1" ht="12.75">
      <c r="A36" s="35" t="s">
        <v>260</v>
      </c>
    </row>
    <row r="37" s="35" customFormat="1" ht="12.75"/>
  </sheetData>
  <sheetProtection/>
  <printOptions/>
  <pageMargins left="0.5" right="0.5" top="0.5" bottom="0.5" header="0.5" footer="0.5"/>
  <pageSetup horizontalDpi="600" verticalDpi="600" orientation="landscape" scale="75" r:id="rId1"/>
  <headerFooter alignWithMargins="0">
    <oddFooter>&amp;L&amp;A&amp;C&amp;F&amp;R&amp;P of &amp;N</oddFooter>
  </headerFooter>
</worksheet>
</file>

<file path=xl/worksheets/sheet14.xml><?xml version="1.0" encoding="utf-8"?>
<worksheet xmlns="http://schemas.openxmlformats.org/spreadsheetml/2006/main" xmlns:r="http://schemas.openxmlformats.org/officeDocument/2006/relationships">
  <sheetPr>
    <tabColor indexed="16"/>
  </sheetPr>
  <dimension ref="A1:G27"/>
  <sheetViews>
    <sheetView view="pageBreakPreview" zoomScaleSheetLayoutView="100" zoomScalePageLayoutView="0" workbookViewId="0" topLeftCell="A1">
      <selection activeCell="C22" sqref="C22"/>
    </sheetView>
  </sheetViews>
  <sheetFormatPr defaultColWidth="9.140625" defaultRowHeight="12.75"/>
  <cols>
    <col min="1" max="1" width="21.140625" style="0" customWidth="1"/>
    <col min="2" max="2" width="12.8515625" style="0" customWidth="1"/>
    <col min="4" max="4" width="16.421875" style="0" customWidth="1"/>
  </cols>
  <sheetData>
    <row r="1" spans="1:5" ht="15.75">
      <c r="A1" s="92" t="s">
        <v>57</v>
      </c>
      <c r="B1" s="5"/>
      <c r="C1" s="5"/>
      <c r="D1" s="5"/>
      <c r="E1" s="5"/>
    </row>
    <row r="2" spans="1:5" ht="15">
      <c r="A2" s="91" t="s">
        <v>291</v>
      </c>
      <c r="B2" s="5"/>
      <c r="C2" s="5"/>
      <c r="D2" s="5"/>
      <c r="E2" s="5"/>
    </row>
    <row r="3" spans="1:5" ht="15">
      <c r="A3" s="12" t="s">
        <v>500</v>
      </c>
      <c r="B3" s="5"/>
      <c r="C3" s="5"/>
      <c r="D3" s="5"/>
      <c r="E3" s="5"/>
    </row>
    <row r="4" spans="1:5" ht="15">
      <c r="A4" s="91"/>
      <c r="B4" s="5"/>
      <c r="C4" s="5"/>
      <c r="D4" s="5"/>
      <c r="E4" s="5"/>
    </row>
    <row r="5" spans="1:5" s="275" customFormat="1" ht="38.25">
      <c r="A5" s="274" t="s">
        <v>41</v>
      </c>
      <c r="B5" s="239" t="s">
        <v>60</v>
      </c>
      <c r="C5" s="240" t="s">
        <v>61</v>
      </c>
      <c r="D5" s="239" t="s">
        <v>270</v>
      </c>
      <c r="E5" s="242"/>
    </row>
    <row r="6" spans="1:5" s="275" customFormat="1" ht="12.75">
      <c r="A6" s="276" t="s">
        <v>261</v>
      </c>
      <c r="B6" s="243">
        <v>62</v>
      </c>
      <c r="C6" s="243">
        <f>C12</f>
        <v>0.8</v>
      </c>
      <c r="D6" s="616">
        <f>B6*C6</f>
        <v>49.6</v>
      </c>
      <c r="E6" s="242"/>
    </row>
    <row r="7" spans="1:5" s="275" customFormat="1" ht="12.75">
      <c r="A7" s="276" t="s">
        <v>262</v>
      </c>
      <c r="B7" s="243">
        <v>534</v>
      </c>
      <c r="C7" s="243">
        <f>C12</f>
        <v>0.8</v>
      </c>
      <c r="D7" s="616">
        <f>B7*C7</f>
        <v>427.20000000000005</v>
      </c>
      <c r="E7" s="242"/>
    </row>
    <row r="8" spans="1:5" s="275" customFormat="1" ht="12.75">
      <c r="A8" s="249"/>
      <c r="B8" s="242"/>
      <c r="C8" s="242"/>
      <c r="D8" s="242"/>
      <c r="E8" s="242"/>
    </row>
    <row r="9" spans="1:5" s="275" customFormat="1" ht="12.75">
      <c r="A9" s="277" t="s">
        <v>81</v>
      </c>
      <c r="B9" s="5"/>
      <c r="C9" s="5"/>
      <c r="D9" s="5"/>
      <c r="E9" s="242"/>
    </row>
    <row r="10" spans="1:5" s="275" customFormat="1" ht="12.75">
      <c r="A10" s="138" t="s">
        <v>263</v>
      </c>
      <c r="B10" s="5"/>
      <c r="C10" s="611"/>
      <c r="D10" s="5"/>
      <c r="E10" s="5"/>
    </row>
    <row r="11" spans="1:5" s="275" customFormat="1" ht="12.75">
      <c r="A11" s="316"/>
      <c r="B11" s="316"/>
      <c r="C11" s="2"/>
      <c r="D11" s="5"/>
      <c r="E11" s="5"/>
    </row>
    <row r="12" spans="1:5" s="275" customFormat="1" ht="12.75">
      <c r="A12" s="127" t="s">
        <v>299</v>
      </c>
      <c r="B12" s="316"/>
      <c r="C12" s="553">
        <v>0.8</v>
      </c>
      <c r="D12" s="551"/>
      <c r="E12" s="551"/>
    </row>
    <row r="13" spans="1:5" s="275" customFormat="1" ht="12.75">
      <c r="A13" s="316" t="s">
        <v>302</v>
      </c>
      <c r="B13" s="316"/>
      <c r="C13" s="549" t="s">
        <v>540</v>
      </c>
      <c r="D13" s="551"/>
      <c r="E13" s="551"/>
    </row>
    <row r="14" spans="1:7" s="275" customFormat="1" ht="12.75">
      <c r="A14" s="316" t="s">
        <v>303</v>
      </c>
      <c r="B14" s="316"/>
      <c r="C14" s="2"/>
      <c r="D14" s="2"/>
      <c r="E14" s="2"/>
      <c r="F14" s="242"/>
      <c r="G14" s="242"/>
    </row>
    <row r="15" spans="1:4" s="275" customFormat="1" ht="12.75">
      <c r="A15" s="316" t="s">
        <v>304</v>
      </c>
      <c r="B15" s="316"/>
      <c r="C15" s="2" t="s">
        <v>613</v>
      </c>
      <c r="D15" s="316"/>
    </row>
    <row r="16" spans="1:4" s="275" customFormat="1" ht="12.75">
      <c r="A16" s="127"/>
      <c r="B16" s="316"/>
      <c r="C16" s="2" t="s">
        <v>614</v>
      </c>
      <c r="D16" s="316"/>
    </row>
    <row r="17" spans="1:4" s="275" customFormat="1" ht="12.75">
      <c r="A17" s="252" t="s">
        <v>281</v>
      </c>
      <c r="B17" s="316"/>
      <c r="C17" s="2" t="s">
        <v>616</v>
      </c>
      <c r="D17" s="316"/>
    </row>
    <row r="18" spans="1:4" s="275" customFormat="1" ht="12.75">
      <c r="A18" s="316" t="s">
        <v>290</v>
      </c>
      <c r="B18" s="316"/>
      <c r="C18" s="316"/>
      <c r="D18" s="316"/>
    </row>
    <row r="19" spans="1:4" s="275" customFormat="1" ht="12.75">
      <c r="A19" s="316"/>
      <c r="B19" s="316"/>
      <c r="C19" s="316"/>
      <c r="D19" s="316"/>
    </row>
    <row r="20" spans="1:4" s="275" customFormat="1" ht="12.75">
      <c r="A20" s="252" t="s">
        <v>83</v>
      </c>
      <c r="B20" s="316"/>
      <c r="C20" s="316"/>
      <c r="D20" s="316"/>
    </row>
    <row r="21" spans="1:4" s="275" customFormat="1" ht="12.75">
      <c r="A21" s="316" t="s">
        <v>377</v>
      </c>
      <c r="B21" s="316"/>
      <c r="C21" s="316"/>
      <c r="D21" s="316"/>
    </row>
    <row r="22" spans="1:4" s="275" customFormat="1" ht="12.75">
      <c r="A22" s="316"/>
      <c r="B22" s="316"/>
      <c r="C22" s="316"/>
      <c r="D22" s="316"/>
    </row>
    <row r="23" spans="1:4" s="275" customFormat="1" ht="12.75">
      <c r="A23" s="316" t="s">
        <v>271</v>
      </c>
      <c r="B23" s="316"/>
      <c r="C23" s="316"/>
      <c r="D23" s="316"/>
    </row>
    <row r="24" spans="1:4" s="275" customFormat="1" ht="12.75">
      <c r="A24" s="316" t="s">
        <v>301</v>
      </c>
      <c r="B24" s="316"/>
      <c r="C24" s="316"/>
      <c r="D24" s="316"/>
    </row>
    <row r="25" spans="1:4" s="275" customFormat="1" ht="12.75">
      <c r="A25" s="316"/>
      <c r="B25" s="316"/>
      <c r="C25" s="316"/>
      <c r="D25" s="316"/>
    </row>
    <row r="26" spans="1:4" s="275" customFormat="1" ht="12.75">
      <c r="A26" s="30" t="s">
        <v>379</v>
      </c>
      <c r="B26"/>
      <c r="C26"/>
      <c r="D26"/>
    </row>
    <row r="27" ht="12.75">
      <c r="A27" s="401">
        <v>40219</v>
      </c>
    </row>
  </sheetData>
  <sheetProtection/>
  <printOptions/>
  <pageMargins left="0.5" right="0.5" top="0.5" bottom="0.5" header="0.5" footer="0.5"/>
  <pageSetup horizontalDpi="600" verticalDpi="600" orientation="landscape" scale="75" r:id="rId1"/>
  <headerFooter alignWithMargins="0">
    <oddFooter>&amp;L&amp;A&amp;C&amp;F&amp;R&amp;P of &amp;N</oddFooter>
  </headerFooter>
</worksheet>
</file>

<file path=xl/worksheets/sheet15.xml><?xml version="1.0" encoding="utf-8"?>
<worksheet xmlns="http://schemas.openxmlformats.org/spreadsheetml/2006/main" xmlns:r="http://schemas.openxmlformats.org/officeDocument/2006/relationships">
  <sheetPr>
    <tabColor indexed="16"/>
  </sheetPr>
  <dimension ref="A1:E48"/>
  <sheetViews>
    <sheetView showGridLines="0" view="pageBreakPreview" zoomScaleSheetLayoutView="100" zoomScalePageLayoutView="0" workbookViewId="0" topLeftCell="A3">
      <selection activeCell="D28" sqref="D28"/>
    </sheetView>
  </sheetViews>
  <sheetFormatPr defaultColWidth="9.140625" defaultRowHeight="12.75"/>
  <cols>
    <col min="1" max="1" width="28.57421875" style="0" customWidth="1"/>
    <col min="2" max="2" width="11.8515625" style="0" customWidth="1"/>
    <col min="3" max="3" width="13.00390625" style="0" customWidth="1"/>
    <col min="10" max="10" width="10.8515625" style="0" customWidth="1"/>
    <col min="12" max="12" width="12.8515625" style="0" customWidth="1"/>
  </cols>
  <sheetData>
    <row r="1" spans="1:3" ht="15.75">
      <c r="A1" s="92" t="s">
        <v>57</v>
      </c>
      <c r="B1" s="30"/>
      <c r="C1" s="30"/>
    </row>
    <row r="2" spans="1:3" ht="15">
      <c r="A2" s="99" t="s">
        <v>320</v>
      </c>
      <c r="B2" s="30"/>
      <c r="C2" s="30"/>
    </row>
    <row r="3" spans="1:3" ht="15">
      <c r="A3" s="12" t="s">
        <v>500</v>
      </c>
      <c r="B3" s="30"/>
      <c r="C3" s="30"/>
    </row>
    <row r="4" spans="1:3" ht="12.75">
      <c r="A4" s="30"/>
      <c r="B4" s="30"/>
      <c r="C4" s="30"/>
    </row>
    <row r="5" spans="1:3" ht="38.25">
      <c r="A5" s="195" t="s">
        <v>305</v>
      </c>
      <c r="B5" s="189" t="s">
        <v>60</v>
      </c>
      <c r="C5" s="189" t="s">
        <v>270</v>
      </c>
    </row>
    <row r="6" spans="1:3" ht="12.75">
      <c r="A6" s="170" t="s">
        <v>31</v>
      </c>
      <c r="B6" s="178">
        <v>3164.4</v>
      </c>
      <c r="C6" s="178">
        <f>B6*C12</f>
        <v>2531.5200000000004</v>
      </c>
    </row>
    <row r="7" spans="1:3" ht="12.75">
      <c r="A7" s="170" t="s">
        <v>32</v>
      </c>
      <c r="B7" s="178">
        <v>3776.77</v>
      </c>
      <c r="C7" s="178">
        <f>B7*C12</f>
        <v>3021.416</v>
      </c>
    </row>
    <row r="8" spans="1:3" ht="12.75">
      <c r="A8" s="170" t="s">
        <v>33</v>
      </c>
      <c r="B8" s="178">
        <v>612.37</v>
      </c>
      <c r="C8" s="178">
        <f>B8*C12</f>
        <v>489.896</v>
      </c>
    </row>
    <row r="9" spans="1:3" ht="12.75">
      <c r="A9" s="30"/>
      <c r="B9" s="30"/>
      <c r="C9" s="30"/>
    </row>
    <row r="10" spans="3:5" ht="12.75">
      <c r="C10" s="611"/>
      <c r="D10" s="5"/>
      <c r="E10" s="5"/>
    </row>
    <row r="11" spans="1:5" ht="12.75">
      <c r="A11" s="30" t="s">
        <v>81</v>
      </c>
      <c r="C11" s="2"/>
      <c r="D11" s="5"/>
      <c r="E11" s="5"/>
    </row>
    <row r="12" spans="1:5" ht="12.75">
      <c r="A12" s="35" t="s">
        <v>414</v>
      </c>
      <c r="C12" s="553">
        <v>0.8</v>
      </c>
      <c r="D12" s="551"/>
      <c r="E12" s="551"/>
    </row>
    <row r="13" spans="3:5" ht="12.75">
      <c r="C13" s="549" t="s">
        <v>540</v>
      </c>
      <c r="D13" s="551"/>
      <c r="E13" s="551"/>
    </row>
    <row r="14" spans="1:5" ht="12.75">
      <c r="A14" t="s">
        <v>310</v>
      </c>
      <c r="C14" s="2"/>
      <c r="D14" s="2"/>
      <c r="E14" s="2"/>
    </row>
    <row r="15" ht="12.75">
      <c r="A15" s="35" t="s">
        <v>311</v>
      </c>
    </row>
    <row r="17" spans="1:3" ht="15.75">
      <c r="A17" s="400" t="s">
        <v>378</v>
      </c>
      <c r="B17" s="317"/>
      <c r="C17" s="2" t="s">
        <v>613</v>
      </c>
    </row>
    <row r="18" spans="1:3" ht="15.75">
      <c r="A18" s="2" t="s">
        <v>306</v>
      </c>
      <c r="B18" s="317"/>
      <c r="C18" s="2" t="s">
        <v>614</v>
      </c>
    </row>
    <row r="19" spans="1:3" ht="12.75">
      <c r="A19" s="35" t="s">
        <v>268</v>
      </c>
      <c r="C19" s="2" t="s">
        <v>616</v>
      </c>
    </row>
    <row r="20" ht="14.25">
      <c r="A20" s="35" t="s">
        <v>314</v>
      </c>
    </row>
    <row r="21" ht="12.75">
      <c r="A21" s="35"/>
    </row>
    <row r="22" ht="12.75">
      <c r="A22" s="35" t="s">
        <v>230</v>
      </c>
    </row>
    <row r="23" ht="12.75">
      <c r="A23" s="35" t="s">
        <v>231</v>
      </c>
    </row>
    <row r="24" ht="12.75">
      <c r="A24" s="35" t="s">
        <v>232</v>
      </c>
    </row>
    <row r="25" ht="12.75">
      <c r="A25" s="35"/>
    </row>
    <row r="26" spans="1:2" ht="12.75">
      <c r="A26" s="35" t="s">
        <v>265</v>
      </c>
      <c r="B26" s="30"/>
    </row>
    <row r="27" ht="12.75">
      <c r="A27" s="35" t="s">
        <v>307</v>
      </c>
    </row>
    <row r="28" ht="12.75">
      <c r="A28" s="35" t="s">
        <v>308</v>
      </c>
    </row>
    <row r="29" ht="12.75">
      <c r="A29" s="35"/>
    </row>
    <row r="30" ht="12.75">
      <c r="A30" s="35" t="s">
        <v>266</v>
      </c>
    </row>
    <row r="31" ht="12.75">
      <c r="A31" s="35" t="s">
        <v>309</v>
      </c>
    </row>
    <row r="32" ht="12.75">
      <c r="A32" s="35" t="s">
        <v>267</v>
      </c>
    </row>
    <row r="33" ht="12.75">
      <c r="A33" s="35"/>
    </row>
    <row r="34" ht="12.75">
      <c r="A34" s="35" t="s">
        <v>234</v>
      </c>
    </row>
    <row r="35" ht="12.75">
      <c r="A35" s="35" t="s">
        <v>235</v>
      </c>
    </row>
    <row r="36" ht="12.75">
      <c r="A36" s="35" t="s">
        <v>236</v>
      </c>
    </row>
    <row r="37" ht="12.75">
      <c r="A37" s="35" t="s">
        <v>238</v>
      </c>
    </row>
    <row r="38" ht="12.75">
      <c r="A38" s="35" t="s">
        <v>259</v>
      </c>
    </row>
    <row r="39" ht="12.75">
      <c r="A39" s="35" t="s">
        <v>239</v>
      </c>
    </row>
    <row r="40" ht="12.75">
      <c r="A40" s="35" t="s">
        <v>594</v>
      </c>
    </row>
    <row r="41" ht="12.75">
      <c r="A41" s="35" t="s">
        <v>241</v>
      </c>
    </row>
    <row r="42" ht="12.75">
      <c r="A42" s="35" t="s">
        <v>242</v>
      </c>
    </row>
    <row r="43" ht="12.75">
      <c r="A43" s="35" t="s">
        <v>243</v>
      </c>
    </row>
    <row r="44" ht="12.75">
      <c r="A44" s="35" t="s">
        <v>260</v>
      </c>
    </row>
    <row r="45" ht="12.75">
      <c r="A45" s="35"/>
    </row>
    <row r="46" ht="12.75">
      <c r="A46" s="35" t="s">
        <v>312</v>
      </c>
    </row>
    <row r="47" ht="12.75">
      <c r="A47" s="35" t="s">
        <v>313</v>
      </c>
    </row>
    <row r="48" ht="12.75">
      <c r="A48" s="35"/>
    </row>
  </sheetData>
  <sheetProtection/>
  <printOptions/>
  <pageMargins left="0.5" right="0.5" top="0.5" bottom="0.5" header="0.5" footer="0.5"/>
  <pageSetup horizontalDpi="600" verticalDpi="600" orientation="landscape" scale="75" r:id="rId1"/>
  <headerFooter alignWithMargins="0">
    <oddFooter>&amp;L&amp;A&amp;C&amp;F&amp;R&amp;P of &amp;N</oddFooter>
  </headerFooter>
</worksheet>
</file>

<file path=xl/worksheets/sheet16.xml><?xml version="1.0" encoding="utf-8"?>
<worksheet xmlns="http://schemas.openxmlformats.org/spreadsheetml/2006/main" xmlns:r="http://schemas.openxmlformats.org/officeDocument/2006/relationships">
  <sheetPr>
    <tabColor indexed="16"/>
  </sheetPr>
  <dimension ref="A1:I48"/>
  <sheetViews>
    <sheetView showGridLines="0" view="pageBreakPreview" zoomScale="85" zoomScaleSheetLayoutView="85" zoomScalePageLayoutView="0" workbookViewId="0" topLeftCell="B20">
      <selection activeCell="J42" sqref="J42"/>
    </sheetView>
  </sheetViews>
  <sheetFormatPr defaultColWidth="9.140625" defaultRowHeight="12.75"/>
  <cols>
    <col min="1" max="1" width="59.421875" style="5" customWidth="1"/>
    <col min="2" max="2" width="11.57421875" style="5" customWidth="1"/>
    <col min="3" max="3" width="11.28125" style="5" customWidth="1"/>
    <col min="4" max="4" width="10.28125" style="5" bestFit="1" customWidth="1"/>
    <col min="5" max="5" width="10.57421875" style="5" bestFit="1" customWidth="1"/>
    <col min="6" max="6" width="11.421875" style="5" customWidth="1"/>
    <col min="7" max="7" width="10.28125" style="5" bestFit="1" customWidth="1"/>
    <col min="8" max="9" width="9.140625" style="5" customWidth="1"/>
    <col min="10" max="10" width="10.28125" style="5" bestFit="1" customWidth="1"/>
    <col min="11" max="12" width="9.140625" style="5" customWidth="1"/>
    <col min="13" max="13" width="2.00390625" style="5" customWidth="1"/>
    <col min="14" max="14" width="10.28125" style="5" bestFit="1" customWidth="1"/>
    <col min="15" max="16384" width="9.140625" style="5" customWidth="1"/>
  </cols>
  <sheetData>
    <row r="1" ht="15.75">
      <c r="A1" s="1" t="s">
        <v>57</v>
      </c>
    </row>
    <row r="2" spans="1:9" ht="15">
      <c r="A2" s="91" t="s">
        <v>58</v>
      </c>
      <c r="B2" s="9"/>
      <c r="C2" s="9"/>
      <c r="D2" s="9"/>
      <c r="E2" s="9"/>
      <c r="F2" s="9"/>
      <c r="G2" s="9"/>
      <c r="H2" s="9"/>
      <c r="I2" s="9"/>
    </row>
    <row r="3" spans="1:9" ht="15">
      <c r="A3" s="12" t="s">
        <v>500</v>
      </c>
      <c r="B3" s="9"/>
      <c r="C3" s="9"/>
      <c r="D3" s="9"/>
      <c r="E3" s="9"/>
      <c r="F3" s="9"/>
      <c r="G3" s="9"/>
      <c r="H3" s="9"/>
      <c r="I3" s="9"/>
    </row>
    <row r="4" spans="1:9" ht="15">
      <c r="A4" s="91"/>
      <c r="B4" s="9"/>
      <c r="C4" s="9"/>
      <c r="D4" s="9"/>
      <c r="E4" s="9"/>
      <c r="F4" s="9"/>
      <c r="G4" s="9"/>
      <c r="H4" s="9"/>
      <c r="I4" s="9"/>
    </row>
    <row r="5" spans="1:6" ht="51">
      <c r="A5" s="190" t="s">
        <v>59</v>
      </c>
      <c r="B5" s="189" t="s">
        <v>60</v>
      </c>
      <c r="C5" s="139" t="s">
        <v>61</v>
      </c>
      <c r="D5" s="189" t="s">
        <v>270</v>
      </c>
      <c r="E5" s="139" t="s">
        <v>62</v>
      </c>
      <c r="F5" s="139" t="s">
        <v>63</v>
      </c>
    </row>
    <row r="6" spans="1:6" ht="12.75">
      <c r="A6" s="93" t="s">
        <v>64</v>
      </c>
      <c r="B6" s="94">
        <v>223.02879333496094</v>
      </c>
      <c r="C6" s="26">
        <f>$D$29</f>
        <v>0.8</v>
      </c>
      <c r="D6" s="71">
        <f aca="true" t="shared" si="0" ref="D6:D21">B6*C6</f>
        <v>178.42303466796875</v>
      </c>
      <c r="E6" s="26"/>
      <c r="F6" s="95">
        <f aca="true" t="shared" si="1" ref="F6:F16">D6</f>
        <v>178.42303466796875</v>
      </c>
    </row>
    <row r="7" spans="1:6" ht="12.75">
      <c r="A7" s="93" t="s">
        <v>65</v>
      </c>
      <c r="B7" s="94">
        <v>181.23133850097656</v>
      </c>
      <c r="C7" s="26">
        <f aca="true" t="shared" si="2" ref="C7:C21">$D$29</f>
        <v>0.8</v>
      </c>
      <c r="D7" s="71">
        <f t="shared" si="0"/>
        <v>144.98507080078124</v>
      </c>
      <c r="E7" s="26"/>
      <c r="F7" s="95">
        <f t="shared" si="1"/>
        <v>144.98507080078124</v>
      </c>
    </row>
    <row r="8" spans="1:6" ht="12.75">
      <c r="A8" s="93" t="s">
        <v>66</v>
      </c>
      <c r="B8" s="94">
        <v>171.69284057617188</v>
      </c>
      <c r="C8" s="26">
        <f t="shared" si="2"/>
        <v>0.8</v>
      </c>
      <c r="D8" s="71">
        <f t="shared" si="0"/>
        <v>137.3542724609375</v>
      </c>
      <c r="E8" s="26"/>
      <c r="F8" s="95">
        <f t="shared" si="1"/>
        <v>137.3542724609375</v>
      </c>
    </row>
    <row r="9" spans="1:6" ht="12.75">
      <c r="A9" s="93" t="s">
        <v>67</v>
      </c>
      <c r="B9" s="94">
        <v>162.1543426513672</v>
      </c>
      <c r="C9" s="26">
        <f t="shared" si="2"/>
        <v>0.8</v>
      </c>
      <c r="D9" s="71">
        <f t="shared" si="0"/>
        <v>129.72347412109374</v>
      </c>
      <c r="E9" s="26"/>
      <c r="F9" s="95">
        <f t="shared" si="1"/>
        <v>129.72347412109374</v>
      </c>
    </row>
    <row r="10" spans="1:6" ht="12.75">
      <c r="A10" s="93" t="s">
        <v>68</v>
      </c>
      <c r="B10" s="94">
        <v>152.61585998535156</v>
      </c>
      <c r="C10" s="26">
        <f t="shared" si="2"/>
        <v>0.8</v>
      </c>
      <c r="D10" s="71">
        <f t="shared" si="0"/>
        <v>122.09268798828126</v>
      </c>
      <c r="E10" s="26"/>
      <c r="F10" s="95">
        <f t="shared" si="1"/>
        <v>122.09268798828126</v>
      </c>
    </row>
    <row r="11" spans="1:6" ht="12.75">
      <c r="A11" s="93" t="s">
        <v>69</v>
      </c>
      <c r="B11" s="94">
        <v>143.07736206054688</v>
      </c>
      <c r="C11" s="26">
        <f t="shared" si="2"/>
        <v>0.8</v>
      </c>
      <c r="D11" s="71">
        <f t="shared" si="0"/>
        <v>114.4618896484375</v>
      </c>
      <c r="E11" s="26"/>
      <c r="F11" s="95">
        <f t="shared" si="1"/>
        <v>114.4618896484375</v>
      </c>
    </row>
    <row r="12" spans="1:6" ht="12.75">
      <c r="A12" s="93" t="s">
        <v>70</v>
      </c>
      <c r="B12" s="94">
        <v>133.53887939453125</v>
      </c>
      <c r="C12" s="26">
        <f t="shared" si="2"/>
        <v>0.8</v>
      </c>
      <c r="D12" s="71">
        <f t="shared" si="0"/>
        <v>106.831103515625</v>
      </c>
      <c r="E12" s="26"/>
      <c r="F12" s="95">
        <f t="shared" si="1"/>
        <v>106.831103515625</v>
      </c>
    </row>
    <row r="13" spans="1:6" ht="12.75">
      <c r="A13" s="93" t="s">
        <v>71</v>
      </c>
      <c r="B13" s="94">
        <v>121.59864044189453</v>
      </c>
      <c r="C13" s="26">
        <f t="shared" si="2"/>
        <v>0.8</v>
      </c>
      <c r="D13" s="71">
        <f t="shared" si="0"/>
        <v>97.27891235351564</v>
      </c>
      <c r="E13" s="26"/>
      <c r="F13" s="95">
        <f t="shared" si="1"/>
        <v>97.27891235351564</v>
      </c>
    </row>
    <row r="14" spans="1:6" ht="12.75">
      <c r="A14" s="93" t="s">
        <v>72</v>
      </c>
      <c r="B14" s="94">
        <v>112.2448959350586</v>
      </c>
      <c r="C14" s="26">
        <f t="shared" si="2"/>
        <v>0.8</v>
      </c>
      <c r="D14" s="71">
        <f t="shared" si="0"/>
        <v>89.79591674804688</v>
      </c>
      <c r="E14" s="26"/>
      <c r="F14" s="95">
        <f t="shared" si="1"/>
        <v>89.79591674804688</v>
      </c>
    </row>
    <row r="15" spans="1:6" ht="12.75">
      <c r="A15" s="93" t="s">
        <v>73</v>
      </c>
      <c r="B15" s="94">
        <v>102.89115905761719</v>
      </c>
      <c r="C15" s="26">
        <f t="shared" si="2"/>
        <v>0.8</v>
      </c>
      <c r="D15" s="71">
        <f t="shared" si="0"/>
        <v>82.31292724609375</v>
      </c>
      <c r="E15" s="26"/>
      <c r="F15" s="95">
        <f t="shared" si="1"/>
        <v>82.31292724609375</v>
      </c>
    </row>
    <row r="16" spans="1:6" ht="12.75">
      <c r="A16" s="93" t="s">
        <v>74</v>
      </c>
      <c r="B16" s="94">
        <v>93.53741455078125</v>
      </c>
      <c r="C16" s="26">
        <f t="shared" si="2"/>
        <v>0.8</v>
      </c>
      <c r="D16" s="71">
        <f t="shared" si="0"/>
        <v>74.829931640625</v>
      </c>
      <c r="E16" s="26"/>
      <c r="F16" s="95">
        <f t="shared" si="1"/>
        <v>74.829931640625</v>
      </c>
    </row>
    <row r="17" spans="1:6" ht="12.75">
      <c r="A17" s="93" t="s">
        <v>75</v>
      </c>
      <c r="B17" s="94">
        <v>84.18367004394531</v>
      </c>
      <c r="C17" s="26">
        <f t="shared" si="2"/>
        <v>0.8</v>
      </c>
      <c r="D17" s="71">
        <f t="shared" si="0"/>
        <v>67.34693603515625</v>
      </c>
      <c r="E17" s="95">
        <f>D14:D18</f>
        <v>67.34693603515625</v>
      </c>
      <c r="F17" s="26"/>
    </row>
    <row r="18" spans="1:6" ht="12.75">
      <c r="A18" s="93" t="s">
        <v>76</v>
      </c>
      <c r="B18" s="94">
        <v>74.8299331665039</v>
      </c>
      <c r="C18" s="26">
        <f t="shared" si="2"/>
        <v>0.8</v>
      </c>
      <c r="D18" s="71">
        <f t="shared" si="0"/>
        <v>59.863946533203126</v>
      </c>
      <c r="E18" s="95">
        <f>D15:D19</f>
        <v>59.863946533203126</v>
      </c>
      <c r="F18" s="26"/>
    </row>
    <row r="19" spans="1:6" ht="12.75">
      <c r="A19" s="93" t="s">
        <v>77</v>
      </c>
      <c r="B19" s="94">
        <v>66.76943969726562</v>
      </c>
      <c r="C19" s="26">
        <f t="shared" si="2"/>
        <v>0.8</v>
      </c>
      <c r="D19" s="71">
        <f t="shared" si="0"/>
        <v>53.4155517578125</v>
      </c>
      <c r="E19" s="95">
        <f>D16:D20</f>
        <v>53.4155517578125</v>
      </c>
      <c r="F19" s="26"/>
    </row>
    <row r="20" spans="1:6" ht="12.75">
      <c r="A20" s="93" t="s">
        <v>78</v>
      </c>
      <c r="B20" s="94">
        <v>57.2309455871582</v>
      </c>
      <c r="C20" s="26">
        <f t="shared" si="2"/>
        <v>0.8</v>
      </c>
      <c r="D20" s="71">
        <f t="shared" si="0"/>
        <v>45.78475646972657</v>
      </c>
      <c r="E20" s="95">
        <f>D17:D21</f>
        <v>45.78475646972657</v>
      </c>
      <c r="F20" s="26"/>
    </row>
    <row r="21" spans="1:6" ht="12.75">
      <c r="A21" s="93" t="s">
        <v>79</v>
      </c>
      <c r="B21" s="94">
        <v>47.69245529174805</v>
      </c>
      <c r="C21" s="26">
        <f t="shared" si="2"/>
        <v>0.8</v>
      </c>
      <c r="D21" s="71">
        <f t="shared" si="0"/>
        <v>38.15396423339844</v>
      </c>
      <c r="E21" s="95">
        <f>D18:D22</f>
        <v>38.15396423339844</v>
      </c>
      <c r="F21" s="26"/>
    </row>
    <row r="22" spans="5:7" ht="12.75">
      <c r="E22" s="37">
        <f>AVERAGE(E17:E21)</f>
        <v>52.913031005859374</v>
      </c>
      <c r="F22" s="96">
        <f>AVERAGE(F6:F16)</f>
        <v>116.18992919921878</v>
      </c>
      <c r="G22" s="5" t="s">
        <v>80</v>
      </c>
    </row>
    <row r="23" spans="5:7" ht="12.75">
      <c r="E23" s="9"/>
      <c r="F23" s="429">
        <f>E22*(0.59)+F22*(0.41)</f>
        <v>78.85655926513672</v>
      </c>
      <c r="G23" s="407" t="s">
        <v>579</v>
      </c>
    </row>
    <row r="24" spans="1:7" ht="12.75">
      <c r="A24" s="8" t="s">
        <v>81</v>
      </c>
      <c r="E24" s="9"/>
      <c r="F24" s="578">
        <f>F23/D29</f>
        <v>98.5706990814209</v>
      </c>
      <c r="G24" s="407" t="s">
        <v>580</v>
      </c>
    </row>
    <row r="25" spans="1:5" ht="12.75">
      <c r="A25" s="5" t="s">
        <v>82</v>
      </c>
      <c r="E25" s="9"/>
    </row>
    <row r="26" ht="12.75">
      <c r="E26" s="9"/>
    </row>
    <row r="27" spans="1:4" ht="12.75">
      <c r="A27" s="127" t="s">
        <v>299</v>
      </c>
      <c r="D27" s="611"/>
    </row>
    <row r="28" spans="1:4" ht="12.75">
      <c r="A28" s="5" t="s">
        <v>287</v>
      </c>
      <c r="D28" s="2"/>
    </row>
    <row r="29" spans="4:6" ht="12.75">
      <c r="D29" s="553">
        <v>0.8</v>
      </c>
      <c r="E29" s="551"/>
      <c r="F29" s="551"/>
    </row>
    <row r="30" spans="1:6" ht="12.75">
      <c r="A30" s="8" t="s">
        <v>281</v>
      </c>
      <c r="D30" s="549" t="s">
        <v>541</v>
      </c>
      <c r="E30" s="551"/>
      <c r="F30" s="551"/>
    </row>
    <row r="31" spans="1:6" ht="12.75">
      <c r="A31" s="5" t="s">
        <v>286</v>
      </c>
      <c r="D31" s="2"/>
      <c r="E31" s="2"/>
      <c r="F31" s="2"/>
    </row>
    <row r="32" ht="12.75">
      <c r="E32" s="9"/>
    </row>
    <row r="33" spans="1:4" ht="12.75">
      <c r="A33" s="8" t="s">
        <v>83</v>
      </c>
      <c r="D33" s="2" t="s">
        <v>613</v>
      </c>
    </row>
    <row r="34" spans="1:4" ht="12.75">
      <c r="A34" s="5" t="s">
        <v>84</v>
      </c>
      <c r="D34" s="2" t="s">
        <v>614</v>
      </c>
    </row>
    <row r="35" ht="12.75">
      <c r="D35" s="2" t="s">
        <v>616</v>
      </c>
    </row>
    <row r="36" ht="12.75">
      <c r="A36" s="30" t="s">
        <v>379</v>
      </c>
    </row>
    <row r="37" ht="12.75">
      <c r="A37" s="401">
        <v>40441</v>
      </c>
    </row>
    <row r="40" ht="12.75">
      <c r="A40" s="8" t="s">
        <v>166</v>
      </c>
    </row>
    <row r="41" spans="1:5" ht="53.25">
      <c r="A41" s="193" t="s">
        <v>276</v>
      </c>
      <c r="B41" s="139" t="s">
        <v>167</v>
      </c>
      <c r="C41" s="139" t="s">
        <v>168</v>
      </c>
      <c r="D41" s="139" t="s">
        <v>277</v>
      </c>
      <c r="E41" s="139" t="s">
        <v>339</v>
      </c>
    </row>
    <row r="42" spans="1:5" ht="12.75">
      <c r="A42" s="26" t="s">
        <v>169</v>
      </c>
      <c r="B42" s="112">
        <v>9.8</v>
      </c>
      <c r="C42" s="112">
        <v>801</v>
      </c>
      <c r="D42" s="112">
        <v>1123</v>
      </c>
      <c r="E42" s="364">
        <f>D42*0.6</f>
        <v>673.8</v>
      </c>
    </row>
    <row r="43" spans="1:5" ht="12.75">
      <c r="A43" s="26" t="s">
        <v>170</v>
      </c>
      <c r="B43" s="112">
        <v>10.8</v>
      </c>
      <c r="C43" s="112">
        <v>727</v>
      </c>
      <c r="D43" s="112">
        <v>917</v>
      </c>
      <c r="E43" s="364">
        <f>D43*0.6</f>
        <v>550.1999999999999</v>
      </c>
    </row>
    <row r="44" spans="1:5" ht="12.75">
      <c r="A44" s="26" t="s">
        <v>171</v>
      </c>
      <c r="B44" s="112" t="s">
        <v>172</v>
      </c>
      <c r="C44" s="112">
        <f>C42-C43</f>
        <v>74</v>
      </c>
      <c r="D44" s="119">
        <f>ROUND(D42-D43,1)</f>
        <v>206</v>
      </c>
      <c r="E44" s="365">
        <f>ROUND(E42-E43,1)</f>
        <v>123.6</v>
      </c>
    </row>
    <row r="45" spans="1:4" ht="12.75">
      <c r="A45" s="9"/>
      <c r="B45" s="114"/>
      <c r="C45" s="114"/>
      <c r="D45" s="114"/>
    </row>
    <row r="46" ht="12.75">
      <c r="A46" s="8" t="s">
        <v>83</v>
      </c>
    </row>
    <row r="47" ht="12.75">
      <c r="A47" s="140" t="s">
        <v>173</v>
      </c>
    </row>
    <row r="48" ht="12.75">
      <c r="A48" s="140" t="s">
        <v>174</v>
      </c>
    </row>
  </sheetData>
  <sheetProtection/>
  <printOptions/>
  <pageMargins left="0.5" right="0.5" top="0.5" bottom="0.5" header="0.5" footer="0.5"/>
  <pageSetup horizontalDpi="600" verticalDpi="600" orientation="landscape" scale="61" r:id="rId1"/>
  <headerFooter alignWithMargins="0">
    <oddFooter>&amp;L&amp;A&amp;C&amp;F&amp;R&amp;P of &amp;N</oddFooter>
  </headerFooter>
</worksheet>
</file>

<file path=xl/worksheets/sheet17.xml><?xml version="1.0" encoding="utf-8"?>
<worksheet xmlns="http://schemas.openxmlformats.org/spreadsheetml/2006/main" xmlns:r="http://schemas.openxmlformats.org/officeDocument/2006/relationships">
  <sheetPr>
    <tabColor indexed="16"/>
  </sheetPr>
  <dimension ref="A1:E24"/>
  <sheetViews>
    <sheetView showGridLines="0" view="pageBreakPreview" zoomScaleSheetLayoutView="100" zoomScalePageLayoutView="0" workbookViewId="0" topLeftCell="C1">
      <selection activeCell="K10" sqref="K10"/>
    </sheetView>
  </sheetViews>
  <sheetFormatPr defaultColWidth="9.140625" defaultRowHeight="12.75"/>
  <cols>
    <col min="1" max="1" width="32.57421875" style="5" customWidth="1"/>
    <col min="2" max="2" width="21.8515625" style="5" customWidth="1"/>
    <col min="3" max="3" width="11.00390625" style="5" customWidth="1"/>
    <col min="4" max="4" width="10.57421875" style="5" customWidth="1"/>
    <col min="5" max="9" width="9.140625" style="5" customWidth="1"/>
    <col min="10" max="10" width="34.57421875" style="5" customWidth="1"/>
    <col min="11" max="16384" width="9.140625" style="5" customWidth="1"/>
  </cols>
  <sheetData>
    <row r="1" ht="15.75">
      <c r="A1" s="92" t="s">
        <v>57</v>
      </c>
    </row>
    <row r="2" ht="15">
      <c r="A2" s="91" t="s">
        <v>162</v>
      </c>
    </row>
    <row r="3" ht="15">
      <c r="A3" s="12" t="s">
        <v>500</v>
      </c>
    </row>
    <row r="4" ht="15">
      <c r="A4" s="91"/>
    </row>
    <row r="5" spans="1:4" s="2" customFormat="1" ht="51">
      <c r="A5" s="188" t="s">
        <v>113</v>
      </c>
      <c r="B5" s="189" t="s">
        <v>60</v>
      </c>
      <c r="C5" s="139" t="s">
        <v>61</v>
      </c>
      <c r="D5" s="189" t="s">
        <v>270</v>
      </c>
    </row>
    <row r="6" spans="1:4" s="2" customFormat="1" ht="12.75">
      <c r="A6" s="232" t="s">
        <v>163</v>
      </c>
      <c r="B6" s="3">
        <v>159</v>
      </c>
      <c r="C6" s="3">
        <f>C12</f>
        <v>0.8</v>
      </c>
      <c r="D6" s="4">
        <f>B6*C6</f>
        <v>127.2</v>
      </c>
    </row>
    <row r="7" s="2" customFormat="1" ht="12.75">
      <c r="A7" s="128"/>
    </row>
    <row r="8" s="2" customFormat="1" ht="12.75">
      <c r="A8" s="127" t="s">
        <v>81</v>
      </c>
    </row>
    <row r="9" s="2" customFormat="1" ht="12.75">
      <c r="A9" s="128" t="s">
        <v>360</v>
      </c>
    </row>
    <row r="10" spans="1:5" s="2" customFormat="1" ht="12.75">
      <c r="A10" s="128" t="s">
        <v>164</v>
      </c>
      <c r="C10" s="611"/>
      <c r="D10" s="5"/>
      <c r="E10" s="5"/>
    </row>
    <row r="11" spans="1:5" s="2" customFormat="1" ht="12.75">
      <c r="A11" s="128"/>
      <c r="D11" s="5"/>
      <c r="E11" s="5"/>
    </row>
    <row r="12" spans="1:5" s="2" customFormat="1" ht="12.75">
      <c r="A12" s="127" t="s">
        <v>299</v>
      </c>
      <c r="C12" s="553">
        <v>0.8</v>
      </c>
      <c r="D12" s="551"/>
      <c r="E12" s="551"/>
    </row>
    <row r="13" spans="1:5" s="2" customFormat="1" ht="12.75">
      <c r="A13" s="128" t="s">
        <v>165</v>
      </c>
      <c r="C13" s="549" t="s">
        <v>540</v>
      </c>
      <c r="D13" s="551"/>
      <c r="E13" s="551"/>
    </row>
    <row r="14" s="2" customFormat="1" ht="12.75">
      <c r="A14" s="128" t="s">
        <v>282</v>
      </c>
    </row>
    <row r="15" s="2" customFormat="1" ht="12.75">
      <c r="A15" s="128"/>
    </row>
    <row r="16" spans="1:3" s="2" customFormat="1" ht="12.75">
      <c r="A16" s="2" t="s">
        <v>269</v>
      </c>
      <c r="C16" s="2" t="s">
        <v>613</v>
      </c>
    </row>
    <row r="17" s="2" customFormat="1" ht="12.75">
      <c r="C17" s="2" t="s">
        <v>614</v>
      </c>
    </row>
    <row r="18" spans="1:3" s="2" customFormat="1" ht="12.75">
      <c r="A18" s="127" t="s">
        <v>110</v>
      </c>
      <c r="C18" s="2" t="s">
        <v>616</v>
      </c>
    </row>
    <row r="19" s="2" customFormat="1" ht="12.75"/>
    <row r="20" s="2" customFormat="1" ht="12.75">
      <c r="A20" s="8" t="s">
        <v>281</v>
      </c>
    </row>
    <row r="21" s="2" customFormat="1" ht="12.75">
      <c r="A21" s="2" t="s">
        <v>283</v>
      </c>
    </row>
    <row r="22" s="2" customFormat="1" ht="12.75"/>
    <row r="23" s="2" customFormat="1" ht="12.75">
      <c r="A23" s="30" t="s">
        <v>379</v>
      </c>
    </row>
    <row r="24" s="2" customFormat="1" ht="12.75">
      <c r="A24" s="401">
        <v>40441</v>
      </c>
    </row>
    <row r="25" s="2" customFormat="1" ht="12.75"/>
    <row r="26" s="2" customFormat="1" ht="12.75"/>
    <row r="27" s="2" customFormat="1" ht="12.75"/>
    <row r="28" s="2" customFormat="1" ht="12.75"/>
  </sheetData>
  <sheetProtection/>
  <printOptions/>
  <pageMargins left="0.5" right="0.5" top="0.5" bottom="0.5" header="0.5" footer="0.5"/>
  <pageSetup horizontalDpi="600" verticalDpi="600" orientation="landscape" scale="70" r:id="rId1"/>
  <headerFooter alignWithMargins="0">
    <oddFooter>&amp;L&amp;A&amp;C&amp;F&amp;R&amp;P of &amp;N</oddFooter>
  </headerFooter>
</worksheet>
</file>

<file path=xl/worksheets/sheet18.xml><?xml version="1.0" encoding="utf-8"?>
<worksheet xmlns="http://schemas.openxmlformats.org/spreadsheetml/2006/main" xmlns:r="http://schemas.openxmlformats.org/officeDocument/2006/relationships">
  <sheetPr>
    <tabColor indexed="16"/>
  </sheetPr>
  <dimension ref="A1:BA130"/>
  <sheetViews>
    <sheetView showGridLines="0" view="pageBreakPreview" zoomScale="70" zoomScaleNormal="80" zoomScaleSheetLayoutView="70" zoomScalePageLayoutView="0" workbookViewId="0" topLeftCell="A67">
      <pane xSplit="4" topLeftCell="E1" activePane="topRight" state="frozen"/>
      <selection pane="topLeft" activeCell="G36" sqref="G36"/>
      <selection pane="topRight" activeCell="H114" sqref="H114 L114"/>
    </sheetView>
  </sheetViews>
  <sheetFormatPr defaultColWidth="9.140625" defaultRowHeight="12.75"/>
  <cols>
    <col min="1" max="2" width="11.7109375" style="5" customWidth="1"/>
    <col min="3" max="3" width="10.00390625" style="5" customWidth="1"/>
    <col min="4" max="5" width="2.421875" style="141" customWidth="1"/>
    <col min="6" max="6" width="12.421875" style="5" customWidth="1"/>
    <col min="7" max="7" width="16.421875" style="142" bestFit="1" customWidth="1"/>
    <col min="8" max="8" width="20.57421875" style="5" bestFit="1" customWidth="1"/>
    <col min="9" max="9" width="2.7109375" style="5" customWidth="1"/>
    <col min="10" max="10" width="12.421875" style="5" customWidth="1"/>
    <col min="11" max="11" width="17.00390625" style="142" bestFit="1" customWidth="1"/>
    <col min="12" max="12" width="20.57421875" style="5" bestFit="1" customWidth="1"/>
    <col min="13" max="13" width="2.140625" style="5" customWidth="1"/>
    <col min="14" max="14" width="12.57421875" style="5" customWidth="1"/>
    <col min="15" max="15" width="17.00390625" style="143" bestFit="1" customWidth="1"/>
    <col min="16" max="16" width="16.140625" style="5" customWidth="1"/>
    <col min="17" max="17" width="2.8515625" style="5" customWidth="1"/>
    <col min="18" max="18" width="11.00390625" style="5" customWidth="1"/>
    <col min="19" max="19" width="14.00390625" style="143" bestFit="1" customWidth="1"/>
    <col min="20" max="20" width="12.28125" style="5" bestFit="1" customWidth="1"/>
    <col min="21" max="21" width="2.8515625" style="5" customWidth="1"/>
    <col min="22" max="22" width="9.8515625" style="5" hidden="1" customWidth="1"/>
    <col min="23" max="23" width="14.140625" style="143" hidden="1" customWidth="1"/>
    <col min="24" max="24" width="16.140625" style="5" hidden="1" customWidth="1"/>
    <col min="25" max="25" width="2.7109375" style="5" hidden="1" customWidth="1"/>
    <col min="26" max="26" width="12.57421875" style="97" customWidth="1"/>
    <col min="27" max="27" width="13.140625" style="97" customWidth="1"/>
    <col min="28" max="28" width="17.8515625" style="97" bestFit="1" customWidth="1"/>
    <col min="29" max="29" width="2.7109375" style="97" customWidth="1"/>
    <col min="30" max="32" width="12.57421875" style="97" customWidth="1"/>
    <col min="33" max="33" width="2.57421875" style="97" customWidth="1"/>
    <col min="34" max="34" width="12.57421875" style="5" customWidth="1"/>
    <col min="35" max="35" width="13.28125" style="5" bestFit="1" customWidth="1"/>
    <col min="36" max="36" width="14.00390625" style="5" customWidth="1"/>
    <col min="37" max="37" width="3.00390625" style="5" customWidth="1"/>
    <col min="38" max="38" width="12.00390625" style="5" customWidth="1"/>
    <col min="39" max="39" width="14.7109375" style="5" customWidth="1"/>
    <col min="40" max="40" width="12.00390625" style="5" customWidth="1"/>
    <col min="41" max="41" width="2.57421875" style="5" customWidth="1"/>
    <col min="42" max="44" width="12.57421875" style="5" customWidth="1"/>
    <col min="45" max="46" width="9.140625" style="5" customWidth="1"/>
    <col min="47" max="47" width="12.00390625" style="5" bestFit="1" customWidth="1"/>
    <col min="48" max="48" width="15.8515625" style="5" customWidth="1"/>
    <col min="49" max="49" width="9.140625" style="9" customWidth="1"/>
    <col min="50" max="50" width="11.140625" style="5" bestFit="1" customWidth="1"/>
    <col min="51" max="51" width="14.421875" style="5" customWidth="1"/>
    <col min="52" max="52" width="16.00390625" style="5" bestFit="1" customWidth="1"/>
    <col min="53" max="53" width="9.140625" style="9" customWidth="1"/>
    <col min="54" max="54" width="11.140625" style="5" bestFit="1" customWidth="1"/>
    <col min="55" max="55" width="15.57421875" style="5" customWidth="1"/>
    <col min="56" max="56" width="16.00390625" style="5" bestFit="1" customWidth="1"/>
    <col min="57" max="16384" width="9.140625" style="5" customWidth="1"/>
  </cols>
  <sheetData>
    <row r="1" spans="1:3" ht="15.75">
      <c r="A1" s="1" t="s">
        <v>57</v>
      </c>
      <c r="B1" s="1"/>
      <c r="C1" s="1"/>
    </row>
    <row r="2" spans="1:3" ht="15">
      <c r="A2" s="99" t="s">
        <v>280</v>
      </c>
      <c r="B2" s="12"/>
      <c r="C2" s="12"/>
    </row>
    <row r="3" spans="1:3" ht="15">
      <c r="A3" s="12" t="s">
        <v>500</v>
      </c>
      <c r="B3" s="12"/>
      <c r="C3" s="12"/>
    </row>
    <row r="5" spans="1:53" s="242" customFormat="1" ht="12.75">
      <c r="A5" s="8" t="s">
        <v>175</v>
      </c>
      <c r="B5" s="8"/>
      <c r="C5" s="144">
        <v>0.8</v>
      </c>
      <c r="D5" s="278"/>
      <c r="E5" s="278"/>
      <c r="G5" s="279"/>
      <c r="K5" s="279"/>
      <c r="O5" s="280"/>
      <c r="S5" s="280"/>
      <c r="W5" s="280"/>
      <c r="Z5" s="97"/>
      <c r="AA5" s="97"/>
      <c r="AB5" s="97"/>
      <c r="AC5" s="97"/>
      <c r="AD5" s="97"/>
      <c r="AE5" s="97"/>
      <c r="AF5" s="97"/>
      <c r="AG5" s="97"/>
      <c r="AW5" s="241"/>
      <c r="BA5" s="241"/>
    </row>
    <row r="6" spans="1:53" s="242" customFormat="1" ht="12.75">
      <c r="A6" s="8" t="s">
        <v>123</v>
      </c>
      <c r="B6" s="8"/>
      <c r="C6" s="144">
        <v>0.8</v>
      </c>
      <c r="D6" s="278"/>
      <c r="E6" s="278"/>
      <c r="G6" s="279"/>
      <c r="K6" s="279"/>
      <c r="O6" s="280"/>
      <c r="S6" s="280"/>
      <c r="W6" s="280"/>
      <c r="Z6" s="97"/>
      <c r="AA6" s="97"/>
      <c r="AB6" s="97"/>
      <c r="AC6" s="97"/>
      <c r="AD6" s="97"/>
      <c r="AE6" s="97"/>
      <c r="AF6" s="97"/>
      <c r="AG6" s="97"/>
      <c r="AW6" s="241"/>
      <c r="BA6" s="241"/>
    </row>
    <row r="7" spans="4:53" s="242" customFormat="1" ht="13.5" thickBot="1">
      <c r="D7" s="278"/>
      <c r="E7" s="278"/>
      <c r="G7" s="279"/>
      <c r="K7" s="279" t="str">
        <f ca="1">INFO("recalc")</f>
        <v>Automatic</v>
      </c>
      <c r="O7" s="280"/>
      <c r="S7" s="280"/>
      <c r="W7" s="280"/>
      <c r="Z7" s="97"/>
      <c r="AA7" s="97"/>
      <c r="AB7" s="97"/>
      <c r="AC7" s="97"/>
      <c r="AD7" s="97"/>
      <c r="AE7" s="97"/>
      <c r="AF7" s="97"/>
      <c r="AG7" s="97"/>
      <c r="AW7" s="241"/>
      <c r="BA7" s="241"/>
    </row>
    <row r="8" spans="1:53" s="242" customFormat="1" ht="13.5" thickBot="1">
      <c r="A8" s="658" t="s">
        <v>176</v>
      </c>
      <c r="B8" s="659"/>
      <c r="C8" s="660"/>
      <c r="D8" s="278"/>
      <c r="I8" s="241"/>
      <c r="M8" s="241"/>
      <c r="S8" s="280"/>
      <c r="W8" s="280"/>
      <c r="Z8" s="97"/>
      <c r="AA8" s="97"/>
      <c r="AB8" s="97"/>
      <c r="AC8" s="97"/>
      <c r="AD8" s="97"/>
      <c r="AE8" s="97"/>
      <c r="AF8" s="97"/>
      <c r="AG8" s="97"/>
      <c r="AW8" s="241"/>
      <c r="BA8" s="241"/>
    </row>
    <row r="9" spans="4:33" s="8" customFormat="1" ht="25.5" customHeight="1">
      <c r="D9" s="117"/>
      <c r="F9" s="655" t="s">
        <v>292</v>
      </c>
      <c r="G9" s="656"/>
      <c r="H9" s="657"/>
      <c r="I9" s="288"/>
      <c r="J9" s="655" t="s">
        <v>177</v>
      </c>
      <c r="K9" s="656"/>
      <c r="L9" s="657"/>
      <c r="M9" s="288"/>
      <c r="N9" s="655" t="s">
        <v>178</v>
      </c>
      <c r="O9" s="656"/>
      <c r="P9" s="657"/>
      <c r="AG9" s="147"/>
    </row>
    <row r="10" spans="1:33" s="150" customFormat="1" ht="38.25">
      <c r="A10" s="139" t="s">
        <v>179</v>
      </c>
      <c r="B10" s="82" t="s">
        <v>180</v>
      </c>
      <c r="C10" s="148" t="s">
        <v>415</v>
      </c>
      <c r="D10" s="149"/>
      <c r="F10" s="289" t="s">
        <v>181</v>
      </c>
      <c r="G10" s="289" t="s">
        <v>182</v>
      </c>
      <c r="H10" s="289" t="s">
        <v>183</v>
      </c>
      <c r="I10" s="288"/>
      <c r="J10" s="289" t="s">
        <v>181</v>
      </c>
      <c r="K10" s="289" t="s">
        <v>182</v>
      </c>
      <c r="L10" s="289" t="s">
        <v>183</v>
      </c>
      <c r="M10" s="288"/>
      <c r="N10" s="289" t="s">
        <v>181</v>
      </c>
      <c r="O10" s="289" t="s">
        <v>182</v>
      </c>
      <c r="P10" s="289" t="s">
        <v>183</v>
      </c>
      <c r="AG10" s="151"/>
    </row>
    <row r="11" spans="1:33" s="150" customFormat="1" ht="15">
      <c r="A11" s="152">
        <v>3</v>
      </c>
      <c r="B11" s="305">
        <v>14.271499999999998</v>
      </c>
      <c r="C11" s="153">
        <f>B11*0.8</f>
        <v>11.4172</v>
      </c>
      <c r="D11" s="149"/>
      <c r="F11" s="299"/>
      <c r="G11" s="306"/>
      <c r="H11" s="299">
        <f aca="true" t="shared" si="0" ref="H11:H56">F11*B11</f>
        <v>0</v>
      </c>
      <c r="I11" s="282"/>
      <c r="J11" s="290"/>
      <c r="K11" s="307"/>
      <c r="L11" s="290">
        <f aca="true" t="shared" si="1" ref="L11:L56">J11*B11</f>
        <v>0</v>
      </c>
      <c r="M11" s="282"/>
      <c r="N11" s="290">
        <f aca="true" t="shared" si="2" ref="N11:N56">F11+J11</f>
        <v>0</v>
      </c>
      <c r="O11" s="290">
        <f aca="true" t="shared" si="3" ref="O11:O56">G11+K11</f>
        <v>0</v>
      </c>
      <c r="P11" s="290">
        <f aca="true" t="shared" si="4" ref="P11:P56">H11+L11</f>
        <v>0</v>
      </c>
      <c r="AG11" s="151"/>
    </row>
    <row r="12" spans="1:33" s="150" customFormat="1" ht="15">
      <c r="A12" s="152">
        <v>4</v>
      </c>
      <c r="B12" s="305">
        <v>13.431999999999999</v>
      </c>
      <c r="C12" s="153">
        <f aca="true" t="shared" si="5" ref="C12:C56">B12*0.8</f>
        <v>10.7456</v>
      </c>
      <c r="D12" s="149"/>
      <c r="F12" s="299"/>
      <c r="G12" s="306"/>
      <c r="H12" s="299">
        <f t="shared" si="0"/>
        <v>0</v>
      </c>
      <c r="I12" s="282"/>
      <c r="J12" s="290"/>
      <c r="K12" s="307"/>
      <c r="L12" s="290">
        <f t="shared" si="1"/>
        <v>0</v>
      </c>
      <c r="M12" s="282"/>
      <c r="N12" s="290">
        <f t="shared" si="2"/>
        <v>0</v>
      </c>
      <c r="O12" s="290">
        <f t="shared" si="3"/>
        <v>0</v>
      </c>
      <c r="P12" s="290">
        <f t="shared" si="4"/>
        <v>0</v>
      </c>
      <c r="AG12" s="151"/>
    </row>
    <row r="13" spans="1:33" s="150" customFormat="1" ht="15">
      <c r="A13" s="152">
        <v>5</v>
      </c>
      <c r="B13" s="305">
        <v>12.6</v>
      </c>
      <c r="C13" s="153">
        <f t="shared" si="5"/>
        <v>10.08</v>
      </c>
      <c r="D13" s="149"/>
      <c r="F13" s="299"/>
      <c r="G13" s="306"/>
      <c r="H13" s="299">
        <f t="shared" si="0"/>
        <v>0</v>
      </c>
      <c r="I13" s="282"/>
      <c r="J13" s="290"/>
      <c r="K13" s="307"/>
      <c r="L13" s="290">
        <f t="shared" si="1"/>
        <v>0</v>
      </c>
      <c r="M13" s="282"/>
      <c r="N13" s="290">
        <f t="shared" si="2"/>
        <v>0</v>
      </c>
      <c r="O13" s="290">
        <f t="shared" si="3"/>
        <v>0</v>
      </c>
      <c r="P13" s="290">
        <f t="shared" si="4"/>
        <v>0</v>
      </c>
      <c r="AG13" s="151"/>
    </row>
    <row r="14" spans="1:33" s="150" customFormat="1" ht="15">
      <c r="A14" s="152">
        <v>6</v>
      </c>
      <c r="B14" s="305">
        <v>11.752999999999998</v>
      </c>
      <c r="C14" s="153">
        <f t="shared" si="5"/>
        <v>9.402399999999998</v>
      </c>
      <c r="D14" s="149"/>
      <c r="F14" s="299"/>
      <c r="G14" s="306"/>
      <c r="H14" s="299">
        <f t="shared" si="0"/>
        <v>0</v>
      </c>
      <c r="I14" s="282"/>
      <c r="J14" s="290"/>
      <c r="K14" s="307"/>
      <c r="L14" s="290">
        <f t="shared" si="1"/>
        <v>0</v>
      </c>
      <c r="M14" s="282"/>
      <c r="N14" s="290">
        <f t="shared" si="2"/>
        <v>0</v>
      </c>
      <c r="O14" s="290">
        <f t="shared" si="3"/>
        <v>0</v>
      </c>
      <c r="P14" s="290">
        <f t="shared" si="4"/>
        <v>0</v>
      </c>
      <c r="AG14" s="151"/>
    </row>
    <row r="15" spans="1:33" s="150" customFormat="1" ht="15">
      <c r="A15" s="152">
        <v>7</v>
      </c>
      <c r="B15" s="305">
        <v>27.7</v>
      </c>
      <c r="C15" s="153">
        <f t="shared" si="5"/>
        <v>22.16</v>
      </c>
      <c r="D15" s="149"/>
      <c r="F15" s="299">
        <v>158</v>
      </c>
      <c r="G15" s="306">
        <v>276.5</v>
      </c>
      <c r="H15" s="299">
        <f t="shared" si="0"/>
        <v>4376.599999999999</v>
      </c>
      <c r="I15" s="283"/>
      <c r="J15" s="290"/>
      <c r="K15" s="307"/>
      <c r="L15" s="290">
        <f t="shared" si="1"/>
        <v>0</v>
      </c>
      <c r="M15" s="282"/>
      <c r="N15" s="290">
        <f t="shared" si="2"/>
        <v>158</v>
      </c>
      <c r="O15" s="290">
        <f t="shared" si="3"/>
        <v>276.5</v>
      </c>
      <c r="P15" s="290">
        <f t="shared" si="4"/>
        <v>4376.599999999999</v>
      </c>
      <c r="AG15" s="151"/>
    </row>
    <row r="16" spans="1:33" s="150" customFormat="1" ht="15">
      <c r="A16" s="152">
        <v>8</v>
      </c>
      <c r="B16" s="305">
        <v>26.863999999999997</v>
      </c>
      <c r="C16" s="153">
        <f t="shared" si="5"/>
        <v>21.4912</v>
      </c>
      <c r="D16" s="149"/>
      <c r="F16" s="299"/>
      <c r="G16" s="306"/>
      <c r="H16" s="299">
        <f t="shared" si="0"/>
        <v>0</v>
      </c>
      <c r="I16" s="283"/>
      <c r="J16" s="290"/>
      <c r="K16" s="307"/>
      <c r="L16" s="290">
        <f t="shared" si="1"/>
        <v>0</v>
      </c>
      <c r="M16" s="282"/>
      <c r="N16" s="290">
        <f t="shared" si="2"/>
        <v>0</v>
      </c>
      <c r="O16" s="290">
        <f t="shared" si="3"/>
        <v>0</v>
      </c>
      <c r="P16" s="290">
        <f t="shared" si="4"/>
        <v>0</v>
      </c>
      <c r="AG16" s="151"/>
    </row>
    <row r="17" spans="1:53" s="242" customFormat="1" ht="15">
      <c r="A17" s="243">
        <v>9</v>
      </c>
      <c r="B17" s="305">
        <v>26</v>
      </c>
      <c r="C17" s="153">
        <f t="shared" si="5"/>
        <v>20.8</v>
      </c>
      <c r="D17" s="278"/>
      <c r="F17" s="299">
        <v>1281</v>
      </c>
      <c r="G17" s="306">
        <v>2200.9</v>
      </c>
      <c r="H17" s="299">
        <f t="shared" si="0"/>
        <v>33306</v>
      </c>
      <c r="I17" s="283"/>
      <c r="J17" s="290">
        <v>26694</v>
      </c>
      <c r="K17" s="307">
        <v>16505.4</v>
      </c>
      <c r="L17" s="290">
        <f t="shared" si="1"/>
        <v>694044</v>
      </c>
      <c r="M17" s="284"/>
      <c r="N17" s="290">
        <f t="shared" si="2"/>
        <v>27975</v>
      </c>
      <c r="O17" s="290">
        <f t="shared" si="3"/>
        <v>18706.300000000003</v>
      </c>
      <c r="P17" s="290">
        <f t="shared" si="4"/>
        <v>727350</v>
      </c>
      <c r="Q17" s="291"/>
      <c r="R17" s="291"/>
      <c r="S17" s="292"/>
      <c r="T17" s="291"/>
      <c r="W17" s="280"/>
      <c r="Z17" s="97"/>
      <c r="AA17" s="97"/>
      <c r="AB17" s="97"/>
      <c r="AC17" s="97"/>
      <c r="AD17" s="97"/>
      <c r="AE17" s="97"/>
      <c r="AF17" s="97"/>
      <c r="AG17" s="97"/>
      <c r="AW17" s="241"/>
      <c r="BA17" s="241"/>
    </row>
    <row r="18" spans="1:53" s="242" customFormat="1" ht="15">
      <c r="A18" s="293">
        <v>10</v>
      </c>
      <c r="B18" s="308">
        <v>25.2</v>
      </c>
      <c r="C18" s="153">
        <f t="shared" si="5"/>
        <v>20.16</v>
      </c>
      <c r="D18" s="278"/>
      <c r="F18" s="299"/>
      <c r="G18" s="306"/>
      <c r="H18" s="299">
        <f t="shared" si="0"/>
        <v>0</v>
      </c>
      <c r="I18" s="283"/>
      <c r="J18" s="290">
        <v>15925</v>
      </c>
      <c r="K18" s="307">
        <v>13706.3</v>
      </c>
      <c r="L18" s="290">
        <f t="shared" si="1"/>
        <v>401310</v>
      </c>
      <c r="M18" s="284"/>
      <c r="N18" s="290">
        <f t="shared" si="2"/>
        <v>15925</v>
      </c>
      <c r="O18" s="290">
        <f t="shared" si="3"/>
        <v>13706.3</v>
      </c>
      <c r="P18" s="290">
        <f t="shared" si="4"/>
        <v>401310</v>
      </c>
      <c r="Q18" s="291"/>
      <c r="R18" s="291"/>
      <c r="S18" s="292"/>
      <c r="T18" s="291"/>
      <c r="W18" s="280"/>
      <c r="Z18" s="97"/>
      <c r="AA18" s="97"/>
      <c r="AB18" s="97"/>
      <c r="AC18" s="97"/>
      <c r="AD18" s="97"/>
      <c r="AE18" s="97"/>
      <c r="AF18" s="97"/>
      <c r="AG18" s="97"/>
      <c r="AW18" s="241"/>
      <c r="BA18" s="241"/>
    </row>
    <row r="19" spans="1:53" s="242" customFormat="1" ht="15">
      <c r="A19" s="152">
        <v>11</v>
      </c>
      <c r="B19" s="305">
        <v>32.7</v>
      </c>
      <c r="C19" s="153">
        <f t="shared" si="5"/>
        <v>26.160000000000004</v>
      </c>
      <c r="D19" s="278"/>
      <c r="F19" s="299">
        <v>2096</v>
      </c>
      <c r="G19" s="306">
        <v>1167.6</v>
      </c>
      <c r="H19" s="299">
        <f t="shared" si="0"/>
        <v>68539.20000000001</v>
      </c>
      <c r="I19" s="283"/>
      <c r="J19" s="290">
        <v>61</v>
      </c>
      <c r="K19" s="307">
        <v>82.4</v>
      </c>
      <c r="L19" s="290">
        <f t="shared" si="1"/>
        <v>1994.7000000000003</v>
      </c>
      <c r="M19" s="284"/>
      <c r="N19" s="290">
        <f t="shared" si="2"/>
        <v>2157</v>
      </c>
      <c r="O19" s="290">
        <f t="shared" si="3"/>
        <v>1250</v>
      </c>
      <c r="P19" s="290">
        <f t="shared" si="4"/>
        <v>70533.90000000001</v>
      </c>
      <c r="Q19" s="291"/>
      <c r="R19" s="291"/>
      <c r="S19" s="292"/>
      <c r="T19" s="291"/>
      <c r="W19" s="280"/>
      <c r="Z19" s="97"/>
      <c r="AA19" s="97"/>
      <c r="AB19" s="97"/>
      <c r="AC19" s="97"/>
      <c r="AD19" s="97"/>
      <c r="AE19" s="97"/>
      <c r="AF19" s="97"/>
      <c r="AG19" s="97"/>
      <c r="AW19" s="241"/>
      <c r="BA19" s="241"/>
    </row>
    <row r="20" spans="1:53" s="242" customFormat="1" ht="15">
      <c r="A20" s="152">
        <v>12</v>
      </c>
      <c r="B20" s="305">
        <v>31.9</v>
      </c>
      <c r="C20" s="153">
        <f t="shared" si="5"/>
        <v>25.52</v>
      </c>
      <c r="D20" s="278"/>
      <c r="F20" s="299"/>
      <c r="G20" s="306"/>
      <c r="H20" s="299">
        <f t="shared" si="0"/>
        <v>0</v>
      </c>
      <c r="I20" s="283"/>
      <c r="J20" s="290"/>
      <c r="K20" s="307"/>
      <c r="L20" s="290">
        <f t="shared" si="1"/>
        <v>0</v>
      </c>
      <c r="M20" s="284"/>
      <c r="N20" s="290">
        <f t="shared" si="2"/>
        <v>0</v>
      </c>
      <c r="O20" s="290">
        <f t="shared" si="3"/>
        <v>0</v>
      </c>
      <c r="P20" s="290">
        <f t="shared" si="4"/>
        <v>0</v>
      </c>
      <c r="Q20" s="291"/>
      <c r="R20" s="291"/>
      <c r="S20" s="292"/>
      <c r="T20" s="291"/>
      <c r="W20" s="280"/>
      <c r="Z20" s="97"/>
      <c r="AA20" s="97"/>
      <c r="AB20" s="97"/>
      <c r="AC20" s="97"/>
      <c r="AD20" s="97"/>
      <c r="AE20" s="97"/>
      <c r="AF20" s="97"/>
      <c r="AG20" s="97"/>
      <c r="AW20" s="241"/>
      <c r="BA20" s="241"/>
    </row>
    <row r="21" spans="1:53" s="242" customFormat="1" ht="15">
      <c r="A21" s="293">
        <v>13</v>
      </c>
      <c r="B21" s="308">
        <v>31.1</v>
      </c>
      <c r="C21" s="153">
        <f t="shared" si="5"/>
        <v>24.880000000000003</v>
      </c>
      <c r="D21" s="278"/>
      <c r="F21" s="299"/>
      <c r="G21" s="309"/>
      <c r="H21" s="299">
        <f t="shared" si="0"/>
        <v>0</v>
      </c>
      <c r="I21" s="283"/>
      <c r="J21" s="290">
        <v>540673</v>
      </c>
      <c r="K21" s="307">
        <v>322127.5</v>
      </c>
      <c r="L21" s="290">
        <f t="shared" si="1"/>
        <v>16814930.3</v>
      </c>
      <c r="M21" s="284"/>
      <c r="N21" s="290">
        <f t="shared" si="2"/>
        <v>540673</v>
      </c>
      <c r="O21" s="290">
        <f t="shared" si="3"/>
        <v>322127.5</v>
      </c>
      <c r="P21" s="290">
        <f t="shared" si="4"/>
        <v>16814930.3</v>
      </c>
      <c r="Q21" s="291"/>
      <c r="R21" s="291"/>
      <c r="S21" s="292"/>
      <c r="T21" s="291"/>
      <c r="W21" s="280"/>
      <c r="Z21" s="97"/>
      <c r="AA21" s="97"/>
      <c r="AB21" s="97"/>
      <c r="AC21" s="97"/>
      <c r="AD21" s="97"/>
      <c r="AE21" s="97"/>
      <c r="AF21" s="97"/>
      <c r="AG21" s="97"/>
      <c r="AW21" s="241"/>
      <c r="BA21" s="241"/>
    </row>
    <row r="22" spans="1:53" s="242" customFormat="1" ht="15">
      <c r="A22" s="293">
        <v>14</v>
      </c>
      <c r="B22" s="308">
        <v>38.6</v>
      </c>
      <c r="C22" s="153">
        <f t="shared" si="5"/>
        <v>30.880000000000003</v>
      </c>
      <c r="D22" s="278"/>
      <c r="F22" s="299">
        <v>5874</v>
      </c>
      <c r="G22" s="309">
        <v>6582.6</v>
      </c>
      <c r="H22" s="299">
        <f t="shared" si="0"/>
        <v>226736.4</v>
      </c>
      <c r="I22" s="283"/>
      <c r="J22" s="290">
        <v>347825</v>
      </c>
      <c r="K22" s="307">
        <v>207104.5</v>
      </c>
      <c r="L22" s="290">
        <f t="shared" si="1"/>
        <v>13426045</v>
      </c>
      <c r="M22" s="284"/>
      <c r="N22" s="290">
        <f t="shared" si="2"/>
        <v>353699</v>
      </c>
      <c r="O22" s="290">
        <f t="shared" si="3"/>
        <v>213687.1</v>
      </c>
      <c r="P22" s="290">
        <f t="shared" si="4"/>
        <v>13652781.4</v>
      </c>
      <c r="Q22" s="291"/>
      <c r="R22" s="291"/>
      <c r="S22" s="292"/>
      <c r="T22" s="291"/>
      <c r="W22" s="280"/>
      <c r="Z22" s="97"/>
      <c r="AA22" s="97"/>
      <c r="AB22" s="97"/>
      <c r="AC22" s="97"/>
      <c r="AD22" s="97"/>
      <c r="AE22" s="97"/>
      <c r="AF22" s="97"/>
      <c r="AG22" s="97"/>
      <c r="AW22" s="241"/>
      <c r="BA22" s="241"/>
    </row>
    <row r="23" spans="1:53" s="242" customFormat="1" ht="15">
      <c r="A23" s="291">
        <v>15</v>
      </c>
      <c r="B23" s="308">
        <v>37.8</v>
      </c>
      <c r="C23" s="153">
        <f t="shared" si="5"/>
        <v>30.24</v>
      </c>
      <c r="D23" s="278"/>
      <c r="F23" s="299">
        <v>141964</v>
      </c>
      <c r="G23" s="309">
        <v>248732.2</v>
      </c>
      <c r="H23" s="299">
        <f t="shared" si="0"/>
        <v>5366239.199999999</v>
      </c>
      <c r="I23" s="283"/>
      <c r="J23" s="290">
        <v>664</v>
      </c>
      <c r="K23" s="307">
        <v>896.4</v>
      </c>
      <c r="L23" s="290">
        <f t="shared" si="1"/>
        <v>25099.199999999997</v>
      </c>
      <c r="M23" s="284"/>
      <c r="N23" s="290">
        <f t="shared" si="2"/>
        <v>142628</v>
      </c>
      <c r="O23" s="290">
        <f t="shared" si="3"/>
        <v>249628.6</v>
      </c>
      <c r="P23" s="290">
        <f t="shared" si="4"/>
        <v>5391338.399999999</v>
      </c>
      <c r="Q23" s="291"/>
      <c r="R23" s="291"/>
      <c r="S23" s="292"/>
      <c r="T23" s="291"/>
      <c r="W23" s="280"/>
      <c r="Z23" s="97"/>
      <c r="AA23" s="97"/>
      <c r="AB23" s="97"/>
      <c r="AC23" s="97"/>
      <c r="AD23" s="97"/>
      <c r="AE23" s="97"/>
      <c r="AF23" s="97"/>
      <c r="AG23" s="97"/>
      <c r="AW23" s="241"/>
      <c r="BA23" s="241"/>
    </row>
    <row r="24" spans="1:53" s="242" customFormat="1" ht="15">
      <c r="A24" s="293">
        <v>16</v>
      </c>
      <c r="B24" s="308">
        <v>36.9</v>
      </c>
      <c r="C24" s="153">
        <f t="shared" si="5"/>
        <v>29.52</v>
      </c>
      <c r="D24" s="278"/>
      <c r="F24" s="299"/>
      <c r="G24" s="306"/>
      <c r="H24" s="299">
        <f t="shared" si="0"/>
        <v>0</v>
      </c>
      <c r="I24" s="283"/>
      <c r="J24" s="290"/>
      <c r="K24" s="307"/>
      <c r="L24" s="290">
        <f t="shared" si="1"/>
        <v>0</v>
      </c>
      <c r="M24" s="284"/>
      <c r="N24" s="290">
        <f t="shared" si="2"/>
        <v>0</v>
      </c>
      <c r="O24" s="290">
        <f t="shared" si="3"/>
        <v>0</v>
      </c>
      <c r="P24" s="290">
        <f t="shared" si="4"/>
        <v>0</v>
      </c>
      <c r="Q24" s="291"/>
      <c r="R24" s="291"/>
      <c r="S24" s="292"/>
      <c r="T24" s="291"/>
      <c r="W24" s="280"/>
      <c r="Z24" s="97"/>
      <c r="AA24" s="97"/>
      <c r="AB24" s="97"/>
      <c r="AC24" s="97"/>
      <c r="AD24" s="97"/>
      <c r="AE24" s="97"/>
      <c r="AF24" s="97"/>
      <c r="AG24" s="97"/>
      <c r="AW24" s="241"/>
      <c r="BA24" s="241"/>
    </row>
    <row r="25" spans="1:53" s="242" customFormat="1" ht="15">
      <c r="A25" s="293">
        <v>17</v>
      </c>
      <c r="B25" s="308">
        <v>48.690999999999995</v>
      </c>
      <c r="C25" s="153">
        <f t="shared" si="5"/>
        <v>38.952799999999996</v>
      </c>
      <c r="D25" s="278"/>
      <c r="F25" s="299"/>
      <c r="G25" s="306"/>
      <c r="H25" s="299">
        <f t="shared" si="0"/>
        <v>0</v>
      </c>
      <c r="I25" s="283"/>
      <c r="J25" s="290"/>
      <c r="K25" s="307"/>
      <c r="L25" s="290">
        <f t="shared" si="1"/>
        <v>0</v>
      </c>
      <c r="M25" s="284"/>
      <c r="N25" s="290">
        <f t="shared" si="2"/>
        <v>0</v>
      </c>
      <c r="O25" s="290">
        <f t="shared" si="3"/>
        <v>0</v>
      </c>
      <c r="P25" s="290">
        <f t="shared" si="4"/>
        <v>0</v>
      </c>
      <c r="Q25" s="291"/>
      <c r="R25" s="291"/>
      <c r="S25" s="292"/>
      <c r="T25" s="291"/>
      <c r="W25" s="280"/>
      <c r="Z25" s="97"/>
      <c r="AA25" s="97"/>
      <c r="AB25" s="97"/>
      <c r="AC25" s="97"/>
      <c r="AD25" s="97"/>
      <c r="AE25" s="97"/>
      <c r="AF25" s="97"/>
      <c r="AG25" s="97"/>
      <c r="AW25" s="241"/>
      <c r="BA25" s="241"/>
    </row>
    <row r="26" spans="1:53" s="242" customFormat="1" ht="15">
      <c r="A26" s="293">
        <v>18</v>
      </c>
      <c r="B26" s="308">
        <v>47.9</v>
      </c>
      <c r="C26" s="153">
        <f t="shared" si="5"/>
        <v>38.32</v>
      </c>
      <c r="D26" s="278"/>
      <c r="F26" s="299"/>
      <c r="G26" s="306"/>
      <c r="H26" s="299">
        <f t="shared" si="0"/>
        <v>0</v>
      </c>
      <c r="I26" s="283"/>
      <c r="J26" s="290">
        <v>14216</v>
      </c>
      <c r="K26" s="307">
        <v>4391.7</v>
      </c>
      <c r="L26" s="290">
        <f t="shared" si="1"/>
        <v>680946.4</v>
      </c>
      <c r="M26" s="284"/>
      <c r="N26" s="290">
        <f t="shared" si="2"/>
        <v>14216</v>
      </c>
      <c r="O26" s="290">
        <f t="shared" si="3"/>
        <v>4391.7</v>
      </c>
      <c r="P26" s="290">
        <f t="shared" si="4"/>
        <v>680946.4</v>
      </c>
      <c r="Q26" s="291"/>
      <c r="R26" s="291"/>
      <c r="S26" s="292"/>
      <c r="T26" s="291"/>
      <c r="W26" s="280"/>
      <c r="Z26" s="97"/>
      <c r="AA26" s="97"/>
      <c r="AB26" s="97"/>
      <c r="AC26" s="97"/>
      <c r="AD26" s="97"/>
      <c r="AE26" s="97"/>
      <c r="AF26" s="97"/>
      <c r="AG26" s="97"/>
      <c r="AW26" s="241"/>
      <c r="BA26" s="241"/>
    </row>
    <row r="27" spans="1:53" s="242" customFormat="1" ht="15">
      <c r="A27" s="293">
        <v>19</v>
      </c>
      <c r="B27" s="308">
        <v>55.4</v>
      </c>
      <c r="C27" s="153">
        <f t="shared" si="5"/>
        <v>44.32</v>
      </c>
      <c r="D27" s="278"/>
      <c r="F27" s="299"/>
      <c r="G27" s="306"/>
      <c r="H27" s="299">
        <f t="shared" si="0"/>
        <v>0</v>
      </c>
      <c r="I27" s="283"/>
      <c r="J27" s="290">
        <v>3069</v>
      </c>
      <c r="K27" s="307">
        <v>4143.2</v>
      </c>
      <c r="L27" s="290">
        <f t="shared" si="1"/>
        <v>170022.6</v>
      </c>
      <c r="M27" s="284"/>
      <c r="N27" s="290">
        <f t="shared" si="2"/>
        <v>3069</v>
      </c>
      <c r="O27" s="290">
        <f t="shared" si="3"/>
        <v>4143.2</v>
      </c>
      <c r="P27" s="290">
        <f t="shared" si="4"/>
        <v>170022.6</v>
      </c>
      <c r="Q27" s="291"/>
      <c r="R27" s="291"/>
      <c r="S27" s="292"/>
      <c r="T27" s="291"/>
      <c r="W27" s="280"/>
      <c r="Z27" s="97"/>
      <c r="AA27" s="97"/>
      <c r="AB27" s="97"/>
      <c r="AC27" s="97"/>
      <c r="AD27" s="97"/>
      <c r="AE27" s="97"/>
      <c r="AF27" s="97"/>
      <c r="AG27" s="97"/>
      <c r="AW27" s="241"/>
      <c r="BA27" s="241"/>
    </row>
    <row r="28" spans="1:53" s="242" customFormat="1" ht="15">
      <c r="A28" s="293">
        <v>20</v>
      </c>
      <c r="B28" s="308">
        <v>46.2</v>
      </c>
      <c r="C28" s="153">
        <f t="shared" si="5"/>
        <v>36.96</v>
      </c>
      <c r="D28" s="278"/>
      <c r="F28" s="299"/>
      <c r="G28" s="306"/>
      <c r="H28" s="299">
        <f t="shared" si="0"/>
        <v>0</v>
      </c>
      <c r="I28" s="283"/>
      <c r="J28" s="290">
        <v>15535</v>
      </c>
      <c r="K28" s="307">
        <v>20348.4</v>
      </c>
      <c r="L28" s="290">
        <f t="shared" si="1"/>
        <v>717717</v>
      </c>
      <c r="M28" s="284"/>
      <c r="N28" s="290">
        <f t="shared" si="2"/>
        <v>15535</v>
      </c>
      <c r="O28" s="290">
        <f t="shared" si="3"/>
        <v>20348.4</v>
      </c>
      <c r="P28" s="290">
        <f t="shared" si="4"/>
        <v>717717</v>
      </c>
      <c r="Q28" s="291"/>
      <c r="R28" s="291"/>
      <c r="S28" s="292"/>
      <c r="T28" s="291"/>
      <c r="W28" s="280"/>
      <c r="Z28" s="97"/>
      <c r="AA28" s="97"/>
      <c r="AB28" s="97"/>
      <c r="AC28" s="97"/>
      <c r="AD28" s="97"/>
      <c r="AE28" s="97"/>
      <c r="AF28" s="97"/>
      <c r="AG28" s="97"/>
      <c r="AW28" s="241"/>
      <c r="BA28" s="241"/>
    </row>
    <row r="29" spans="1:53" s="242" customFormat="1" ht="15">
      <c r="A29" s="293">
        <v>21</v>
      </c>
      <c r="B29" s="308">
        <v>66.3205</v>
      </c>
      <c r="C29" s="153">
        <f t="shared" si="5"/>
        <v>53.0564</v>
      </c>
      <c r="D29" s="278"/>
      <c r="F29" s="299"/>
      <c r="G29" s="306"/>
      <c r="H29" s="299">
        <f t="shared" si="0"/>
        <v>0</v>
      </c>
      <c r="I29" s="283"/>
      <c r="J29" s="290"/>
      <c r="K29" s="307"/>
      <c r="L29" s="290">
        <f t="shared" si="1"/>
        <v>0</v>
      </c>
      <c r="M29" s="284"/>
      <c r="N29" s="290">
        <f t="shared" si="2"/>
        <v>0</v>
      </c>
      <c r="O29" s="290">
        <f t="shared" si="3"/>
        <v>0</v>
      </c>
      <c r="P29" s="290">
        <f t="shared" si="4"/>
        <v>0</v>
      </c>
      <c r="Q29" s="291"/>
      <c r="R29" s="291"/>
      <c r="S29" s="292"/>
      <c r="T29" s="291"/>
      <c r="W29" s="280"/>
      <c r="Z29" s="97"/>
      <c r="AA29" s="97"/>
      <c r="AB29" s="97"/>
      <c r="AC29" s="97"/>
      <c r="AD29" s="97"/>
      <c r="AE29" s="97"/>
      <c r="AF29" s="97"/>
      <c r="AG29" s="97"/>
      <c r="AW29" s="241"/>
      <c r="BA29" s="241"/>
    </row>
    <row r="30" spans="1:53" s="242" customFormat="1" ht="15">
      <c r="A30" s="293">
        <v>22</v>
      </c>
      <c r="B30" s="308">
        <v>65.481</v>
      </c>
      <c r="C30" s="153">
        <f t="shared" si="5"/>
        <v>52.3848</v>
      </c>
      <c r="D30" s="278"/>
      <c r="F30" s="299"/>
      <c r="G30" s="306"/>
      <c r="H30" s="299">
        <f t="shared" si="0"/>
        <v>0</v>
      </c>
      <c r="I30" s="283"/>
      <c r="J30" s="290"/>
      <c r="K30" s="307"/>
      <c r="L30" s="290">
        <f t="shared" si="1"/>
        <v>0</v>
      </c>
      <c r="M30" s="284"/>
      <c r="N30" s="290">
        <f t="shared" si="2"/>
        <v>0</v>
      </c>
      <c r="O30" s="290">
        <f t="shared" si="3"/>
        <v>0</v>
      </c>
      <c r="P30" s="290">
        <f t="shared" si="4"/>
        <v>0</v>
      </c>
      <c r="Q30" s="291"/>
      <c r="R30" s="291"/>
      <c r="S30" s="292"/>
      <c r="T30" s="291"/>
      <c r="W30" s="280"/>
      <c r="Z30" s="97"/>
      <c r="AA30" s="97"/>
      <c r="AB30" s="97"/>
      <c r="AC30" s="97"/>
      <c r="AD30" s="97"/>
      <c r="AE30" s="97"/>
      <c r="AF30" s="97"/>
      <c r="AG30" s="97"/>
      <c r="AW30" s="241"/>
      <c r="BA30" s="241"/>
    </row>
    <row r="31" spans="1:53" s="242" customFormat="1" ht="15">
      <c r="A31" s="293">
        <v>23</v>
      </c>
      <c r="B31" s="308">
        <v>64.6</v>
      </c>
      <c r="C31" s="153">
        <f t="shared" si="5"/>
        <v>51.68</v>
      </c>
      <c r="D31" s="278"/>
      <c r="F31" s="299">
        <v>64348</v>
      </c>
      <c r="G31" s="306">
        <v>144783</v>
      </c>
      <c r="H31" s="299">
        <f t="shared" si="0"/>
        <v>4156880.8</v>
      </c>
      <c r="I31" s="283"/>
      <c r="J31" s="290">
        <v>252005</v>
      </c>
      <c r="K31" s="307">
        <v>206593.6</v>
      </c>
      <c r="L31" s="290">
        <f t="shared" si="1"/>
        <v>16279522.999999998</v>
      </c>
      <c r="M31" s="284"/>
      <c r="N31" s="290">
        <f t="shared" si="2"/>
        <v>316353</v>
      </c>
      <c r="O31" s="290">
        <f t="shared" si="3"/>
        <v>351376.6</v>
      </c>
      <c r="P31" s="290">
        <f t="shared" si="4"/>
        <v>20436403.799999997</v>
      </c>
      <c r="Q31" s="291"/>
      <c r="R31" s="291"/>
      <c r="S31" s="292"/>
      <c r="T31" s="291"/>
      <c r="W31" s="280"/>
      <c r="Z31" s="97"/>
      <c r="AA31" s="97"/>
      <c r="AB31" s="97"/>
      <c r="AC31" s="97"/>
      <c r="AD31" s="97"/>
      <c r="AE31" s="97"/>
      <c r="AF31" s="97"/>
      <c r="AG31" s="97"/>
      <c r="AW31" s="241"/>
      <c r="BA31" s="241"/>
    </row>
    <row r="32" spans="1:53" s="242" customFormat="1" ht="15">
      <c r="A32" s="293">
        <v>24</v>
      </c>
      <c r="B32" s="308">
        <v>63.80199999999999</v>
      </c>
      <c r="C32" s="153">
        <f t="shared" si="5"/>
        <v>51.041599999999995</v>
      </c>
      <c r="D32" s="278"/>
      <c r="F32" s="299"/>
      <c r="G32" s="306"/>
      <c r="H32" s="299">
        <f t="shared" si="0"/>
        <v>0</v>
      </c>
      <c r="I32" s="283"/>
      <c r="J32" s="290"/>
      <c r="K32" s="307"/>
      <c r="L32" s="290">
        <f t="shared" si="1"/>
        <v>0</v>
      </c>
      <c r="M32" s="284"/>
      <c r="N32" s="290">
        <f t="shared" si="2"/>
        <v>0</v>
      </c>
      <c r="O32" s="290">
        <f t="shared" si="3"/>
        <v>0</v>
      </c>
      <c r="P32" s="290">
        <f t="shared" si="4"/>
        <v>0</v>
      </c>
      <c r="Q32" s="291"/>
      <c r="R32" s="291"/>
      <c r="S32" s="292"/>
      <c r="T32" s="291"/>
      <c r="W32" s="280"/>
      <c r="Z32" s="97"/>
      <c r="AA32" s="97"/>
      <c r="AB32" s="97"/>
      <c r="AC32" s="97"/>
      <c r="AD32" s="97"/>
      <c r="AE32" s="97"/>
      <c r="AF32" s="97"/>
      <c r="AG32" s="97"/>
      <c r="AW32" s="241"/>
      <c r="BA32" s="241"/>
    </row>
    <row r="33" spans="1:53" s="242" customFormat="1" ht="15">
      <c r="A33" s="293">
        <v>25</v>
      </c>
      <c r="B33" s="308">
        <v>63</v>
      </c>
      <c r="C33" s="153">
        <f t="shared" si="5"/>
        <v>50.400000000000006</v>
      </c>
      <c r="D33" s="278"/>
      <c r="F33" s="299"/>
      <c r="G33" s="306"/>
      <c r="H33" s="299">
        <f t="shared" si="0"/>
        <v>0</v>
      </c>
      <c r="I33" s="283"/>
      <c r="J33" s="290"/>
      <c r="K33" s="307"/>
      <c r="L33" s="290">
        <f t="shared" si="1"/>
        <v>0</v>
      </c>
      <c r="M33" s="284"/>
      <c r="N33" s="290">
        <f t="shared" si="2"/>
        <v>0</v>
      </c>
      <c r="O33" s="290">
        <f t="shared" si="3"/>
        <v>0</v>
      </c>
      <c r="P33" s="290">
        <f t="shared" si="4"/>
        <v>0</v>
      </c>
      <c r="Q33" s="291"/>
      <c r="R33" s="291"/>
      <c r="S33" s="292"/>
      <c r="T33" s="291"/>
      <c r="W33" s="280"/>
      <c r="Z33" s="97"/>
      <c r="AA33" s="97"/>
      <c r="AB33" s="97"/>
      <c r="AC33" s="97"/>
      <c r="AD33" s="97"/>
      <c r="AE33" s="97"/>
      <c r="AF33" s="97"/>
      <c r="AG33" s="97"/>
      <c r="AW33" s="241"/>
      <c r="BA33" s="241"/>
    </row>
    <row r="34" spans="1:53" s="242" customFormat="1" ht="15">
      <c r="A34" s="293">
        <v>26</v>
      </c>
      <c r="B34" s="308">
        <v>62.1</v>
      </c>
      <c r="C34" s="153">
        <f t="shared" si="5"/>
        <v>49.68000000000001</v>
      </c>
      <c r="D34" s="278"/>
      <c r="F34" s="299"/>
      <c r="G34" s="306"/>
      <c r="H34" s="299">
        <f t="shared" si="0"/>
        <v>0</v>
      </c>
      <c r="I34" s="283"/>
      <c r="J34" s="290">
        <v>32744</v>
      </c>
      <c r="K34" s="307">
        <v>30262.8</v>
      </c>
      <c r="L34" s="290">
        <f t="shared" si="1"/>
        <v>2033402.4000000001</v>
      </c>
      <c r="M34" s="284"/>
      <c r="N34" s="290">
        <f t="shared" si="2"/>
        <v>32744</v>
      </c>
      <c r="O34" s="290">
        <f t="shared" si="3"/>
        <v>30262.8</v>
      </c>
      <c r="P34" s="290">
        <f t="shared" si="4"/>
        <v>2033402.4000000001</v>
      </c>
      <c r="Q34" s="291"/>
      <c r="R34" s="291"/>
      <c r="S34" s="292"/>
      <c r="T34" s="291"/>
      <c r="W34" s="280"/>
      <c r="Z34" s="97"/>
      <c r="AA34" s="97"/>
      <c r="AB34" s="97"/>
      <c r="AC34" s="97"/>
      <c r="AD34" s="97"/>
      <c r="AE34" s="97"/>
      <c r="AF34" s="97"/>
      <c r="AG34" s="97"/>
      <c r="AW34" s="241"/>
      <c r="BA34" s="241"/>
    </row>
    <row r="35" spans="1:53" s="242" customFormat="1" ht="15">
      <c r="A35" s="293">
        <v>27</v>
      </c>
      <c r="B35" s="308">
        <v>61.28349999999999</v>
      </c>
      <c r="C35" s="153">
        <f t="shared" si="5"/>
        <v>49.026799999999994</v>
      </c>
      <c r="D35" s="278"/>
      <c r="F35" s="299"/>
      <c r="G35" s="306"/>
      <c r="H35" s="299">
        <f t="shared" si="0"/>
        <v>0</v>
      </c>
      <c r="I35" s="283"/>
      <c r="J35" s="290">
        <v>425</v>
      </c>
      <c r="K35" s="307">
        <v>608.7</v>
      </c>
      <c r="L35" s="290">
        <f t="shared" si="1"/>
        <v>26045.487499999996</v>
      </c>
      <c r="M35" s="284"/>
      <c r="N35" s="290">
        <f t="shared" si="2"/>
        <v>425</v>
      </c>
      <c r="O35" s="290">
        <f t="shared" si="3"/>
        <v>608.7</v>
      </c>
      <c r="P35" s="290">
        <f t="shared" si="4"/>
        <v>26045.487499999996</v>
      </c>
      <c r="Q35" s="291"/>
      <c r="R35" s="291"/>
      <c r="S35" s="292"/>
      <c r="T35" s="291"/>
      <c r="W35" s="280"/>
      <c r="Z35" s="97"/>
      <c r="AA35" s="97"/>
      <c r="AB35" s="97"/>
      <c r="AC35" s="97"/>
      <c r="AD35" s="97"/>
      <c r="AE35" s="97"/>
      <c r="AF35" s="97"/>
      <c r="AG35" s="97"/>
      <c r="AW35" s="241"/>
      <c r="BA35" s="241"/>
    </row>
    <row r="36" spans="1:53" s="242" customFormat="1" ht="15">
      <c r="A36" s="293">
        <v>28</v>
      </c>
      <c r="B36" s="308">
        <v>60.4</v>
      </c>
      <c r="C36" s="153">
        <f t="shared" si="5"/>
        <v>48.32</v>
      </c>
      <c r="D36" s="278"/>
      <c r="F36" s="299"/>
      <c r="G36" s="306"/>
      <c r="H36" s="299">
        <f t="shared" si="0"/>
        <v>0</v>
      </c>
      <c r="I36" s="283"/>
      <c r="J36" s="290"/>
      <c r="K36" s="307"/>
      <c r="L36" s="290">
        <f t="shared" si="1"/>
        <v>0</v>
      </c>
      <c r="M36" s="284"/>
      <c r="N36" s="290">
        <f t="shared" si="2"/>
        <v>0</v>
      </c>
      <c r="O36" s="290">
        <f t="shared" si="3"/>
        <v>0</v>
      </c>
      <c r="P36" s="290">
        <f t="shared" si="4"/>
        <v>0</v>
      </c>
      <c r="Q36" s="291"/>
      <c r="R36" s="291"/>
      <c r="S36" s="292"/>
      <c r="T36" s="291"/>
      <c r="W36" s="280"/>
      <c r="Z36" s="97"/>
      <c r="AA36" s="97"/>
      <c r="AB36" s="97"/>
      <c r="AC36" s="97"/>
      <c r="AD36" s="97"/>
      <c r="AE36" s="97"/>
      <c r="AF36" s="97"/>
      <c r="AG36" s="97"/>
      <c r="AW36" s="241"/>
      <c r="BA36" s="241"/>
    </row>
    <row r="37" spans="1:53" s="242" customFormat="1" ht="15">
      <c r="A37" s="293">
        <v>29</v>
      </c>
      <c r="B37" s="308">
        <v>80.592</v>
      </c>
      <c r="C37" s="153">
        <f t="shared" si="5"/>
        <v>64.4736</v>
      </c>
      <c r="D37" s="278"/>
      <c r="F37" s="299">
        <v>332</v>
      </c>
      <c r="G37" s="306">
        <v>448.2</v>
      </c>
      <c r="H37" s="299">
        <f t="shared" si="0"/>
        <v>26756.543999999998</v>
      </c>
      <c r="I37" s="283"/>
      <c r="J37" s="290"/>
      <c r="K37" s="307"/>
      <c r="L37" s="290">
        <f t="shared" si="1"/>
        <v>0</v>
      </c>
      <c r="M37" s="284"/>
      <c r="N37" s="290">
        <f t="shared" si="2"/>
        <v>332</v>
      </c>
      <c r="O37" s="290">
        <f t="shared" si="3"/>
        <v>448.2</v>
      </c>
      <c r="P37" s="290">
        <f t="shared" si="4"/>
        <v>26756.543999999998</v>
      </c>
      <c r="Q37" s="291"/>
      <c r="R37" s="291"/>
      <c r="S37" s="292"/>
      <c r="T37" s="291"/>
      <c r="W37" s="280"/>
      <c r="Z37" s="97"/>
      <c r="AA37" s="97"/>
      <c r="AB37" s="97"/>
      <c r="AC37" s="97"/>
      <c r="AD37" s="97"/>
      <c r="AE37" s="97"/>
      <c r="AF37" s="97"/>
      <c r="AG37" s="97"/>
      <c r="AW37" s="241"/>
      <c r="BA37" s="241"/>
    </row>
    <row r="38" spans="1:53" s="242" customFormat="1" ht="15">
      <c r="A38" s="293">
        <v>30</v>
      </c>
      <c r="B38" s="308">
        <v>79.8</v>
      </c>
      <c r="C38" s="153">
        <f t="shared" si="5"/>
        <v>63.84</v>
      </c>
      <c r="D38" s="278"/>
      <c r="F38" s="299"/>
      <c r="G38" s="306"/>
      <c r="H38" s="299">
        <f t="shared" si="0"/>
        <v>0</v>
      </c>
      <c r="I38" s="283"/>
      <c r="J38" s="290"/>
      <c r="K38" s="307"/>
      <c r="L38" s="290">
        <f t="shared" si="1"/>
        <v>0</v>
      </c>
      <c r="M38" s="284"/>
      <c r="N38" s="290">
        <f t="shared" si="2"/>
        <v>0</v>
      </c>
      <c r="O38" s="290">
        <f t="shared" si="3"/>
        <v>0</v>
      </c>
      <c r="P38" s="290">
        <f t="shared" si="4"/>
        <v>0</v>
      </c>
      <c r="Q38" s="291"/>
      <c r="R38" s="291"/>
      <c r="S38" s="292"/>
      <c r="T38" s="291"/>
      <c r="W38" s="280"/>
      <c r="Z38" s="97"/>
      <c r="AA38" s="97"/>
      <c r="AB38" s="97"/>
      <c r="AC38" s="97"/>
      <c r="AD38" s="97"/>
      <c r="AE38" s="97"/>
      <c r="AF38" s="97"/>
      <c r="AG38" s="97"/>
      <c r="AW38" s="241"/>
      <c r="BA38" s="241"/>
    </row>
    <row r="39" spans="1:53" s="242" customFormat="1" ht="15">
      <c r="A39" s="293">
        <v>31</v>
      </c>
      <c r="B39" s="308">
        <v>78.913</v>
      </c>
      <c r="C39" s="153">
        <f t="shared" si="5"/>
        <v>63.1304</v>
      </c>
      <c r="D39" s="278"/>
      <c r="F39" s="299"/>
      <c r="G39" s="306"/>
      <c r="H39" s="299">
        <f t="shared" si="0"/>
        <v>0</v>
      </c>
      <c r="I39" s="283"/>
      <c r="J39" s="290"/>
      <c r="K39" s="307"/>
      <c r="L39" s="290">
        <f t="shared" si="1"/>
        <v>0</v>
      </c>
      <c r="M39" s="284"/>
      <c r="N39" s="290">
        <f t="shared" si="2"/>
        <v>0</v>
      </c>
      <c r="O39" s="290">
        <f t="shared" si="3"/>
        <v>0</v>
      </c>
      <c r="P39" s="290">
        <f t="shared" si="4"/>
        <v>0</v>
      </c>
      <c r="Q39" s="291"/>
      <c r="R39" s="291"/>
      <c r="S39" s="292"/>
      <c r="T39" s="291"/>
      <c r="W39" s="280"/>
      <c r="Z39" s="97"/>
      <c r="AA39" s="97"/>
      <c r="AB39" s="97"/>
      <c r="AC39" s="97"/>
      <c r="AD39" s="97"/>
      <c r="AE39" s="97"/>
      <c r="AF39" s="97"/>
      <c r="AG39" s="97"/>
      <c r="AW39" s="241"/>
      <c r="BA39" s="241"/>
    </row>
    <row r="40" spans="1:53" s="242" customFormat="1" ht="15">
      <c r="A40" s="293">
        <v>32</v>
      </c>
      <c r="B40" s="308">
        <v>78.07349999999998</v>
      </c>
      <c r="C40" s="153">
        <f t="shared" si="5"/>
        <v>62.45879999999999</v>
      </c>
      <c r="D40" s="278"/>
      <c r="F40" s="299"/>
      <c r="G40" s="306"/>
      <c r="H40" s="299">
        <f t="shared" si="0"/>
        <v>0</v>
      </c>
      <c r="I40" s="283"/>
      <c r="J40" s="290"/>
      <c r="K40" s="307"/>
      <c r="L40" s="290">
        <f t="shared" si="1"/>
        <v>0</v>
      </c>
      <c r="M40" s="284"/>
      <c r="N40" s="290">
        <f t="shared" si="2"/>
        <v>0</v>
      </c>
      <c r="O40" s="290">
        <f t="shared" si="3"/>
        <v>0</v>
      </c>
      <c r="P40" s="290">
        <f t="shared" si="4"/>
        <v>0</v>
      </c>
      <c r="Q40" s="291"/>
      <c r="R40" s="291"/>
      <c r="S40" s="292"/>
      <c r="T40" s="291"/>
      <c r="W40" s="280"/>
      <c r="Z40" s="97"/>
      <c r="AA40" s="97"/>
      <c r="AB40" s="97"/>
      <c r="AC40" s="97"/>
      <c r="AD40" s="97"/>
      <c r="AE40" s="97"/>
      <c r="AF40" s="97"/>
      <c r="AG40" s="97"/>
      <c r="AW40" s="241"/>
      <c r="BA40" s="241"/>
    </row>
    <row r="41" spans="1:53" s="242" customFormat="1" ht="15">
      <c r="A41" s="293">
        <v>33</v>
      </c>
      <c r="B41" s="308">
        <v>77.234</v>
      </c>
      <c r="C41" s="153">
        <f t="shared" si="5"/>
        <v>61.7872</v>
      </c>
      <c r="D41" s="278"/>
      <c r="F41" s="299"/>
      <c r="G41" s="306"/>
      <c r="H41" s="299">
        <f t="shared" si="0"/>
        <v>0</v>
      </c>
      <c r="I41" s="283"/>
      <c r="J41" s="290"/>
      <c r="K41" s="307"/>
      <c r="L41" s="290">
        <f t="shared" si="1"/>
        <v>0</v>
      </c>
      <c r="M41" s="284"/>
      <c r="N41" s="290">
        <f t="shared" si="2"/>
        <v>0</v>
      </c>
      <c r="O41" s="290">
        <f t="shared" si="3"/>
        <v>0</v>
      </c>
      <c r="P41" s="290">
        <f t="shared" si="4"/>
        <v>0</v>
      </c>
      <c r="Q41" s="291"/>
      <c r="R41" s="291"/>
      <c r="S41" s="292"/>
      <c r="T41" s="291"/>
      <c r="W41" s="280"/>
      <c r="Z41" s="97"/>
      <c r="AA41" s="97"/>
      <c r="AB41" s="97"/>
      <c r="AC41" s="97"/>
      <c r="AD41" s="97"/>
      <c r="AE41" s="97"/>
      <c r="AF41" s="97"/>
      <c r="AG41" s="97"/>
      <c r="AW41" s="241"/>
      <c r="BA41" s="241"/>
    </row>
    <row r="42" spans="1:53" s="242" customFormat="1" ht="15">
      <c r="A42" s="293">
        <v>34</v>
      </c>
      <c r="B42" s="308">
        <v>97.38199999999999</v>
      </c>
      <c r="C42" s="153">
        <f t="shared" si="5"/>
        <v>77.90559999999999</v>
      </c>
      <c r="D42" s="278"/>
      <c r="F42" s="299"/>
      <c r="G42" s="306"/>
      <c r="H42" s="299">
        <f t="shared" si="0"/>
        <v>0</v>
      </c>
      <c r="I42" s="283"/>
      <c r="J42" s="290"/>
      <c r="K42" s="307"/>
      <c r="L42" s="290">
        <f t="shared" si="1"/>
        <v>0</v>
      </c>
      <c r="M42" s="284"/>
      <c r="N42" s="290">
        <f t="shared" si="2"/>
        <v>0</v>
      </c>
      <c r="O42" s="290">
        <f t="shared" si="3"/>
        <v>0</v>
      </c>
      <c r="P42" s="290">
        <f t="shared" si="4"/>
        <v>0</v>
      </c>
      <c r="Q42" s="291"/>
      <c r="R42" s="291"/>
      <c r="S42" s="292"/>
      <c r="T42" s="291"/>
      <c r="W42" s="280"/>
      <c r="Z42" s="97"/>
      <c r="AA42" s="97"/>
      <c r="AB42" s="97"/>
      <c r="AC42" s="97"/>
      <c r="AD42" s="97"/>
      <c r="AE42" s="97"/>
      <c r="AF42" s="97"/>
      <c r="AG42" s="97"/>
      <c r="AW42" s="241"/>
      <c r="BA42" s="241"/>
    </row>
    <row r="43" spans="1:53" s="242" customFormat="1" ht="15">
      <c r="A43" s="293">
        <v>35</v>
      </c>
      <c r="B43" s="308">
        <v>96.5425</v>
      </c>
      <c r="C43" s="153">
        <f t="shared" si="5"/>
        <v>77.23400000000001</v>
      </c>
      <c r="D43" s="278"/>
      <c r="F43" s="299"/>
      <c r="G43" s="306"/>
      <c r="H43" s="299">
        <f t="shared" si="0"/>
        <v>0</v>
      </c>
      <c r="I43" s="283"/>
      <c r="J43" s="290"/>
      <c r="K43" s="307"/>
      <c r="L43" s="290">
        <f t="shared" si="1"/>
        <v>0</v>
      </c>
      <c r="M43" s="284"/>
      <c r="N43" s="290">
        <f t="shared" si="2"/>
        <v>0</v>
      </c>
      <c r="O43" s="290">
        <f t="shared" si="3"/>
        <v>0</v>
      </c>
      <c r="P43" s="290">
        <f t="shared" si="4"/>
        <v>0</v>
      </c>
      <c r="Q43" s="291"/>
      <c r="R43" s="291"/>
      <c r="S43" s="292"/>
      <c r="T43" s="291"/>
      <c r="W43" s="280"/>
      <c r="Z43" s="97"/>
      <c r="AA43" s="97"/>
      <c r="AB43" s="97"/>
      <c r="AC43" s="97"/>
      <c r="AD43" s="97"/>
      <c r="AE43" s="97"/>
      <c r="AF43" s="97"/>
      <c r="AG43" s="97"/>
      <c r="AW43" s="241"/>
      <c r="BA43" s="241"/>
    </row>
    <row r="44" spans="1:53" s="242" customFormat="1" ht="15">
      <c r="A44" s="293">
        <v>36</v>
      </c>
      <c r="B44" s="308">
        <v>95.703</v>
      </c>
      <c r="C44" s="153">
        <f t="shared" si="5"/>
        <v>76.56240000000001</v>
      </c>
      <c r="D44" s="278"/>
      <c r="F44" s="299"/>
      <c r="G44" s="306"/>
      <c r="H44" s="299">
        <f t="shared" si="0"/>
        <v>0</v>
      </c>
      <c r="I44" s="283"/>
      <c r="J44" s="290"/>
      <c r="K44" s="307"/>
      <c r="L44" s="290">
        <f t="shared" si="1"/>
        <v>0</v>
      </c>
      <c r="M44" s="284"/>
      <c r="N44" s="290">
        <f t="shared" si="2"/>
        <v>0</v>
      </c>
      <c r="O44" s="290">
        <f t="shared" si="3"/>
        <v>0</v>
      </c>
      <c r="P44" s="290">
        <f t="shared" si="4"/>
        <v>0</v>
      </c>
      <c r="Q44" s="291"/>
      <c r="R44" s="291"/>
      <c r="S44" s="292"/>
      <c r="T44" s="291"/>
      <c r="W44" s="280"/>
      <c r="Z44" s="97"/>
      <c r="AA44" s="97"/>
      <c r="AB44" s="97"/>
      <c r="AC44" s="97"/>
      <c r="AD44" s="97"/>
      <c r="AE44" s="97"/>
      <c r="AF44" s="97"/>
      <c r="AG44" s="97"/>
      <c r="AW44" s="241"/>
      <c r="BA44" s="241"/>
    </row>
    <row r="45" spans="1:53" s="242" customFormat="1" ht="15">
      <c r="A45" s="293">
        <v>37</v>
      </c>
      <c r="B45" s="308">
        <v>94.86349999999999</v>
      </c>
      <c r="C45" s="153">
        <f t="shared" si="5"/>
        <v>75.8908</v>
      </c>
      <c r="D45" s="278"/>
      <c r="F45" s="299"/>
      <c r="G45" s="306"/>
      <c r="H45" s="299">
        <f t="shared" si="0"/>
        <v>0</v>
      </c>
      <c r="I45" s="283"/>
      <c r="J45" s="290"/>
      <c r="K45" s="307"/>
      <c r="L45" s="290">
        <f t="shared" si="1"/>
        <v>0</v>
      </c>
      <c r="M45" s="284"/>
      <c r="N45" s="290">
        <f t="shared" si="2"/>
        <v>0</v>
      </c>
      <c r="O45" s="290">
        <f t="shared" si="3"/>
        <v>0</v>
      </c>
      <c r="P45" s="290">
        <f t="shared" si="4"/>
        <v>0</v>
      </c>
      <c r="Q45" s="291"/>
      <c r="R45" s="291"/>
      <c r="S45" s="292"/>
      <c r="T45" s="291"/>
      <c r="W45" s="280"/>
      <c r="Z45" s="97"/>
      <c r="AA45" s="97"/>
      <c r="AB45" s="97"/>
      <c r="AC45" s="97"/>
      <c r="AD45" s="97"/>
      <c r="AE45" s="97"/>
      <c r="AF45" s="97"/>
      <c r="AG45" s="97"/>
      <c r="AW45" s="241"/>
      <c r="BA45" s="241"/>
    </row>
    <row r="46" spans="1:53" s="242" customFormat="1" ht="15">
      <c r="A46" s="293">
        <v>38</v>
      </c>
      <c r="B46" s="308">
        <v>94.02399999999999</v>
      </c>
      <c r="C46" s="153">
        <f t="shared" si="5"/>
        <v>75.21919999999999</v>
      </c>
      <c r="D46" s="278"/>
      <c r="F46" s="299"/>
      <c r="G46" s="306"/>
      <c r="H46" s="299">
        <f t="shared" si="0"/>
        <v>0</v>
      </c>
      <c r="I46" s="283"/>
      <c r="J46" s="290"/>
      <c r="K46" s="307"/>
      <c r="L46" s="290">
        <f t="shared" si="1"/>
        <v>0</v>
      </c>
      <c r="M46" s="284"/>
      <c r="N46" s="290">
        <f t="shared" si="2"/>
        <v>0</v>
      </c>
      <c r="O46" s="290">
        <f t="shared" si="3"/>
        <v>0</v>
      </c>
      <c r="P46" s="290">
        <f t="shared" si="4"/>
        <v>0</v>
      </c>
      <c r="Q46" s="291"/>
      <c r="R46" s="291"/>
      <c r="S46" s="292"/>
      <c r="T46" s="291"/>
      <c r="W46" s="280"/>
      <c r="Z46" s="97"/>
      <c r="AA46" s="97"/>
      <c r="AB46" s="97"/>
      <c r="AC46" s="97"/>
      <c r="AD46" s="97"/>
      <c r="AE46" s="97"/>
      <c r="AF46" s="97"/>
      <c r="AG46" s="97"/>
      <c r="AW46" s="241"/>
      <c r="BA46" s="241"/>
    </row>
    <row r="47" spans="1:53" s="242" customFormat="1" ht="15">
      <c r="A47" s="293">
        <v>39</v>
      </c>
      <c r="B47" s="308">
        <v>93.1845</v>
      </c>
      <c r="C47" s="153">
        <f t="shared" si="5"/>
        <v>74.5476</v>
      </c>
      <c r="D47" s="278"/>
      <c r="F47" s="299"/>
      <c r="G47" s="306"/>
      <c r="H47" s="299">
        <f t="shared" si="0"/>
        <v>0</v>
      </c>
      <c r="I47" s="283"/>
      <c r="J47" s="290"/>
      <c r="K47" s="307"/>
      <c r="L47" s="290">
        <f t="shared" si="1"/>
        <v>0</v>
      </c>
      <c r="M47" s="284"/>
      <c r="N47" s="290">
        <f t="shared" si="2"/>
        <v>0</v>
      </c>
      <c r="O47" s="290">
        <f t="shared" si="3"/>
        <v>0</v>
      </c>
      <c r="P47" s="290">
        <f t="shared" si="4"/>
        <v>0</v>
      </c>
      <c r="Q47" s="291"/>
      <c r="R47" s="291"/>
      <c r="S47" s="292"/>
      <c r="T47" s="291"/>
      <c r="W47" s="280"/>
      <c r="Z47" s="97"/>
      <c r="AA47" s="97"/>
      <c r="AB47" s="97"/>
      <c r="AC47" s="97"/>
      <c r="AD47" s="97"/>
      <c r="AE47" s="97"/>
      <c r="AF47" s="97"/>
      <c r="AG47" s="97"/>
      <c r="AW47" s="241"/>
      <c r="BA47" s="241"/>
    </row>
    <row r="48" spans="1:53" s="242" customFormat="1" ht="15">
      <c r="A48" s="293">
        <v>40</v>
      </c>
      <c r="B48" s="308">
        <v>92.345</v>
      </c>
      <c r="C48" s="153">
        <f t="shared" si="5"/>
        <v>73.876</v>
      </c>
      <c r="D48" s="278"/>
      <c r="F48" s="299"/>
      <c r="G48" s="306"/>
      <c r="H48" s="299">
        <f t="shared" si="0"/>
        <v>0</v>
      </c>
      <c r="I48" s="283"/>
      <c r="J48" s="290"/>
      <c r="K48" s="307"/>
      <c r="L48" s="290">
        <f t="shared" si="1"/>
        <v>0</v>
      </c>
      <c r="M48" s="284"/>
      <c r="N48" s="290">
        <f t="shared" si="2"/>
        <v>0</v>
      </c>
      <c r="O48" s="290">
        <f t="shared" si="3"/>
        <v>0</v>
      </c>
      <c r="P48" s="290">
        <f t="shared" si="4"/>
        <v>0</v>
      </c>
      <c r="Q48" s="291"/>
      <c r="R48" s="291"/>
      <c r="S48" s="292"/>
      <c r="T48" s="291"/>
      <c r="W48" s="280"/>
      <c r="Z48" s="97"/>
      <c r="AA48" s="97"/>
      <c r="AB48" s="97"/>
      <c r="AC48" s="97"/>
      <c r="AD48" s="97"/>
      <c r="AE48" s="97"/>
      <c r="AF48" s="97"/>
      <c r="AG48" s="97"/>
      <c r="AW48" s="241"/>
      <c r="BA48" s="241"/>
    </row>
    <row r="49" spans="1:53" s="242" customFormat="1" ht="15">
      <c r="A49" s="293">
        <v>41</v>
      </c>
      <c r="B49" s="308">
        <v>90.66599999999998</v>
      </c>
      <c r="C49" s="153">
        <f t="shared" si="5"/>
        <v>72.5328</v>
      </c>
      <c r="D49" s="278"/>
      <c r="F49" s="299"/>
      <c r="G49" s="306"/>
      <c r="H49" s="299">
        <f t="shared" si="0"/>
        <v>0</v>
      </c>
      <c r="I49" s="283"/>
      <c r="J49" s="290"/>
      <c r="K49" s="307"/>
      <c r="L49" s="290">
        <f t="shared" si="1"/>
        <v>0</v>
      </c>
      <c r="M49" s="284"/>
      <c r="N49" s="290">
        <f t="shared" si="2"/>
        <v>0</v>
      </c>
      <c r="O49" s="290">
        <f t="shared" si="3"/>
        <v>0</v>
      </c>
      <c r="P49" s="290">
        <f t="shared" si="4"/>
        <v>0</v>
      </c>
      <c r="Q49" s="291"/>
      <c r="R49" s="291"/>
      <c r="S49" s="292"/>
      <c r="T49" s="291"/>
      <c r="W49" s="280"/>
      <c r="Z49" s="97"/>
      <c r="AA49" s="97"/>
      <c r="AB49" s="97"/>
      <c r="AC49" s="97"/>
      <c r="AD49" s="97"/>
      <c r="AE49" s="97"/>
      <c r="AF49" s="97"/>
      <c r="AG49" s="97"/>
      <c r="AW49" s="241"/>
      <c r="BA49" s="241"/>
    </row>
    <row r="50" spans="1:53" s="242" customFormat="1" ht="15">
      <c r="A50" s="293">
        <v>42</v>
      </c>
      <c r="B50" s="308">
        <v>90.7</v>
      </c>
      <c r="C50" s="153">
        <f t="shared" si="5"/>
        <v>72.56</v>
      </c>
      <c r="D50" s="278"/>
      <c r="F50" s="299"/>
      <c r="G50" s="306"/>
      <c r="H50" s="299">
        <f t="shared" si="0"/>
        <v>0</v>
      </c>
      <c r="I50" s="283"/>
      <c r="J50" s="290"/>
      <c r="K50" s="307"/>
      <c r="L50" s="290">
        <f t="shared" si="1"/>
        <v>0</v>
      </c>
      <c r="M50" s="284"/>
      <c r="N50" s="290">
        <f t="shared" si="2"/>
        <v>0</v>
      </c>
      <c r="O50" s="290">
        <f t="shared" si="3"/>
        <v>0</v>
      </c>
      <c r="P50" s="290">
        <f t="shared" si="4"/>
        <v>0</v>
      </c>
      <c r="Q50" s="291"/>
      <c r="R50" s="291"/>
      <c r="S50" s="292"/>
      <c r="T50" s="291"/>
      <c r="W50" s="280"/>
      <c r="Z50" s="97"/>
      <c r="AA50" s="97"/>
      <c r="AB50" s="97"/>
      <c r="AC50" s="97"/>
      <c r="AD50" s="97"/>
      <c r="AE50" s="97"/>
      <c r="AF50" s="97"/>
      <c r="AG50" s="97"/>
      <c r="AW50" s="241"/>
      <c r="BA50" s="241"/>
    </row>
    <row r="51" spans="1:53" s="242" customFormat="1" ht="15">
      <c r="A51" s="310" t="s">
        <v>184</v>
      </c>
      <c r="B51" s="305">
        <v>46.4</v>
      </c>
      <c r="C51" s="153">
        <f t="shared" si="5"/>
        <v>37.12</v>
      </c>
      <c r="D51" s="278"/>
      <c r="F51" s="299"/>
      <c r="G51" s="306"/>
      <c r="H51" s="299">
        <f t="shared" si="0"/>
        <v>0</v>
      </c>
      <c r="I51" s="283"/>
      <c r="J51" s="290"/>
      <c r="K51" s="307"/>
      <c r="L51" s="290">
        <f t="shared" si="1"/>
        <v>0</v>
      </c>
      <c r="M51" s="284"/>
      <c r="N51" s="290">
        <f t="shared" si="2"/>
        <v>0</v>
      </c>
      <c r="O51" s="290">
        <f t="shared" si="3"/>
        <v>0</v>
      </c>
      <c r="P51" s="290">
        <f t="shared" si="4"/>
        <v>0</v>
      </c>
      <c r="Q51" s="291"/>
      <c r="R51" s="291"/>
      <c r="S51" s="292"/>
      <c r="T51" s="291"/>
      <c r="W51" s="280"/>
      <c r="Z51" s="97"/>
      <c r="AA51" s="97"/>
      <c r="AB51" s="97"/>
      <c r="AC51" s="97"/>
      <c r="AD51" s="97"/>
      <c r="AE51" s="97"/>
      <c r="AF51" s="97"/>
      <c r="AG51" s="97"/>
      <c r="AW51" s="241"/>
      <c r="BA51" s="241"/>
    </row>
    <row r="52" spans="1:53" s="242" customFormat="1" ht="15">
      <c r="A52" s="310" t="s">
        <v>185</v>
      </c>
      <c r="B52" s="305">
        <v>45.9</v>
      </c>
      <c r="C52" s="153">
        <f t="shared" si="5"/>
        <v>36.72</v>
      </c>
      <c r="D52" s="278"/>
      <c r="F52" s="299"/>
      <c r="G52" s="306"/>
      <c r="H52" s="299">
        <f t="shared" si="0"/>
        <v>0</v>
      </c>
      <c r="I52" s="283"/>
      <c r="J52" s="290"/>
      <c r="K52" s="307"/>
      <c r="L52" s="290">
        <f t="shared" si="1"/>
        <v>0</v>
      </c>
      <c r="M52" s="284"/>
      <c r="N52" s="290">
        <f t="shared" si="2"/>
        <v>0</v>
      </c>
      <c r="O52" s="290">
        <f t="shared" si="3"/>
        <v>0</v>
      </c>
      <c r="P52" s="290">
        <f t="shared" si="4"/>
        <v>0</v>
      </c>
      <c r="Q52" s="291"/>
      <c r="R52" s="291"/>
      <c r="S52" s="292"/>
      <c r="T52" s="291"/>
      <c r="W52" s="280"/>
      <c r="Z52" s="97"/>
      <c r="AA52" s="97"/>
      <c r="AB52" s="97"/>
      <c r="AC52" s="97"/>
      <c r="AD52" s="97"/>
      <c r="AE52" s="97"/>
      <c r="AF52" s="97"/>
      <c r="AG52" s="97"/>
      <c r="AW52" s="241"/>
      <c r="BA52" s="241"/>
    </row>
    <row r="53" spans="1:53" s="242" customFormat="1" ht="15">
      <c r="A53" s="310" t="s">
        <v>186</v>
      </c>
      <c r="B53" s="305">
        <v>65.2</v>
      </c>
      <c r="C53" s="153">
        <f t="shared" si="5"/>
        <v>52.160000000000004</v>
      </c>
      <c r="D53" s="278"/>
      <c r="F53" s="299">
        <v>698</v>
      </c>
      <c r="G53" s="306">
        <v>1570.5</v>
      </c>
      <c r="H53" s="299">
        <f t="shared" si="0"/>
        <v>45509.6</v>
      </c>
      <c r="I53" s="283"/>
      <c r="J53" s="290"/>
      <c r="K53" s="307"/>
      <c r="L53" s="290">
        <f t="shared" si="1"/>
        <v>0</v>
      </c>
      <c r="M53" s="284"/>
      <c r="N53" s="290">
        <f t="shared" si="2"/>
        <v>698</v>
      </c>
      <c r="O53" s="290">
        <f t="shared" si="3"/>
        <v>1570.5</v>
      </c>
      <c r="P53" s="290">
        <f t="shared" si="4"/>
        <v>45509.6</v>
      </c>
      <c r="Q53" s="291"/>
      <c r="R53" s="291"/>
      <c r="S53" s="292"/>
      <c r="T53" s="291"/>
      <c r="W53" s="280"/>
      <c r="Z53" s="97"/>
      <c r="AA53" s="97"/>
      <c r="AB53" s="97"/>
      <c r="AC53" s="97"/>
      <c r="AD53" s="97"/>
      <c r="AE53" s="97"/>
      <c r="AF53" s="97"/>
      <c r="AG53" s="97"/>
      <c r="AW53" s="241"/>
      <c r="BA53" s="241"/>
    </row>
    <row r="54" spans="1:53" s="242" customFormat="1" ht="15">
      <c r="A54" s="310" t="s">
        <v>187</v>
      </c>
      <c r="B54" s="305">
        <v>46.8</v>
      </c>
      <c r="C54" s="153">
        <f t="shared" si="5"/>
        <v>37.44</v>
      </c>
      <c r="D54" s="278"/>
      <c r="F54" s="299"/>
      <c r="G54" s="306"/>
      <c r="H54" s="299">
        <f t="shared" si="0"/>
        <v>0</v>
      </c>
      <c r="I54" s="283"/>
      <c r="J54" s="290"/>
      <c r="K54" s="307"/>
      <c r="L54" s="290">
        <f t="shared" si="1"/>
        <v>0</v>
      </c>
      <c r="M54" s="284"/>
      <c r="N54" s="290">
        <f t="shared" si="2"/>
        <v>0</v>
      </c>
      <c r="O54" s="290">
        <f t="shared" si="3"/>
        <v>0</v>
      </c>
      <c r="P54" s="290">
        <f t="shared" si="4"/>
        <v>0</v>
      </c>
      <c r="Q54" s="291"/>
      <c r="R54" s="291"/>
      <c r="S54" s="292"/>
      <c r="T54" s="291"/>
      <c r="W54" s="280"/>
      <c r="Z54" s="97"/>
      <c r="AA54" s="97"/>
      <c r="AB54" s="97"/>
      <c r="AC54" s="97"/>
      <c r="AD54" s="97"/>
      <c r="AE54" s="97"/>
      <c r="AF54" s="97"/>
      <c r="AG54" s="97"/>
      <c r="AW54" s="241"/>
      <c r="BA54" s="241"/>
    </row>
    <row r="55" spans="1:53" s="242" customFormat="1" ht="15">
      <c r="A55" s="310" t="s">
        <v>188</v>
      </c>
      <c r="B55" s="305">
        <v>57.9</v>
      </c>
      <c r="C55" s="153">
        <f t="shared" si="5"/>
        <v>46.32</v>
      </c>
      <c r="D55" s="278"/>
      <c r="F55" s="299"/>
      <c r="G55" s="306"/>
      <c r="H55" s="299">
        <f t="shared" si="0"/>
        <v>0</v>
      </c>
      <c r="I55" s="283"/>
      <c r="J55" s="290"/>
      <c r="K55" s="307"/>
      <c r="L55" s="290">
        <f t="shared" si="1"/>
        <v>0</v>
      </c>
      <c r="M55" s="284"/>
      <c r="N55" s="290">
        <f t="shared" si="2"/>
        <v>0</v>
      </c>
      <c r="O55" s="290">
        <f t="shared" si="3"/>
        <v>0</v>
      </c>
      <c r="P55" s="290">
        <f t="shared" si="4"/>
        <v>0</v>
      </c>
      <c r="Q55" s="291"/>
      <c r="R55" s="291"/>
      <c r="S55" s="292"/>
      <c r="T55" s="291"/>
      <c r="W55" s="280"/>
      <c r="Z55" s="97"/>
      <c r="AA55" s="97"/>
      <c r="AB55" s="97"/>
      <c r="AC55" s="97"/>
      <c r="AD55" s="97"/>
      <c r="AE55" s="97"/>
      <c r="AF55" s="97"/>
      <c r="AG55" s="97"/>
      <c r="AW55" s="241"/>
      <c r="BA55" s="241"/>
    </row>
    <row r="56" spans="1:53" s="242" customFormat="1" ht="15">
      <c r="A56" s="310" t="s">
        <v>189</v>
      </c>
      <c r="B56" s="305">
        <v>52</v>
      </c>
      <c r="C56" s="153">
        <f t="shared" si="5"/>
        <v>41.6</v>
      </c>
      <c r="D56" s="278"/>
      <c r="F56" s="299"/>
      <c r="G56" s="306"/>
      <c r="H56" s="299">
        <f t="shared" si="0"/>
        <v>0</v>
      </c>
      <c r="I56" s="283"/>
      <c r="J56" s="290"/>
      <c r="K56" s="307"/>
      <c r="L56" s="290">
        <f t="shared" si="1"/>
        <v>0</v>
      </c>
      <c r="M56" s="284"/>
      <c r="N56" s="290">
        <f t="shared" si="2"/>
        <v>0</v>
      </c>
      <c r="O56" s="290">
        <f t="shared" si="3"/>
        <v>0</v>
      </c>
      <c r="P56" s="290">
        <f t="shared" si="4"/>
        <v>0</v>
      </c>
      <c r="Q56" s="291"/>
      <c r="R56" s="291"/>
      <c r="S56" s="292"/>
      <c r="T56" s="291"/>
      <c r="W56" s="280"/>
      <c r="Z56" s="97"/>
      <c r="AA56" s="97"/>
      <c r="AB56" s="97"/>
      <c r="AC56" s="97"/>
      <c r="AD56" s="97"/>
      <c r="AE56" s="97"/>
      <c r="AF56" s="97"/>
      <c r="AG56" s="97"/>
      <c r="AW56" s="241"/>
      <c r="BA56" s="241"/>
    </row>
    <row r="57" spans="1:33" s="8" customFormat="1" ht="12.75">
      <c r="A57" s="8" t="s">
        <v>38</v>
      </c>
      <c r="D57" s="154"/>
      <c r="F57" s="294">
        <f>SUM(F11:F56)</f>
        <v>216751</v>
      </c>
      <c r="G57" s="627">
        <f>SUM(G11:G56)</f>
        <v>405761.50000000006</v>
      </c>
      <c r="H57" s="294">
        <f>SUM(H11:H56)</f>
        <v>9928344.343999999</v>
      </c>
      <c r="I57" s="294"/>
      <c r="J57" s="294">
        <f>SUM(J11:J56)</f>
        <v>1249836</v>
      </c>
      <c r="K57" s="627">
        <f>SUM(K11:K56)</f>
        <v>826770.8999999999</v>
      </c>
      <c r="L57" s="294">
        <f>SUM(L11:L56)</f>
        <v>51271080.08749999</v>
      </c>
      <c r="M57" s="294"/>
      <c r="N57" s="294">
        <f>SUM(N11:N56)</f>
        <v>1466587</v>
      </c>
      <c r="O57" s="294">
        <f>SUM(O11:O56)</f>
        <v>1232532.3999999997</v>
      </c>
      <c r="P57" s="294">
        <f>SUM(P11:P56)</f>
        <v>61199424.431499995</v>
      </c>
      <c r="AG57" s="147"/>
    </row>
    <row r="58" spans="4:33" s="8" customFormat="1" ht="13.5" thickBot="1">
      <c r="D58" s="154"/>
      <c r="I58" s="6"/>
      <c r="M58" s="6"/>
      <c r="AG58" s="147"/>
    </row>
    <row r="59" spans="4:33" s="8" customFormat="1" ht="13.5" thickBot="1">
      <c r="D59" s="154"/>
      <c r="F59" s="430" t="s">
        <v>182</v>
      </c>
      <c r="G59" s="431">
        <f>G57/F57</f>
        <v>1.8720167381004011</v>
      </c>
      <c r="I59" s="6"/>
      <c r="J59" s="430" t="s">
        <v>182</v>
      </c>
      <c r="K59" s="431">
        <f>K57/J57</f>
        <v>0.6615035092604149</v>
      </c>
      <c r="M59" s="6"/>
      <c r="AG59" s="147"/>
    </row>
    <row r="60" spans="4:53" s="8" customFormat="1" ht="12.75">
      <c r="D60" s="154"/>
      <c r="E60" s="154"/>
      <c r="F60" s="145"/>
      <c r="G60" s="155"/>
      <c r="H60" s="156"/>
      <c r="J60" s="145"/>
      <c r="K60" s="155"/>
      <c r="L60" s="156"/>
      <c r="N60" s="145"/>
      <c r="O60" s="157"/>
      <c r="P60" s="156"/>
      <c r="R60" s="145"/>
      <c r="S60" s="157"/>
      <c r="T60" s="156"/>
      <c r="V60" s="145"/>
      <c r="W60" s="157"/>
      <c r="X60" s="156"/>
      <c r="Z60" s="147"/>
      <c r="AA60" s="147"/>
      <c r="AB60" s="147"/>
      <c r="AC60" s="147"/>
      <c r="AD60" s="147"/>
      <c r="AE60" s="147"/>
      <c r="AF60" s="147"/>
      <c r="AG60" s="147"/>
      <c r="AH60" s="146"/>
      <c r="AI60" s="146"/>
      <c r="AJ60" s="146"/>
      <c r="AK60" s="146"/>
      <c r="AL60" s="146"/>
      <c r="AM60" s="146"/>
      <c r="AN60" s="146"/>
      <c r="AW60" s="6"/>
      <c r="BA60" s="6"/>
    </row>
    <row r="61" spans="1:53" s="242" customFormat="1" ht="12.75">
      <c r="A61" s="8" t="s">
        <v>190</v>
      </c>
      <c r="D61" s="278"/>
      <c r="E61" s="278"/>
      <c r="G61" s="279"/>
      <c r="K61" s="279"/>
      <c r="O61" s="280"/>
      <c r="S61" s="280"/>
      <c r="W61" s="280"/>
      <c r="Z61" s="97"/>
      <c r="AA61" s="97"/>
      <c r="AB61" s="97"/>
      <c r="AC61" s="97"/>
      <c r="AD61" s="97"/>
      <c r="AE61" s="97"/>
      <c r="AF61" s="97"/>
      <c r="AG61" s="97"/>
      <c r="AW61" s="241"/>
      <c r="BA61" s="241"/>
    </row>
    <row r="62" spans="1:53" s="242" customFormat="1" ht="12.75">
      <c r="A62" s="242" t="s">
        <v>293</v>
      </c>
      <c r="D62" s="278"/>
      <c r="E62" s="278"/>
      <c r="G62" s="279"/>
      <c r="K62" s="279"/>
      <c r="O62" s="280"/>
      <c r="S62" s="280"/>
      <c r="W62" s="280"/>
      <c r="Z62" s="97"/>
      <c r="AA62" s="97"/>
      <c r="AB62" s="97"/>
      <c r="AC62" s="97"/>
      <c r="AD62" s="97"/>
      <c r="AE62" s="97"/>
      <c r="AF62" s="97"/>
      <c r="AG62" s="97"/>
      <c r="AW62" s="241"/>
      <c r="BA62" s="241"/>
    </row>
    <row r="63" spans="4:53" s="242" customFormat="1" ht="12.75">
      <c r="D63" s="278"/>
      <c r="E63" s="278"/>
      <c r="G63" s="279"/>
      <c r="K63" s="279"/>
      <c r="O63" s="280"/>
      <c r="S63" s="280"/>
      <c r="W63" s="280"/>
      <c r="Z63" s="97"/>
      <c r="AA63" s="97"/>
      <c r="AB63" s="97"/>
      <c r="AC63" s="97"/>
      <c r="AD63" s="97"/>
      <c r="AE63" s="97"/>
      <c r="AF63" s="97"/>
      <c r="AG63" s="97"/>
      <c r="AW63" s="241"/>
      <c r="BA63" s="241"/>
    </row>
    <row r="64" spans="4:53" s="242" customFormat="1" ht="12.75">
      <c r="D64" s="278"/>
      <c r="E64" s="278"/>
      <c r="G64" s="279"/>
      <c r="K64" s="279"/>
      <c r="O64" s="280"/>
      <c r="S64" s="280"/>
      <c r="W64" s="280"/>
      <c r="Z64" s="97"/>
      <c r="AA64" s="97"/>
      <c r="AB64" s="97"/>
      <c r="AC64" s="97"/>
      <c r="AD64" s="97"/>
      <c r="AE64" s="97"/>
      <c r="AF64" s="97"/>
      <c r="AG64" s="97"/>
      <c r="AW64" s="241"/>
      <c r="BA64" s="241"/>
    </row>
    <row r="65" spans="1:53" s="242" customFormat="1" ht="38.25">
      <c r="A65" s="139" t="s">
        <v>179</v>
      </c>
      <c r="B65" s="82" t="s">
        <v>180</v>
      </c>
      <c r="C65" s="148" t="s">
        <v>415</v>
      </c>
      <c r="D65" s="278"/>
      <c r="E65" s="278"/>
      <c r="F65" s="148" t="s">
        <v>196</v>
      </c>
      <c r="G65" s="295" t="s">
        <v>191</v>
      </c>
      <c r="H65" s="148" t="s">
        <v>193</v>
      </c>
      <c r="I65" s="313"/>
      <c r="J65" s="148" t="s">
        <v>195</v>
      </c>
      <c r="K65" s="295" t="s">
        <v>191</v>
      </c>
      <c r="L65" s="148" t="s">
        <v>192</v>
      </c>
      <c r="M65" s="314"/>
      <c r="N65" s="148" t="s">
        <v>197</v>
      </c>
      <c r="O65" s="295" t="s">
        <v>191</v>
      </c>
      <c r="P65" s="148" t="s">
        <v>194</v>
      </c>
      <c r="S65" s="280"/>
      <c r="W65" s="280"/>
      <c r="Z65" s="97"/>
      <c r="AA65" s="97"/>
      <c r="AB65" s="97"/>
      <c r="AC65" s="97"/>
      <c r="AD65" s="97"/>
      <c r="AE65" s="97"/>
      <c r="AF65" s="97"/>
      <c r="AG65" s="97"/>
      <c r="AW65" s="241"/>
      <c r="BA65" s="241"/>
    </row>
    <row r="66" spans="1:53" s="242" customFormat="1" ht="12.75">
      <c r="A66" s="158">
        <v>3</v>
      </c>
      <c r="B66" s="281">
        <v>14.271499999999998</v>
      </c>
      <c r="C66" s="153">
        <f>B66*0.8</f>
        <v>11.4172</v>
      </c>
      <c r="D66" s="278"/>
      <c r="E66" s="278"/>
      <c r="F66" s="297">
        <f>F11</f>
        <v>0</v>
      </c>
      <c r="G66" s="298">
        <f aca="true" t="shared" si="6" ref="G66:G111">F66/$F$112</f>
        <v>0</v>
      </c>
      <c r="H66" s="113">
        <f aca="true" t="shared" si="7" ref="H66:H111">G66*B66</f>
        <v>0</v>
      </c>
      <c r="I66" s="296"/>
      <c r="J66" s="299">
        <f>J11</f>
        <v>0</v>
      </c>
      <c r="K66" s="300">
        <f aca="true" t="shared" si="8" ref="K66:K111">J66/$J$112</f>
        <v>0</v>
      </c>
      <c r="L66" s="110">
        <f aca="true" t="shared" si="9" ref="L66:L111">K66*B66</f>
        <v>0</v>
      </c>
      <c r="M66" s="2"/>
      <c r="N66" s="297">
        <f aca="true" t="shared" si="10" ref="N66:N111">J66+F66</f>
        <v>0</v>
      </c>
      <c r="O66" s="298">
        <f>N66/$N$112</f>
        <v>0</v>
      </c>
      <c r="P66" s="110">
        <f>O66*B66</f>
        <v>0</v>
      </c>
      <c r="S66" s="280"/>
      <c r="W66" s="280"/>
      <c r="Z66" s="97"/>
      <c r="AA66" s="97"/>
      <c r="AB66" s="97"/>
      <c r="AC66" s="97"/>
      <c r="AD66" s="97"/>
      <c r="AE66" s="97"/>
      <c r="AF66" s="97"/>
      <c r="AG66" s="97"/>
      <c r="AW66" s="241"/>
      <c r="BA66" s="241"/>
    </row>
    <row r="67" spans="1:53" s="242" customFormat="1" ht="12.75">
      <c r="A67" s="158">
        <v>4</v>
      </c>
      <c r="B67" s="281">
        <v>13.431999999999999</v>
      </c>
      <c r="C67" s="153">
        <f aca="true" t="shared" si="11" ref="C67:C111">B67*0.8</f>
        <v>10.7456</v>
      </c>
      <c r="D67" s="278"/>
      <c r="E67" s="278"/>
      <c r="F67" s="297">
        <f aca="true" t="shared" si="12" ref="F67:F111">F12</f>
        <v>0</v>
      </c>
      <c r="G67" s="298">
        <f t="shared" si="6"/>
        <v>0</v>
      </c>
      <c r="H67" s="113">
        <f t="shared" si="7"/>
        <v>0</v>
      </c>
      <c r="I67" s="296"/>
      <c r="J67" s="299">
        <f aca="true" t="shared" si="13" ref="J67:J111">J12</f>
        <v>0</v>
      </c>
      <c r="K67" s="300">
        <f t="shared" si="8"/>
        <v>0</v>
      </c>
      <c r="L67" s="110">
        <f t="shared" si="9"/>
        <v>0</v>
      </c>
      <c r="M67" s="2"/>
      <c r="N67" s="297">
        <f t="shared" si="10"/>
        <v>0</v>
      </c>
      <c r="O67" s="298">
        <f aca="true" t="shared" si="14" ref="O67:O111">N67/$N$112</f>
        <v>0</v>
      </c>
      <c r="P67" s="110">
        <f aca="true" t="shared" si="15" ref="P67:P111">O67*B67</f>
        <v>0</v>
      </c>
      <c r="S67" s="280"/>
      <c r="W67" s="280"/>
      <c r="Z67" s="97"/>
      <c r="AA67" s="97"/>
      <c r="AB67" s="97"/>
      <c r="AC67" s="97"/>
      <c r="AD67" s="97"/>
      <c r="AE67" s="97"/>
      <c r="AF67" s="97"/>
      <c r="AG67" s="97"/>
      <c r="AW67" s="241"/>
      <c r="BA67" s="241"/>
    </row>
    <row r="68" spans="1:53" s="242" customFormat="1" ht="12.75">
      <c r="A68" s="158">
        <v>5</v>
      </c>
      <c r="B68" s="281">
        <v>12.6</v>
      </c>
      <c r="C68" s="153">
        <f t="shared" si="11"/>
        <v>10.08</v>
      </c>
      <c r="D68" s="278"/>
      <c r="E68" s="278"/>
      <c r="F68" s="297">
        <f t="shared" si="12"/>
        <v>0</v>
      </c>
      <c r="G68" s="298">
        <f t="shared" si="6"/>
        <v>0</v>
      </c>
      <c r="H68" s="113">
        <f t="shared" si="7"/>
        <v>0</v>
      </c>
      <c r="I68" s="296"/>
      <c r="J68" s="299">
        <f t="shared" si="13"/>
        <v>0</v>
      </c>
      <c r="K68" s="300">
        <f t="shared" si="8"/>
        <v>0</v>
      </c>
      <c r="L68" s="110">
        <f t="shared" si="9"/>
        <v>0</v>
      </c>
      <c r="M68" s="2"/>
      <c r="N68" s="297">
        <f t="shared" si="10"/>
        <v>0</v>
      </c>
      <c r="O68" s="298">
        <f t="shared" si="14"/>
        <v>0</v>
      </c>
      <c r="P68" s="110">
        <f t="shared" si="15"/>
        <v>0</v>
      </c>
      <c r="S68" s="280"/>
      <c r="W68" s="280"/>
      <c r="Z68" s="97"/>
      <c r="AA68" s="97"/>
      <c r="AB68" s="97"/>
      <c r="AC68" s="97"/>
      <c r="AD68" s="97"/>
      <c r="AE68" s="97"/>
      <c r="AF68" s="97"/>
      <c r="AG68" s="97"/>
      <c r="AW68" s="241"/>
      <c r="BA68" s="241"/>
    </row>
    <row r="69" spans="1:53" s="242" customFormat="1" ht="12.75">
      <c r="A69" s="158">
        <v>6</v>
      </c>
      <c r="B69" s="281">
        <v>11.752999999999998</v>
      </c>
      <c r="C69" s="153">
        <f t="shared" si="11"/>
        <v>9.402399999999998</v>
      </c>
      <c r="D69" s="278"/>
      <c r="E69" s="278"/>
      <c r="F69" s="297">
        <f t="shared" si="12"/>
        <v>0</v>
      </c>
      <c r="G69" s="298">
        <f t="shared" si="6"/>
        <v>0</v>
      </c>
      <c r="H69" s="113">
        <f t="shared" si="7"/>
        <v>0</v>
      </c>
      <c r="I69" s="296"/>
      <c r="J69" s="299">
        <f t="shared" si="13"/>
        <v>0</v>
      </c>
      <c r="K69" s="300">
        <f t="shared" si="8"/>
        <v>0</v>
      </c>
      <c r="L69" s="110">
        <f t="shared" si="9"/>
        <v>0</v>
      </c>
      <c r="M69" s="2"/>
      <c r="N69" s="297">
        <f t="shared" si="10"/>
        <v>0</v>
      </c>
      <c r="O69" s="298">
        <f t="shared" si="14"/>
        <v>0</v>
      </c>
      <c r="P69" s="110">
        <f t="shared" si="15"/>
        <v>0</v>
      </c>
      <c r="S69" s="280"/>
      <c r="W69" s="280"/>
      <c r="Z69" s="97"/>
      <c r="AA69" s="97"/>
      <c r="AB69" s="97"/>
      <c r="AC69" s="97"/>
      <c r="AD69" s="97"/>
      <c r="AE69" s="97"/>
      <c r="AF69" s="97"/>
      <c r="AG69" s="97"/>
      <c r="AW69" s="241"/>
      <c r="BA69" s="241"/>
    </row>
    <row r="70" spans="1:53" s="242" customFormat="1" ht="12.75">
      <c r="A70" s="158">
        <v>7</v>
      </c>
      <c r="B70" s="281">
        <v>27.7</v>
      </c>
      <c r="C70" s="153">
        <f t="shared" si="11"/>
        <v>22.16</v>
      </c>
      <c r="D70" s="278"/>
      <c r="E70" s="278"/>
      <c r="F70" s="297">
        <f t="shared" si="12"/>
        <v>158</v>
      </c>
      <c r="G70" s="298">
        <f t="shared" si="6"/>
        <v>0.0007289470406134228</v>
      </c>
      <c r="H70" s="301">
        <f t="shared" si="7"/>
        <v>0.02019183302499181</v>
      </c>
      <c r="I70" s="296"/>
      <c r="J70" s="299">
        <f t="shared" si="13"/>
        <v>0</v>
      </c>
      <c r="K70" s="300">
        <f t="shared" si="8"/>
        <v>0</v>
      </c>
      <c r="L70" s="110">
        <f t="shared" si="9"/>
        <v>0</v>
      </c>
      <c r="M70" s="2"/>
      <c r="N70" s="297">
        <f t="shared" si="10"/>
        <v>158</v>
      </c>
      <c r="O70" s="298">
        <f t="shared" si="14"/>
        <v>0.00010773312459472231</v>
      </c>
      <c r="P70" s="110">
        <f t="shared" si="15"/>
        <v>0.002984207551273808</v>
      </c>
      <c r="S70" s="280"/>
      <c r="W70" s="280"/>
      <c r="Z70" s="97"/>
      <c r="AA70" s="97"/>
      <c r="AB70" s="97"/>
      <c r="AC70" s="97"/>
      <c r="AD70" s="97"/>
      <c r="AE70" s="97"/>
      <c r="AF70" s="97"/>
      <c r="AG70" s="97"/>
      <c r="AW70" s="241"/>
      <c r="BA70" s="241"/>
    </row>
    <row r="71" spans="1:53" s="242" customFormat="1" ht="12.75">
      <c r="A71" s="158">
        <v>8</v>
      </c>
      <c r="B71" s="281">
        <v>26.863999999999997</v>
      </c>
      <c r="C71" s="153">
        <f t="shared" si="11"/>
        <v>21.4912</v>
      </c>
      <c r="D71" s="278"/>
      <c r="E71" s="278"/>
      <c r="F71" s="297">
        <f t="shared" si="12"/>
        <v>0</v>
      </c>
      <c r="G71" s="298">
        <f t="shared" si="6"/>
        <v>0</v>
      </c>
      <c r="H71" s="113">
        <f t="shared" si="7"/>
        <v>0</v>
      </c>
      <c r="I71" s="296"/>
      <c r="J71" s="299">
        <f t="shared" si="13"/>
        <v>0</v>
      </c>
      <c r="K71" s="300">
        <f t="shared" si="8"/>
        <v>0</v>
      </c>
      <c r="L71" s="110">
        <f t="shared" si="9"/>
        <v>0</v>
      </c>
      <c r="M71" s="2"/>
      <c r="N71" s="297">
        <f t="shared" si="10"/>
        <v>0</v>
      </c>
      <c r="O71" s="298">
        <f t="shared" si="14"/>
        <v>0</v>
      </c>
      <c r="P71" s="110">
        <f t="shared" si="15"/>
        <v>0</v>
      </c>
      <c r="S71" s="280"/>
      <c r="W71" s="280"/>
      <c r="Z71" s="97"/>
      <c r="AA71" s="97"/>
      <c r="AB71" s="97"/>
      <c r="AC71" s="97"/>
      <c r="AD71" s="97"/>
      <c r="AE71" s="97"/>
      <c r="AF71" s="97"/>
      <c r="AG71" s="97"/>
      <c r="AW71" s="241"/>
      <c r="BA71" s="241"/>
    </row>
    <row r="72" spans="1:53" s="242" customFormat="1" ht="12.75">
      <c r="A72" s="158">
        <v>9</v>
      </c>
      <c r="B72" s="281">
        <v>26</v>
      </c>
      <c r="C72" s="153">
        <f t="shared" si="11"/>
        <v>20.8</v>
      </c>
      <c r="D72" s="278"/>
      <c r="E72" s="278"/>
      <c r="F72" s="297">
        <f t="shared" si="12"/>
        <v>1281</v>
      </c>
      <c r="G72" s="298">
        <f t="shared" si="6"/>
        <v>0.005910007335606295</v>
      </c>
      <c r="H72" s="113">
        <f t="shared" si="7"/>
        <v>0.15366019072576365</v>
      </c>
      <c r="I72" s="296"/>
      <c r="J72" s="299">
        <f t="shared" si="13"/>
        <v>26694</v>
      </c>
      <c r="K72" s="300">
        <f t="shared" si="8"/>
        <v>0.02135800216988469</v>
      </c>
      <c r="L72" s="110">
        <f t="shared" si="9"/>
        <v>0.555308056417002</v>
      </c>
      <c r="M72" s="2"/>
      <c r="N72" s="297">
        <f t="shared" si="10"/>
        <v>27975</v>
      </c>
      <c r="O72" s="298">
        <f t="shared" si="14"/>
        <v>0.019074899750236435</v>
      </c>
      <c r="P72" s="110">
        <f t="shared" si="15"/>
        <v>0.4959473935061473</v>
      </c>
      <c r="S72" s="280"/>
      <c r="W72" s="280"/>
      <c r="Z72" s="97"/>
      <c r="AA72" s="97"/>
      <c r="AB72" s="97"/>
      <c r="AC72" s="97"/>
      <c r="AD72" s="97"/>
      <c r="AE72" s="97"/>
      <c r="AF72" s="97"/>
      <c r="AG72" s="97"/>
      <c r="AW72" s="241"/>
      <c r="BA72" s="241"/>
    </row>
    <row r="73" spans="1:53" s="242" customFormat="1" ht="12.75">
      <c r="A73" s="158">
        <v>10</v>
      </c>
      <c r="B73" s="281">
        <v>25.2</v>
      </c>
      <c r="C73" s="153">
        <f t="shared" si="11"/>
        <v>20.16</v>
      </c>
      <c r="D73" s="278"/>
      <c r="E73" s="278"/>
      <c r="F73" s="297">
        <f t="shared" si="12"/>
        <v>0</v>
      </c>
      <c r="G73" s="298">
        <f t="shared" si="6"/>
        <v>0</v>
      </c>
      <c r="H73" s="113">
        <f t="shared" si="7"/>
        <v>0</v>
      </c>
      <c r="I73" s="296"/>
      <c r="J73" s="299">
        <f t="shared" si="13"/>
        <v>15925</v>
      </c>
      <c r="K73" s="300">
        <f t="shared" si="8"/>
        <v>0.012741671707328001</v>
      </c>
      <c r="L73" s="110">
        <f t="shared" si="9"/>
        <v>0.3210901270246656</v>
      </c>
      <c r="M73" s="2"/>
      <c r="N73" s="297">
        <f t="shared" si="10"/>
        <v>15925</v>
      </c>
      <c r="O73" s="298">
        <f t="shared" si="14"/>
        <v>0.010858544361841473</v>
      </c>
      <c r="P73" s="110">
        <f t="shared" si="15"/>
        <v>0.2736353179184051</v>
      </c>
      <c r="S73" s="280"/>
      <c r="W73" s="280"/>
      <c r="Z73" s="97"/>
      <c r="AA73" s="97"/>
      <c r="AB73" s="97"/>
      <c r="AC73" s="97"/>
      <c r="AD73" s="97"/>
      <c r="AE73" s="97"/>
      <c r="AF73" s="97"/>
      <c r="AG73" s="97"/>
      <c r="AW73" s="241"/>
      <c r="BA73" s="241"/>
    </row>
    <row r="74" spans="1:53" s="242" customFormat="1" ht="12.75">
      <c r="A74" s="158">
        <v>11</v>
      </c>
      <c r="B74" s="281">
        <v>32.7</v>
      </c>
      <c r="C74" s="153">
        <f t="shared" si="11"/>
        <v>26.160000000000004</v>
      </c>
      <c r="D74" s="278"/>
      <c r="E74" s="278"/>
      <c r="F74" s="297">
        <f t="shared" si="12"/>
        <v>2096</v>
      </c>
      <c r="G74" s="298">
        <f t="shared" si="6"/>
        <v>0.009670082260289457</v>
      </c>
      <c r="H74" s="113">
        <f t="shared" si="7"/>
        <v>0.31621168991146525</v>
      </c>
      <c r="I74" s="296"/>
      <c r="J74" s="299">
        <f t="shared" si="13"/>
        <v>61</v>
      </c>
      <c r="K74" s="300">
        <f t="shared" si="8"/>
        <v>4.8806403400126095E-05</v>
      </c>
      <c r="L74" s="110">
        <f t="shared" si="9"/>
        <v>0.0015959693911841235</v>
      </c>
      <c r="M74" s="2"/>
      <c r="N74" s="297">
        <f t="shared" si="10"/>
        <v>2157</v>
      </c>
      <c r="O74" s="298">
        <f t="shared" si="14"/>
        <v>0.0014707617072836456</v>
      </c>
      <c r="P74" s="110">
        <f t="shared" si="15"/>
        <v>0.048093907828175214</v>
      </c>
      <c r="S74" s="280"/>
      <c r="W74" s="280"/>
      <c r="Z74" s="97"/>
      <c r="AA74" s="97"/>
      <c r="AB74" s="97"/>
      <c r="AC74" s="97"/>
      <c r="AD74" s="97"/>
      <c r="AE74" s="97"/>
      <c r="AF74" s="97"/>
      <c r="AG74" s="97"/>
      <c r="AW74" s="241"/>
      <c r="BA74" s="241"/>
    </row>
    <row r="75" spans="1:53" s="242" customFormat="1" ht="12.75">
      <c r="A75" s="158">
        <v>12</v>
      </c>
      <c r="B75" s="281">
        <v>31.9</v>
      </c>
      <c r="C75" s="153">
        <f t="shared" si="11"/>
        <v>25.52</v>
      </c>
      <c r="D75" s="278"/>
      <c r="E75" s="278"/>
      <c r="F75" s="297">
        <f t="shared" si="12"/>
        <v>0</v>
      </c>
      <c r="G75" s="298">
        <f t="shared" si="6"/>
        <v>0</v>
      </c>
      <c r="H75" s="113">
        <f t="shared" si="7"/>
        <v>0</v>
      </c>
      <c r="I75" s="296"/>
      <c r="J75" s="299">
        <f t="shared" si="13"/>
        <v>0</v>
      </c>
      <c r="K75" s="300">
        <f t="shared" si="8"/>
        <v>0</v>
      </c>
      <c r="L75" s="110">
        <f t="shared" si="9"/>
        <v>0</v>
      </c>
      <c r="M75" s="2"/>
      <c r="N75" s="297">
        <f t="shared" si="10"/>
        <v>0</v>
      </c>
      <c r="O75" s="298">
        <f t="shared" si="14"/>
        <v>0</v>
      </c>
      <c r="P75" s="110">
        <f t="shared" si="15"/>
        <v>0</v>
      </c>
      <c r="S75" s="280"/>
      <c r="W75" s="280"/>
      <c r="Z75" s="97"/>
      <c r="AA75" s="97"/>
      <c r="AB75" s="97"/>
      <c r="AC75" s="97"/>
      <c r="AD75" s="97"/>
      <c r="AE75" s="97"/>
      <c r="AF75" s="97"/>
      <c r="AG75" s="97"/>
      <c r="AW75" s="241"/>
      <c r="BA75" s="241"/>
    </row>
    <row r="76" spans="1:53" s="242" customFormat="1" ht="12.75">
      <c r="A76" s="158">
        <v>13</v>
      </c>
      <c r="B76" s="281">
        <v>31.1</v>
      </c>
      <c r="C76" s="153">
        <f t="shared" si="11"/>
        <v>24.880000000000003</v>
      </c>
      <c r="D76" s="278"/>
      <c r="E76" s="278"/>
      <c r="F76" s="297">
        <f t="shared" si="12"/>
        <v>0</v>
      </c>
      <c r="G76" s="298">
        <f t="shared" si="6"/>
        <v>0</v>
      </c>
      <c r="H76" s="113">
        <f t="shared" si="7"/>
        <v>0</v>
      </c>
      <c r="I76" s="296"/>
      <c r="J76" s="299">
        <f t="shared" si="13"/>
        <v>540673</v>
      </c>
      <c r="K76" s="300">
        <f t="shared" si="8"/>
        <v>0.4325951564845308</v>
      </c>
      <c r="L76" s="110">
        <f t="shared" si="9"/>
        <v>13.453709366668908</v>
      </c>
      <c r="M76" s="2"/>
      <c r="N76" s="297">
        <f t="shared" si="10"/>
        <v>540673</v>
      </c>
      <c r="O76" s="298">
        <f t="shared" si="14"/>
        <v>0.36866070679748286</v>
      </c>
      <c r="P76" s="110">
        <f t="shared" si="15"/>
        <v>11.465347981401717</v>
      </c>
      <c r="S76" s="280"/>
      <c r="W76" s="280"/>
      <c r="Z76" s="97"/>
      <c r="AA76" s="97"/>
      <c r="AB76" s="97"/>
      <c r="AC76" s="97"/>
      <c r="AD76" s="97"/>
      <c r="AE76" s="97"/>
      <c r="AF76" s="97"/>
      <c r="AG76" s="97"/>
      <c r="AW76" s="241"/>
      <c r="BA76" s="241"/>
    </row>
    <row r="77" spans="1:53" s="242" customFormat="1" ht="12.75">
      <c r="A77" s="158">
        <v>14</v>
      </c>
      <c r="B77" s="281">
        <v>38.6</v>
      </c>
      <c r="C77" s="153">
        <f t="shared" si="11"/>
        <v>30.880000000000003</v>
      </c>
      <c r="D77" s="278"/>
      <c r="E77" s="278"/>
      <c r="F77" s="297">
        <f t="shared" si="12"/>
        <v>5874</v>
      </c>
      <c r="G77" s="298">
        <f t="shared" si="6"/>
        <v>0.027100220990906615</v>
      </c>
      <c r="H77" s="113">
        <f t="shared" si="7"/>
        <v>1.0460685302489954</v>
      </c>
      <c r="I77" s="296"/>
      <c r="J77" s="299">
        <f t="shared" si="13"/>
        <v>347825</v>
      </c>
      <c r="K77" s="300">
        <f t="shared" si="8"/>
        <v>0.2782965125024403</v>
      </c>
      <c r="L77" s="110">
        <f t="shared" si="9"/>
        <v>10.742245382594197</v>
      </c>
      <c r="M77" s="2"/>
      <c r="N77" s="297">
        <f t="shared" si="10"/>
        <v>353699</v>
      </c>
      <c r="O77" s="298">
        <f t="shared" si="14"/>
        <v>0.24117150908878915</v>
      </c>
      <c r="P77" s="110">
        <f t="shared" si="15"/>
        <v>9.309220250827261</v>
      </c>
      <c r="S77" s="280"/>
      <c r="W77" s="280"/>
      <c r="Z77" s="97"/>
      <c r="AA77" s="97"/>
      <c r="AB77" s="97"/>
      <c r="AC77" s="97"/>
      <c r="AD77" s="97"/>
      <c r="AE77" s="97"/>
      <c r="AF77" s="97"/>
      <c r="AG77" s="97"/>
      <c r="AW77" s="241"/>
      <c r="BA77" s="241"/>
    </row>
    <row r="78" spans="1:53" s="242" customFormat="1" ht="12.75">
      <c r="A78" s="158">
        <v>15</v>
      </c>
      <c r="B78" s="281">
        <v>37.8</v>
      </c>
      <c r="C78" s="153">
        <f t="shared" si="11"/>
        <v>30.24</v>
      </c>
      <c r="D78" s="278"/>
      <c r="E78" s="278"/>
      <c r="F78" s="297">
        <f t="shared" si="12"/>
        <v>141964</v>
      </c>
      <c r="G78" s="298">
        <f t="shared" si="6"/>
        <v>0.654963529580025</v>
      </c>
      <c r="H78" s="301">
        <v>24.12</v>
      </c>
      <c r="I78" s="296"/>
      <c r="J78" s="299">
        <f t="shared" si="13"/>
        <v>664</v>
      </c>
      <c r="K78" s="300">
        <f t="shared" si="8"/>
        <v>0.0005312697025849791</v>
      </c>
      <c r="L78" s="110">
        <f t="shared" si="9"/>
        <v>0.02008199475771221</v>
      </c>
      <c r="M78" s="2"/>
      <c r="N78" s="297">
        <f t="shared" si="10"/>
        <v>142628</v>
      </c>
      <c r="O78" s="298">
        <f t="shared" si="14"/>
        <v>0.09725164616896236</v>
      </c>
      <c r="P78" s="110">
        <f t="shared" si="15"/>
        <v>3.6761122251867766</v>
      </c>
      <c r="S78" s="280"/>
      <c r="W78" s="280"/>
      <c r="Z78" s="97"/>
      <c r="AA78" s="97"/>
      <c r="AB78" s="97"/>
      <c r="AC78" s="97"/>
      <c r="AD78" s="97"/>
      <c r="AE78" s="97"/>
      <c r="AF78" s="97"/>
      <c r="AG78" s="97"/>
      <c r="AW78" s="241"/>
      <c r="BA78" s="241"/>
    </row>
    <row r="79" spans="1:53" s="242" customFormat="1" ht="12.75">
      <c r="A79" s="158">
        <v>16</v>
      </c>
      <c r="B79" s="281">
        <v>36.9</v>
      </c>
      <c r="C79" s="153">
        <f t="shared" si="11"/>
        <v>29.52</v>
      </c>
      <c r="D79" s="278"/>
      <c r="E79" s="278"/>
      <c r="F79" s="297">
        <f t="shared" si="12"/>
        <v>0</v>
      </c>
      <c r="G79" s="298">
        <f t="shared" si="6"/>
        <v>0</v>
      </c>
      <c r="H79" s="113">
        <f t="shared" si="7"/>
        <v>0</v>
      </c>
      <c r="I79" s="296"/>
      <c r="J79" s="299">
        <f t="shared" si="13"/>
        <v>0</v>
      </c>
      <c r="K79" s="300">
        <f t="shared" si="8"/>
        <v>0</v>
      </c>
      <c r="L79" s="110">
        <f t="shared" si="9"/>
        <v>0</v>
      </c>
      <c r="M79" s="2"/>
      <c r="N79" s="297">
        <f t="shared" si="10"/>
        <v>0</v>
      </c>
      <c r="O79" s="298">
        <f t="shared" si="14"/>
        <v>0</v>
      </c>
      <c r="P79" s="110">
        <f t="shared" si="15"/>
        <v>0</v>
      </c>
      <c r="S79" s="280"/>
      <c r="W79" s="280"/>
      <c r="Z79" s="97"/>
      <c r="AA79" s="97"/>
      <c r="AB79" s="97"/>
      <c r="AC79" s="97"/>
      <c r="AD79" s="97"/>
      <c r="AE79" s="97"/>
      <c r="AF79" s="97"/>
      <c r="AG79" s="97"/>
      <c r="AW79" s="241"/>
      <c r="BA79" s="241"/>
    </row>
    <row r="80" spans="1:53" s="242" customFormat="1" ht="12.75">
      <c r="A80" s="158">
        <v>17</v>
      </c>
      <c r="B80" s="281">
        <v>48.690999999999995</v>
      </c>
      <c r="C80" s="153">
        <f t="shared" si="11"/>
        <v>38.952799999999996</v>
      </c>
      <c r="D80" s="278"/>
      <c r="E80" s="278"/>
      <c r="F80" s="297">
        <f t="shared" si="12"/>
        <v>0</v>
      </c>
      <c r="G80" s="298">
        <f t="shared" si="6"/>
        <v>0</v>
      </c>
      <c r="H80" s="113">
        <f t="shared" si="7"/>
        <v>0</v>
      </c>
      <c r="I80" s="296"/>
      <c r="J80" s="299">
        <f t="shared" si="13"/>
        <v>0</v>
      </c>
      <c r="K80" s="300">
        <f t="shared" si="8"/>
        <v>0</v>
      </c>
      <c r="L80" s="110">
        <f t="shared" si="9"/>
        <v>0</v>
      </c>
      <c r="M80" s="2"/>
      <c r="N80" s="297">
        <f t="shared" si="10"/>
        <v>0</v>
      </c>
      <c r="O80" s="298">
        <f t="shared" si="14"/>
        <v>0</v>
      </c>
      <c r="P80" s="110">
        <f t="shared" si="15"/>
        <v>0</v>
      </c>
      <c r="S80" s="280"/>
      <c r="W80" s="280"/>
      <c r="Z80" s="97"/>
      <c r="AA80" s="97"/>
      <c r="AB80" s="97"/>
      <c r="AC80" s="97"/>
      <c r="AD80" s="97"/>
      <c r="AE80" s="97"/>
      <c r="AF80" s="97"/>
      <c r="AG80" s="97"/>
      <c r="AW80" s="241"/>
      <c r="BA80" s="241"/>
    </row>
    <row r="81" spans="1:53" s="242" customFormat="1" ht="12.75">
      <c r="A81" s="158">
        <v>18</v>
      </c>
      <c r="B81" s="281">
        <v>47.9</v>
      </c>
      <c r="C81" s="153">
        <f t="shared" si="11"/>
        <v>38.32</v>
      </c>
      <c r="D81" s="278"/>
      <c r="E81" s="278"/>
      <c r="F81" s="297">
        <f t="shared" si="12"/>
        <v>0</v>
      </c>
      <c r="G81" s="298">
        <f t="shared" si="6"/>
        <v>0</v>
      </c>
      <c r="H81" s="113">
        <f t="shared" si="7"/>
        <v>0</v>
      </c>
      <c r="I81" s="296"/>
      <c r="J81" s="299">
        <f t="shared" si="13"/>
        <v>14216</v>
      </c>
      <c r="K81" s="300">
        <f t="shared" si="8"/>
        <v>0.011374292307150698</v>
      </c>
      <c r="L81" s="110">
        <f t="shared" si="9"/>
        <v>0.5448286015125184</v>
      </c>
      <c r="M81" s="2"/>
      <c r="N81" s="297">
        <f t="shared" si="10"/>
        <v>14216</v>
      </c>
      <c r="O81" s="298">
        <f t="shared" si="14"/>
        <v>0.009693253792649192</v>
      </c>
      <c r="P81" s="110">
        <f t="shared" si="15"/>
        <v>0.4643068566678963</v>
      </c>
      <c r="S81" s="280"/>
      <c r="W81" s="280"/>
      <c r="Z81" s="97"/>
      <c r="AA81" s="97"/>
      <c r="AB81" s="97"/>
      <c r="AC81" s="97"/>
      <c r="AD81" s="97"/>
      <c r="AE81" s="97"/>
      <c r="AF81" s="97"/>
      <c r="AG81" s="97"/>
      <c r="AW81" s="241"/>
      <c r="BA81" s="241"/>
    </row>
    <row r="82" spans="1:53" s="242" customFormat="1" ht="12.75">
      <c r="A82" s="158">
        <v>19</v>
      </c>
      <c r="B82" s="281">
        <v>55.4</v>
      </c>
      <c r="C82" s="153">
        <f t="shared" si="11"/>
        <v>44.32</v>
      </c>
      <c r="D82" s="278"/>
      <c r="E82" s="278"/>
      <c r="F82" s="297">
        <f t="shared" si="12"/>
        <v>0</v>
      </c>
      <c r="G82" s="298">
        <f t="shared" si="6"/>
        <v>0</v>
      </c>
      <c r="H82" s="113">
        <f t="shared" si="7"/>
        <v>0</v>
      </c>
      <c r="I82" s="296"/>
      <c r="J82" s="299">
        <f t="shared" si="13"/>
        <v>3069</v>
      </c>
      <c r="K82" s="300">
        <f t="shared" si="8"/>
        <v>0.0024555221645079835</v>
      </c>
      <c r="L82" s="110">
        <f t="shared" si="9"/>
        <v>0.13603592791374228</v>
      </c>
      <c r="M82" s="2"/>
      <c r="N82" s="297">
        <f t="shared" si="10"/>
        <v>3069</v>
      </c>
      <c r="O82" s="298">
        <f t="shared" si="14"/>
        <v>0.0020926136669696376</v>
      </c>
      <c r="P82" s="110">
        <f t="shared" si="15"/>
        <v>0.11593079715011792</v>
      </c>
      <c r="S82" s="280"/>
      <c r="W82" s="280"/>
      <c r="Z82" s="97"/>
      <c r="AA82" s="97"/>
      <c r="AB82" s="97"/>
      <c r="AC82" s="97"/>
      <c r="AD82" s="97"/>
      <c r="AE82" s="97"/>
      <c r="AF82" s="97"/>
      <c r="AG82" s="97"/>
      <c r="AW82" s="241"/>
      <c r="BA82" s="241"/>
    </row>
    <row r="83" spans="1:53" s="242" customFormat="1" ht="12.75">
      <c r="A83" s="158">
        <v>20</v>
      </c>
      <c r="B83" s="281">
        <v>46.2</v>
      </c>
      <c r="C83" s="153">
        <f t="shared" si="11"/>
        <v>36.96</v>
      </c>
      <c r="D83" s="278"/>
      <c r="E83" s="278"/>
      <c r="F83" s="297">
        <f t="shared" si="12"/>
        <v>0</v>
      </c>
      <c r="G83" s="298">
        <f t="shared" si="6"/>
        <v>0</v>
      </c>
      <c r="H83" s="113">
        <f t="shared" si="7"/>
        <v>0</v>
      </c>
      <c r="I83" s="296"/>
      <c r="J83" s="299">
        <f t="shared" si="13"/>
        <v>15535</v>
      </c>
      <c r="K83" s="300">
        <f t="shared" si="8"/>
        <v>0.012429630767556703</v>
      </c>
      <c r="L83" s="110">
        <f t="shared" si="9"/>
        <v>0.5742489414611197</v>
      </c>
      <c r="M83" s="2"/>
      <c r="N83" s="297">
        <f t="shared" si="10"/>
        <v>15535</v>
      </c>
      <c r="O83" s="298">
        <f t="shared" si="14"/>
        <v>0.010592620826449437</v>
      </c>
      <c r="P83" s="110">
        <f t="shared" si="15"/>
        <v>0.489379082181964</v>
      </c>
      <c r="S83" s="280"/>
      <c r="W83" s="280"/>
      <c r="Z83" s="97"/>
      <c r="AA83" s="97"/>
      <c r="AB83" s="97"/>
      <c r="AC83" s="97"/>
      <c r="AD83" s="97"/>
      <c r="AE83" s="97"/>
      <c r="AF83" s="97"/>
      <c r="AG83" s="97"/>
      <c r="AW83" s="241"/>
      <c r="BA83" s="241"/>
    </row>
    <row r="84" spans="1:53" s="242" customFormat="1" ht="12.75">
      <c r="A84" s="158">
        <v>21</v>
      </c>
      <c r="B84" s="281">
        <v>66.3205</v>
      </c>
      <c r="C84" s="153">
        <f t="shared" si="11"/>
        <v>53.0564</v>
      </c>
      <c r="D84" s="278"/>
      <c r="E84" s="278"/>
      <c r="F84" s="297">
        <f t="shared" si="12"/>
        <v>0</v>
      </c>
      <c r="G84" s="298">
        <f t="shared" si="6"/>
        <v>0</v>
      </c>
      <c r="H84" s="113">
        <f t="shared" si="7"/>
        <v>0</v>
      </c>
      <c r="I84" s="296"/>
      <c r="J84" s="299">
        <f t="shared" si="13"/>
        <v>0</v>
      </c>
      <c r="K84" s="300">
        <f t="shared" si="8"/>
        <v>0</v>
      </c>
      <c r="L84" s="110">
        <f t="shared" si="9"/>
        <v>0</v>
      </c>
      <c r="M84" s="2"/>
      <c r="N84" s="297">
        <f t="shared" si="10"/>
        <v>0</v>
      </c>
      <c r="O84" s="298">
        <f t="shared" si="14"/>
        <v>0</v>
      </c>
      <c r="P84" s="110">
        <f t="shared" si="15"/>
        <v>0</v>
      </c>
      <c r="S84" s="280"/>
      <c r="W84" s="280"/>
      <c r="Z84" s="97"/>
      <c r="AA84" s="97"/>
      <c r="AB84" s="97"/>
      <c r="AC84" s="97"/>
      <c r="AD84" s="97"/>
      <c r="AE84" s="97"/>
      <c r="AF84" s="97"/>
      <c r="AG84" s="97"/>
      <c r="AW84" s="241"/>
      <c r="BA84" s="241"/>
    </row>
    <row r="85" spans="1:53" s="242" customFormat="1" ht="12.75">
      <c r="A85" s="158">
        <v>22</v>
      </c>
      <c r="B85" s="281">
        <v>65.481</v>
      </c>
      <c r="C85" s="153">
        <f t="shared" si="11"/>
        <v>52.3848</v>
      </c>
      <c r="D85" s="278"/>
      <c r="E85" s="278"/>
      <c r="F85" s="297">
        <f t="shared" si="12"/>
        <v>0</v>
      </c>
      <c r="G85" s="298">
        <f t="shared" si="6"/>
        <v>0</v>
      </c>
      <c r="H85" s="113">
        <f t="shared" si="7"/>
        <v>0</v>
      </c>
      <c r="I85" s="296"/>
      <c r="J85" s="299">
        <f t="shared" si="13"/>
        <v>0</v>
      </c>
      <c r="K85" s="300">
        <f t="shared" si="8"/>
        <v>0</v>
      </c>
      <c r="L85" s="110">
        <f t="shared" si="9"/>
        <v>0</v>
      </c>
      <c r="M85" s="2"/>
      <c r="N85" s="297">
        <f t="shared" si="10"/>
        <v>0</v>
      </c>
      <c r="O85" s="298">
        <f t="shared" si="14"/>
        <v>0</v>
      </c>
      <c r="P85" s="110">
        <f t="shared" si="15"/>
        <v>0</v>
      </c>
      <c r="S85" s="280"/>
      <c r="W85" s="280"/>
      <c r="Z85" s="97"/>
      <c r="AA85" s="97"/>
      <c r="AB85" s="97"/>
      <c r="AC85" s="97"/>
      <c r="AD85" s="97"/>
      <c r="AE85" s="97"/>
      <c r="AF85" s="97"/>
      <c r="AG85" s="97"/>
      <c r="AW85" s="241"/>
      <c r="BA85" s="241"/>
    </row>
    <row r="86" spans="1:53" s="242" customFormat="1" ht="12.75">
      <c r="A86" s="158">
        <v>23</v>
      </c>
      <c r="B86" s="281">
        <v>64.6</v>
      </c>
      <c r="C86" s="153">
        <f t="shared" si="11"/>
        <v>51.68</v>
      </c>
      <c r="D86" s="278"/>
      <c r="E86" s="278"/>
      <c r="F86" s="297">
        <f t="shared" si="12"/>
        <v>64348</v>
      </c>
      <c r="G86" s="298">
        <f t="shared" si="6"/>
        <v>0.29687521626197805</v>
      </c>
      <c r="H86" s="113">
        <f t="shared" si="7"/>
        <v>19.17813897052378</v>
      </c>
      <c r="I86" s="296"/>
      <c r="J86" s="299">
        <f t="shared" si="13"/>
        <v>252005</v>
      </c>
      <c r="K86" s="300">
        <f t="shared" si="8"/>
        <v>0.20163045391555373</v>
      </c>
      <c r="L86" s="110">
        <f t="shared" si="9"/>
        <v>13.02532732294477</v>
      </c>
      <c r="M86" s="2"/>
      <c r="N86" s="297">
        <f t="shared" si="10"/>
        <v>316353</v>
      </c>
      <c r="O86" s="298">
        <f t="shared" si="14"/>
        <v>0.21570694408173535</v>
      </c>
      <c r="P86" s="110">
        <f t="shared" si="15"/>
        <v>13.934668587680102</v>
      </c>
      <c r="S86" s="280"/>
      <c r="W86" s="280"/>
      <c r="Z86" s="97"/>
      <c r="AA86" s="97"/>
      <c r="AB86" s="97"/>
      <c r="AC86" s="97"/>
      <c r="AD86" s="97"/>
      <c r="AE86" s="97"/>
      <c r="AF86" s="97"/>
      <c r="AG86" s="97"/>
      <c r="AW86" s="241"/>
      <c r="BA86" s="241"/>
    </row>
    <row r="87" spans="1:53" s="242" customFormat="1" ht="12.75">
      <c r="A87" s="158">
        <v>24</v>
      </c>
      <c r="B87" s="281">
        <v>63.80199999999999</v>
      </c>
      <c r="C87" s="153">
        <f t="shared" si="11"/>
        <v>51.041599999999995</v>
      </c>
      <c r="D87" s="278"/>
      <c r="E87" s="278"/>
      <c r="F87" s="297">
        <f t="shared" si="12"/>
        <v>0</v>
      </c>
      <c r="G87" s="298">
        <f t="shared" si="6"/>
        <v>0</v>
      </c>
      <c r="H87" s="113">
        <f t="shared" si="7"/>
        <v>0</v>
      </c>
      <c r="I87" s="296"/>
      <c r="J87" s="299">
        <f t="shared" si="13"/>
        <v>0</v>
      </c>
      <c r="K87" s="300">
        <f t="shared" si="8"/>
        <v>0</v>
      </c>
      <c r="L87" s="110">
        <f t="shared" si="9"/>
        <v>0</v>
      </c>
      <c r="M87" s="2"/>
      <c r="N87" s="297">
        <f t="shared" si="10"/>
        <v>0</v>
      </c>
      <c r="O87" s="298">
        <f t="shared" si="14"/>
        <v>0</v>
      </c>
      <c r="P87" s="110">
        <f t="shared" si="15"/>
        <v>0</v>
      </c>
      <c r="S87" s="280"/>
      <c r="W87" s="280"/>
      <c r="Z87" s="97"/>
      <c r="AA87" s="97"/>
      <c r="AB87" s="97"/>
      <c r="AC87" s="97"/>
      <c r="AD87" s="97"/>
      <c r="AE87" s="97"/>
      <c r="AF87" s="97"/>
      <c r="AG87" s="97"/>
      <c r="AW87" s="241"/>
      <c r="BA87" s="241"/>
    </row>
    <row r="88" spans="1:53" s="242" customFormat="1" ht="12.75">
      <c r="A88" s="158">
        <v>25</v>
      </c>
      <c r="B88" s="281">
        <v>63</v>
      </c>
      <c r="C88" s="153">
        <f t="shared" si="11"/>
        <v>50.400000000000006</v>
      </c>
      <c r="D88" s="278"/>
      <c r="E88" s="278"/>
      <c r="F88" s="297">
        <f t="shared" si="12"/>
        <v>0</v>
      </c>
      <c r="G88" s="298">
        <f t="shared" si="6"/>
        <v>0</v>
      </c>
      <c r="H88" s="113">
        <f t="shared" si="7"/>
        <v>0</v>
      </c>
      <c r="I88" s="296"/>
      <c r="J88" s="299">
        <f t="shared" si="13"/>
        <v>0</v>
      </c>
      <c r="K88" s="300">
        <f t="shared" si="8"/>
        <v>0</v>
      </c>
      <c r="L88" s="110">
        <f t="shared" si="9"/>
        <v>0</v>
      </c>
      <c r="M88" s="2"/>
      <c r="N88" s="297">
        <f t="shared" si="10"/>
        <v>0</v>
      </c>
      <c r="O88" s="298">
        <f t="shared" si="14"/>
        <v>0</v>
      </c>
      <c r="P88" s="110">
        <f t="shared" si="15"/>
        <v>0</v>
      </c>
      <c r="S88" s="280"/>
      <c r="W88" s="280"/>
      <c r="Z88" s="97"/>
      <c r="AA88" s="97"/>
      <c r="AB88" s="97"/>
      <c r="AC88" s="97"/>
      <c r="AD88" s="97"/>
      <c r="AE88" s="97"/>
      <c r="AF88" s="97"/>
      <c r="AG88" s="97"/>
      <c r="AW88" s="241"/>
      <c r="BA88" s="241"/>
    </row>
    <row r="89" spans="1:53" s="242" customFormat="1" ht="12.75">
      <c r="A89" s="158">
        <v>26</v>
      </c>
      <c r="B89" s="281">
        <v>62.1</v>
      </c>
      <c r="C89" s="153">
        <f t="shared" si="11"/>
        <v>49.68000000000001</v>
      </c>
      <c r="D89" s="278"/>
      <c r="E89" s="278"/>
      <c r="F89" s="297">
        <f t="shared" si="12"/>
        <v>0</v>
      </c>
      <c r="G89" s="298">
        <f t="shared" si="6"/>
        <v>0</v>
      </c>
      <c r="H89" s="113">
        <f t="shared" si="7"/>
        <v>0</v>
      </c>
      <c r="I89" s="296"/>
      <c r="J89" s="299">
        <f t="shared" si="13"/>
        <v>32744</v>
      </c>
      <c r="K89" s="300">
        <f t="shared" si="8"/>
        <v>0.02619863726120867</v>
      </c>
      <c r="L89" s="110">
        <f t="shared" si="9"/>
        <v>1.6269353739210584</v>
      </c>
      <c r="M89" s="2"/>
      <c r="N89" s="297">
        <f t="shared" si="10"/>
        <v>32744</v>
      </c>
      <c r="O89" s="298">
        <f t="shared" si="14"/>
        <v>0.022326667289427768</v>
      </c>
      <c r="P89" s="110">
        <f t="shared" si="15"/>
        <v>1.3864860386734643</v>
      </c>
      <c r="S89" s="280"/>
      <c r="W89" s="280"/>
      <c r="Z89" s="97"/>
      <c r="AA89" s="97"/>
      <c r="AB89" s="97"/>
      <c r="AC89" s="97"/>
      <c r="AD89" s="97"/>
      <c r="AE89" s="97"/>
      <c r="AF89" s="97"/>
      <c r="AG89" s="97"/>
      <c r="AW89" s="241"/>
      <c r="BA89" s="241"/>
    </row>
    <row r="90" spans="1:53" s="242" customFormat="1" ht="12.75">
      <c r="A90" s="158">
        <v>27</v>
      </c>
      <c r="B90" s="281">
        <v>61.28349999999999</v>
      </c>
      <c r="C90" s="153">
        <f t="shared" si="11"/>
        <v>49.026799999999994</v>
      </c>
      <c r="D90" s="278"/>
      <c r="E90" s="278"/>
      <c r="F90" s="297">
        <f t="shared" si="12"/>
        <v>0</v>
      </c>
      <c r="G90" s="298">
        <f t="shared" si="6"/>
        <v>0</v>
      </c>
      <c r="H90" s="113">
        <f t="shared" si="7"/>
        <v>0</v>
      </c>
      <c r="I90" s="296"/>
      <c r="J90" s="299">
        <f t="shared" si="13"/>
        <v>425</v>
      </c>
      <c r="K90" s="300">
        <f t="shared" si="8"/>
        <v>0.00034004461385333753</v>
      </c>
      <c r="L90" s="110">
        <f t="shared" si="9"/>
        <v>0.02083912409308101</v>
      </c>
      <c r="M90" s="2"/>
      <c r="N90" s="297">
        <f t="shared" si="10"/>
        <v>425</v>
      </c>
      <c r="O90" s="298">
        <f t="shared" si="14"/>
        <v>0.0002897884680554239</v>
      </c>
      <c r="P90" s="110">
        <f t="shared" si="15"/>
        <v>0.01775925158207457</v>
      </c>
      <c r="S90" s="280"/>
      <c r="W90" s="280"/>
      <c r="Z90" s="97"/>
      <c r="AA90" s="97"/>
      <c r="AB90" s="97"/>
      <c r="AC90" s="97"/>
      <c r="AD90" s="97"/>
      <c r="AE90" s="97"/>
      <c r="AF90" s="97"/>
      <c r="AG90" s="97"/>
      <c r="AW90" s="241"/>
      <c r="BA90" s="241"/>
    </row>
    <row r="91" spans="1:53" s="242" customFormat="1" ht="12.75">
      <c r="A91" s="158">
        <v>28</v>
      </c>
      <c r="B91" s="281">
        <v>60.4</v>
      </c>
      <c r="C91" s="153">
        <f t="shared" si="11"/>
        <v>48.32</v>
      </c>
      <c r="D91" s="278"/>
      <c r="E91" s="278"/>
      <c r="F91" s="297">
        <f t="shared" si="12"/>
        <v>0</v>
      </c>
      <c r="G91" s="298">
        <f t="shared" si="6"/>
        <v>0</v>
      </c>
      <c r="H91" s="113">
        <f t="shared" si="7"/>
        <v>0</v>
      </c>
      <c r="I91" s="296"/>
      <c r="J91" s="299">
        <f t="shared" si="13"/>
        <v>0</v>
      </c>
      <c r="K91" s="300">
        <f t="shared" si="8"/>
        <v>0</v>
      </c>
      <c r="L91" s="110">
        <f t="shared" si="9"/>
        <v>0</v>
      </c>
      <c r="M91" s="2"/>
      <c r="N91" s="297">
        <f t="shared" si="10"/>
        <v>0</v>
      </c>
      <c r="O91" s="298">
        <f t="shared" si="14"/>
        <v>0</v>
      </c>
      <c r="P91" s="110">
        <f t="shared" si="15"/>
        <v>0</v>
      </c>
      <c r="S91" s="280"/>
      <c r="W91" s="280"/>
      <c r="Z91" s="97"/>
      <c r="AA91" s="97"/>
      <c r="AB91" s="97"/>
      <c r="AC91" s="97"/>
      <c r="AD91" s="97"/>
      <c r="AE91" s="97"/>
      <c r="AF91" s="97"/>
      <c r="AG91" s="97"/>
      <c r="AW91" s="241"/>
      <c r="BA91" s="241"/>
    </row>
    <row r="92" spans="1:53" s="242" customFormat="1" ht="12.75">
      <c r="A92" s="158">
        <v>29</v>
      </c>
      <c r="B92" s="281">
        <v>80.592</v>
      </c>
      <c r="C92" s="153">
        <f t="shared" si="11"/>
        <v>64.4736</v>
      </c>
      <c r="D92" s="278"/>
      <c r="E92" s="278"/>
      <c r="F92" s="297">
        <f t="shared" si="12"/>
        <v>332</v>
      </c>
      <c r="G92" s="298">
        <f t="shared" si="6"/>
        <v>0.0015317115030611163</v>
      </c>
      <c r="H92" s="113">
        <f t="shared" si="7"/>
        <v>0.12344369345470148</v>
      </c>
      <c r="I92" s="296"/>
      <c r="J92" s="299">
        <f t="shared" si="13"/>
        <v>0</v>
      </c>
      <c r="K92" s="300">
        <f t="shared" si="8"/>
        <v>0</v>
      </c>
      <c r="L92" s="110">
        <f t="shared" si="9"/>
        <v>0</v>
      </c>
      <c r="M92" s="2"/>
      <c r="N92" s="297">
        <f t="shared" si="10"/>
        <v>332</v>
      </c>
      <c r="O92" s="298">
        <f t="shared" si="14"/>
        <v>0.00022637593269270764</v>
      </c>
      <c r="P92" s="110">
        <f t="shared" si="15"/>
        <v>0.018244089167570695</v>
      </c>
      <c r="S92" s="280"/>
      <c r="W92" s="280"/>
      <c r="Z92" s="97"/>
      <c r="AA92" s="97"/>
      <c r="AB92" s="97"/>
      <c r="AC92" s="97"/>
      <c r="AD92" s="97"/>
      <c r="AE92" s="97"/>
      <c r="AF92" s="97"/>
      <c r="AG92" s="97"/>
      <c r="AW92" s="241"/>
      <c r="BA92" s="241"/>
    </row>
    <row r="93" spans="1:53" s="242" customFormat="1" ht="12.75">
      <c r="A93" s="158">
        <v>30</v>
      </c>
      <c r="B93" s="281">
        <v>79.8</v>
      </c>
      <c r="C93" s="153">
        <f t="shared" si="11"/>
        <v>63.84</v>
      </c>
      <c r="D93" s="278"/>
      <c r="E93" s="278"/>
      <c r="F93" s="297">
        <f t="shared" si="12"/>
        <v>0</v>
      </c>
      <c r="G93" s="298">
        <f t="shared" si="6"/>
        <v>0</v>
      </c>
      <c r="H93" s="113">
        <f t="shared" si="7"/>
        <v>0</v>
      </c>
      <c r="I93" s="296"/>
      <c r="J93" s="299">
        <f t="shared" si="13"/>
        <v>0</v>
      </c>
      <c r="K93" s="300">
        <f t="shared" si="8"/>
        <v>0</v>
      </c>
      <c r="L93" s="110">
        <f t="shared" si="9"/>
        <v>0</v>
      </c>
      <c r="M93" s="2"/>
      <c r="N93" s="297">
        <f t="shared" si="10"/>
        <v>0</v>
      </c>
      <c r="O93" s="298">
        <f t="shared" si="14"/>
        <v>0</v>
      </c>
      <c r="P93" s="110">
        <f t="shared" si="15"/>
        <v>0</v>
      </c>
      <c r="S93" s="280"/>
      <c r="W93" s="280"/>
      <c r="Z93" s="97"/>
      <c r="AA93" s="97"/>
      <c r="AB93" s="97"/>
      <c r="AC93" s="97"/>
      <c r="AD93" s="97"/>
      <c r="AE93" s="97"/>
      <c r="AF93" s="97"/>
      <c r="AG93" s="97"/>
      <c r="AW93" s="241"/>
      <c r="BA93" s="241"/>
    </row>
    <row r="94" spans="1:53" s="242" customFormat="1" ht="12.75">
      <c r="A94" s="158">
        <v>31</v>
      </c>
      <c r="B94" s="281">
        <v>78.913</v>
      </c>
      <c r="C94" s="153">
        <f t="shared" si="11"/>
        <v>63.1304</v>
      </c>
      <c r="D94" s="278"/>
      <c r="E94" s="278"/>
      <c r="F94" s="297">
        <f t="shared" si="12"/>
        <v>0</v>
      </c>
      <c r="G94" s="298">
        <f t="shared" si="6"/>
        <v>0</v>
      </c>
      <c r="H94" s="113">
        <f t="shared" si="7"/>
        <v>0</v>
      </c>
      <c r="I94" s="296"/>
      <c r="J94" s="299">
        <f t="shared" si="13"/>
        <v>0</v>
      </c>
      <c r="K94" s="300">
        <f t="shared" si="8"/>
        <v>0</v>
      </c>
      <c r="L94" s="110">
        <f t="shared" si="9"/>
        <v>0</v>
      </c>
      <c r="M94" s="2"/>
      <c r="N94" s="297">
        <f t="shared" si="10"/>
        <v>0</v>
      </c>
      <c r="O94" s="298">
        <f t="shared" si="14"/>
        <v>0</v>
      </c>
      <c r="P94" s="110">
        <f t="shared" si="15"/>
        <v>0</v>
      </c>
      <c r="S94" s="280"/>
      <c r="W94" s="280"/>
      <c r="Z94" s="97"/>
      <c r="AA94" s="97"/>
      <c r="AB94" s="97"/>
      <c r="AC94" s="97"/>
      <c r="AD94" s="97"/>
      <c r="AE94" s="97"/>
      <c r="AF94" s="97"/>
      <c r="AG94" s="97"/>
      <c r="AW94" s="241"/>
      <c r="BA94" s="241"/>
    </row>
    <row r="95" spans="1:53" s="242" customFormat="1" ht="12.75">
      <c r="A95" s="158">
        <v>32</v>
      </c>
      <c r="B95" s="281">
        <v>78.07349999999998</v>
      </c>
      <c r="C95" s="153">
        <f t="shared" si="11"/>
        <v>62.45879999999999</v>
      </c>
      <c r="D95" s="278"/>
      <c r="E95" s="278"/>
      <c r="F95" s="297">
        <f t="shared" si="12"/>
        <v>0</v>
      </c>
      <c r="G95" s="298">
        <f t="shared" si="6"/>
        <v>0</v>
      </c>
      <c r="H95" s="113">
        <f t="shared" si="7"/>
        <v>0</v>
      </c>
      <c r="I95" s="296"/>
      <c r="J95" s="299">
        <f t="shared" si="13"/>
        <v>0</v>
      </c>
      <c r="K95" s="300">
        <f t="shared" si="8"/>
        <v>0</v>
      </c>
      <c r="L95" s="110">
        <f t="shared" si="9"/>
        <v>0</v>
      </c>
      <c r="M95" s="2"/>
      <c r="N95" s="297">
        <f t="shared" si="10"/>
        <v>0</v>
      </c>
      <c r="O95" s="298">
        <f t="shared" si="14"/>
        <v>0</v>
      </c>
      <c r="P95" s="110">
        <f t="shared" si="15"/>
        <v>0</v>
      </c>
      <c r="S95" s="280"/>
      <c r="W95" s="280"/>
      <c r="Z95" s="97"/>
      <c r="AA95" s="97"/>
      <c r="AB95" s="97"/>
      <c r="AC95" s="97"/>
      <c r="AD95" s="97"/>
      <c r="AE95" s="97"/>
      <c r="AF95" s="97"/>
      <c r="AG95" s="97"/>
      <c r="AW95" s="241"/>
      <c r="BA95" s="241"/>
    </row>
    <row r="96" spans="1:53" s="242" customFormat="1" ht="12.75">
      <c r="A96" s="158">
        <v>33</v>
      </c>
      <c r="B96" s="281">
        <v>77.234</v>
      </c>
      <c r="C96" s="153">
        <f t="shared" si="11"/>
        <v>61.7872</v>
      </c>
      <c r="D96" s="278"/>
      <c r="E96" s="278"/>
      <c r="F96" s="297">
        <f t="shared" si="12"/>
        <v>0</v>
      </c>
      <c r="G96" s="298">
        <f t="shared" si="6"/>
        <v>0</v>
      </c>
      <c r="H96" s="113">
        <f t="shared" si="7"/>
        <v>0</v>
      </c>
      <c r="I96" s="296"/>
      <c r="J96" s="299">
        <f t="shared" si="13"/>
        <v>0</v>
      </c>
      <c r="K96" s="300">
        <f t="shared" si="8"/>
        <v>0</v>
      </c>
      <c r="L96" s="110">
        <f t="shared" si="9"/>
        <v>0</v>
      </c>
      <c r="M96" s="2"/>
      <c r="N96" s="297">
        <f t="shared" si="10"/>
        <v>0</v>
      </c>
      <c r="O96" s="298">
        <f t="shared" si="14"/>
        <v>0</v>
      </c>
      <c r="P96" s="110">
        <f t="shared" si="15"/>
        <v>0</v>
      </c>
      <c r="S96" s="280"/>
      <c r="W96" s="280"/>
      <c r="Z96" s="97"/>
      <c r="AA96" s="97"/>
      <c r="AB96" s="97"/>
      <c r="AC96" s="97"/>
      <c r="AD96" s="97"/>
      <c r="AE96" s="97"/>
      <c r="AF96" s="97"/>
      <c r="AG96" s="97"/>
      <c r="AW96" s="241"/>
      <c r="BA96" s="241"/>
    </row>
    <row r="97" spans="1:53" s="242" customFormat="1" ht="12.75">
      <c r="A97" s="158">
        <v>34</v>
      </c>
      <c r="B97" s="281">
        <v>97.38199999999999</v>
      </c>
      <c r="C97" s="153">
        <f t="shared" si="11"/>
        <v>77.90559999999999</v>
      </c>
      <c r="D97" s="278"/>
      <c r="E97" s="278"/>
      <c r="F97" s="297">
        <f t="shared" si="12"/>
        <v>0</v>
      </c>
      <c r="G97" s="298">
        <f t="shared" si="6"/>
        <v>0</v>
      </c>
      <c r="H97" s="113">
        <f t="shared" si="7"/>
        <v>0</v>
      </c>
      <c r="I97" s="296"/>
      <c r="J97" s="299">
        <f t="shared" si="13"/>
        <v>0</v>
      </c>
      <c r="K97" s="300">
        <f t="shared" si="8"/>
        <v>0</v>
      </c>
      <c r="L97" s="110">
        <f t="shared" si="9"/>
        <v>0</v>
      </c>
      <c r="M97" s="2"/>
      <c r="N97" s="297">
        <f t="shared" si="10"/>
        <v>0</v>
      </c>
      <c r="O97" s="298">
        <f t="shared" si="14"/>
        <v>0</v>
      </c>
      <c r="P97" s="110">
        <f t="shared" si="15"/>
        <v>0</v>
      </c>
      <c r="S97" s="280"/>
      <c r="W97" s="280"/>
      <c r="Z97" s="97"/>
      <c r="AA97" s="97"/>
      <c r="AB97" s="97"/>
      <c r="AC97" s="97"/>
      <c r="AD97" s="97"/>
      <c r="AE97" s="97"/>
      <c r="AF97" s="97"/>
      <c r="AG97" s="97"/>
      <c r="AW97" s="241"/>
      <c r="BA97" s="241"/>
    </row>
    <row r="98" spans="1:53" s="242" customFormat="1" ht="12.75">
      <c r="A98" s="158">
        <v>35</v>
      </c>
      <c r="B98" s="281">
        <v>96.5425</v>
      </c>
      <c r="C98" s="153">
        <f t="shared" si="11"/>
        <v>77.23400000000001</v>
      </c>
      <c r="D98" s="278"/>
      <c r="E98" s="278"/>
      <c r="F98" s="297">
        <f t="shared" si="12"/>
        <v>0</v>
      </c>
      <c r="G98" s="298">
        <f t="shared" si="6"/>
        <v>0</v>
      </c>
      <c r="H98" s="113">
        <f t="shared" si="7"/>
        <v>0</v>
      </c>
      <c r="I98" s="296"/>
      <c r="J98" s="299">
        <f t="shared" si="13"/>
        <v>0</v>
      </c>
      <c r="K98" s="300">
        <f t="shared" si="8"/>
        <v>0</v>
      </c>
      <c r="L98" s="110">
        <f t="shared" si="9"/>
        <v>0</v>
      </c>
      <c r="M98" s="2"/>
      <c r="N98" s="297">
        <f t="shared" si="10"/>
        <v>0</v>
      </c>
      <c r="O98" s="298">
        <f t="shared" si="14"/>
        <v>0</v>
      </c>
      <c r="P98" s="110">
        <f t="shared" si="15"/>
        <v>0</v>
      </c>
      <c r="S98" s="280"/>
      <c r="W98" s="280"/>
      <c r="Z98" s="97"/>
      <c r="AA98" s="97"/>
      <c r="AB98" s="97"/>
      <c r="AC98" s="97"/>
      <c r="AD98" s="97"/>
      <c r="AE98" s="97"/>
      <c r="AF98" s="97"/>
      <c r="AG98" s="97"/>
      <c r="AW98" s="241"/>
      <c r="BA98" s="241"/>
    </row>
    <row r="99" spans="1:53" s="242" customFormat="1" ht="12.75">
      <c r="A99" s="158">
        <v>36</v>
      </c>
      <c r="B99" s="281">
        <v>95.703</v>
      </c>
      <c r="C99" s="153">
        <f t="shared" si="11"/>
        <v>76.56240000000001</v>
      </c>
      <c r="D99" s="278"/>
      <c r="E99" s="278"/>
      <c r="F99" s="297">
        <f t="shared" si="12"/>
        <v>0</v>
      </c>
      <c r="G99" s="298">
        <f t="shared" si="6"/>
        <v>0</v>
      </c>
      <c r="H99" s="113">
        <f t="shared" si="7"/>
        <v>0</v>
      </c>
      <c r="I99" s="296"/>
      <c r="J99" s="299">
        <f t="shared" si="13"/>
        <v>0</v>
      </c>
      <c r="K99" s="300">
        <f t="shared" si="8"/>
        <v>0</v>
      </c>
      <c r="L99" s="110">
        <f t="shared" si="9"/>
        <v>0</v>
      </c>
      <c r="M99" s="2"/>
      <c r="N99" s="297">
        <f t="shared" si="10"/>
        <v>0</v>
      </c>
      <c r="O99" s="298">
        <f t="shared" si="14"/>
        <v>0</v>
      </c>
      <c r="P99" s="110">
        <f t="shared" si="15"/>
        <v>0</v>
      </c>
      <c r="S99" s="280"/>
      <c r="W99" s="280"/>
      <c r="Z99" s="97"/>
      <c r="AA99" s="97"/>
      <c r="AB99" s="97"/>
      <c r="AC99" s="97"/>
      <c r="AD99" s="97"/>
      <c r="AE99" s="97"/>
      <c r="AF99" s="97"/>
      <c r="AG99" s="97"/>
      <c r="AW99" s="241"/>
      <c r="BA99" s="241"/>
    </row>
    <row r="100" spans="1:53" s="242" customFormat="1" ht="12.75">
      <c r="A100" s="158">
        <v>37</v>
      </c>
      <c r="B100" s="281">
        <v>94.86349999999999</v>
      </c>
      <c r="C100" s="153">
        <f t="shared" si="11"/>
        <v>75.8908</v>
      </c>
      <c r="D100" s="278"/>
      <c r="E100" s="278"/>
      <c r="F100" s="297">
        <f t="shared" si="12"/>
        <v>0</v>
      </c>
      <c r="G100" s="298">
        <f t="shared" si="6"/>
        <v>0</v>
      </c>
      <c r="H100" s="113">
        <f t="shared" si="7"/>
        <v>0</v>
      </c>
      <c r="I100" s="296"/>
      <c r="J100" s="299">
        <f t="shared" si="13"/>
        <v>0</v>
      </c>
      <c r="K100" s="300">
        <f t="shared" si="8"/>
        <v>0</v>
      </c>
      <c r="L100" s="110">
        <f t="shared" si="9"/>
        <v>0</v>
      </c>
      <c r="M100" s="2"/>
      <c r="N100" s="297">
        <f t="shared" si="10"/>
        <v>0</v>
      </c>
      <c r="O100" s="298">
        <f t="shared" si="14"/>
        <v>0</v>
      </c>
      <c r="P100" s="110">
        <f t="shared" si="15"/>
        <v>0</v>
      </c>
      <c r="S100" s="280"/>
      <c r="W100" s="280"/>
      <c r="Z100" s="97"/>
      <c r="AA100" s="97"/>
      <c r="AB100" s="97"/>
      <c r="AC100" s="97"/>
      <c r="AD100" s="97"/>
      <c r="AE100" s="97"/>
      <c r="AF100" s="97"/>
      <c r="AG100" s="97"/>
      <c r="AW100" s="241"/>
      <c r="BA100" s="241"/>
    </row>
    <row r="101" spans="1:53" s="242" customFormat="1" ht="12.75">
      <c r="A101" s="158">
        <v>38</v>
      </c>
      <c r="B101" s="281">
        <v>94.02399999999999</v>
      </c>
      <c r="C101" s="153">
        <f t="shared" si="11"/>
        <v>75.21919999999999</v>
      </c>
      <c r="D101" s="278"/>
      <c r="E101" s="278"/>
      <c r="F101" s="297">
        <f t="shared" si="12"/>
        <v>0</v>
      </c>
      <c r="G101" s="298">
        <f t="shared" si="6"/>
        <v>0</v>
      </c>
      <c r="H101" s="113">
        <f t="shared" si="7"/>
        <v>0</v>
      </c>
      <c r="I101" s="296"/>
      <c r="J101" s="299">
        <f t="shared" si="13"/>
        <v>0</v>
      </c>
      <c r="K101" s="300">
        <f t="shared" si="8"/>
        <v>0</v>
      </c>
      <c r="L101" s="110">
        <f t="shared" si="9"/>
        <v>0</v>
      </c>
      <c r="M101" s="2"/>
      <c r="N101" s="297">
        <f t="shared" si="10"/>
        <v>0</v>
      </c>
      <c r="O101" s="298">
        <f t="shared" si="14"/>
        <v>0</v>
      </c>
      <c r="P101" s="110">
        <f t="shared" si="15"/>
        <v>0</v>
      </c>
      <c r="S101" s="280"/>
      <c r="W101" s="280"/>
      <c r="Z101" s="97"/>
      <c r="AA101" s="97"/>
      <c r="AB101" s="97"/>
      <c r="AC101" s="97"/>
      <c r="AD101" s="97"/>
      <c r="AE101" s="97"/>
      <c r="AF101" s="97"/>
      <c r="AG101" s="97"/>
      <c r="AW101" s="241"/>
      <c r="BA101" s="241"/>
    </row>
    <row r="102" spans="1:53" s="242" customFormat="1" ht="12.75">
      <c r="A102" s="158">
        <v>39</v>
      </c>
      <c r="B102" s="281">
        <v>93.1845</v>
      </c>
      <c r="C102" s="153">
        <f t="shared" si="11"/>
        <v>74.5476</v>
      </c>
      <c r="D102" s="278"/>
      <c r="E102" s="278"/>
      <c r="F102" s="297">
        <f t="shared" si="12"/>
        <v>0</v>
      </c>
      <c r="G102" s="298">
        <f t="shared" si="6"/>
        <v>0</v>
      </c>
      <c r="H102" s="113">
        <f t="shared" si="7"/>
        <v>0</v>
      </c>
      <c r="I102" s="296"/>
      <c r="J102" s="299">
        <f t="shared" si="13"/>
        <v>0</v>
      </c>
      <c r="K102" s="300">
        <f t="shared" si="8"/>
        <v>0</v>
      </c>
      <c r="L102" s="110">
        <f t="shared" si="9"/>
        <v>0</v>
      </c>
      <c r="M102" s="2"/>
      <c r="N102" s="297">
        <f t="shared" si="10"/>
        <v>0</v>
      </c>
      <c r="O102" s="298">
        <f t="shared" si="14"/>
        <v>0</v>
      </c>
      <c r="P102" s="110">
        <f t="shared" si="15"/>
        <v>0</v>
      </c>
      <c r="S102" s="280"/>
      <c r="W102" s="280"/>
      <c r="Z102" s="97"/>
      <c r="AA102" s="97"/>
      <c r="AB102" s="97"/>
      <c r="AC102" s="97"/>
      <c r="AD102" s="97"/>
      <c r="AE102" s="97"/>
      <c r="AF102" s="97"/>
      <c r="AG102" s="97"/>
      <c r="AW102" s="241"/>
      <c r="BA102" s="241"/>
    </row>
    <row r="103" spans="1:53" s="242" customFormat="1" ht="12.75">
      <c r="A103" s="158">
        <v>40</v>
      </c>
      <c r="B103" s="281">
        <v>92.345</v>
      </c>
      <c r="C103" s="153">
        <f t="shared" si="11"/>
        <v>73.876</v>
      </c>
      <c r="D103" s="278"/>
      <c r="E103" s="278"/>
      <c r="F103" s="297">
        <f t="shared" si="12"/>
        <v>0</v>
      </c>
      <c r="G103" s="298">
        <f t="shared" si="6"/>
        <v>0</v>
      </c>
      <c r="H103" s="113">
        <f t="shared" si="7"/>
        <v>0</v>
      </c>
      <c r="I103" s="296"/>
      <c r="J103" s="299">
        <f t="shared" si="13"/>
        <v>0</v>
      </c>
      <c r="K103" s="300">
        <f t="shared" si="8"/>
        <v>0</v>
      </c>
      <c r="L103" s="110">
        <f t="shared" si="9"/>
        <v>0</v>
      </c>
      <c r="M103" s="2"/>
      <c r="N103" s="297">
        <f t="shared" si="10"/>
        <v>0</v>
      </c>
      <c r="O103" s="298">
        <f t="shared" si="14"/>
        <v>0</v>
      </c>
      <c r="P103" s="110">
        <f t="shared" si="15"/>
        <v>0</v>
      </c>
      <c r="S103" s="280"/>
      <c r="W103" s="280"/>
      <c r="Z103" s="97"/>
      <c r="AA103" s="97"/>
      <c r="AB103" s="97"/>
      <c r="AC103" s="97"/>
      <c r="AD103" s="97"/>
      <c r="AE103" s="97"/>
      <c r="AF103" s="97"/>
      <c r="AG103" s="97"/>
      <c r="AW103" s="241"/>
      <c r="BA103" s="241"/>
    </row>
    <row r="104" spans="1:53" s="242" customFormat="1" ht="12.75">
      <c r="A104" s="158">
        <v>41</v>
      </c>
      <c r="B104" s="281">
        <v>90.66599999999998</v>
      </c>
      <c r="C104" s="153">
        <f t="shared" si="11"/>
        <v>72.5328</v>
      </c>
      <c r="D104" s="278"/>
      <c r="E104" s="278"/>
      <c r="F104" s="297">
        <f t="shared" si="12"/>
        <v>0</v>
      </c>
      <c r="G104" s="298">
        <f t="shared" si="6"/>
        <v>0</v>
      </c>
      <c r="H104" s="113">
        <f t="shared" si="7"/>
        <v>0</v>
      </c>
      <c r="I104" s="296"/>
      <c r="J104" s="299">
        <f t="shared" si="13"/>
        <v>0</v>
      </c>
      <c r="K104" s="300">
        <f t="shared" si="8"/>
        <v>0</v>
      </c>
      <c r="L104" s="110">
        <f t="shared" si="9"/>
        <v>0</v>
      </c>
      <c r="M104" s="2"/>
      <c r="N104" s="297">
        <f t="shared" si="10"/>
        <v>0</v>
      </c>
      <c r="O104" s="298">
        <f t="shared" si="14"/>
        <v>0</v>
      </c>
      <c r="P104" s="110">
        <f t="shared" si="15"/>
        <v>0</v>
      </c>
      <c r="S104" s="280"/>
      <c r="W104" s="280"/>
      <c r="Z104" s="97"/>
      <c r="AA104" s="97"/>
      <c r="AB104" s="97"/>
      <c r="AC104" s="97"/>
      <c r="AD104" s="97"/>
      <c r="AE104" s="97"/>
      <c r="AF104" s="97"/>
      <c r="AG104" s="97"/>
      <c r="AW104" s="241"/>
      <c r="BA104" s="241"/>
    </row>
    <row r="105" spans="1:53" s="242" customFormat="1" ht="12.75">
      <c r="A105" s="158">
        <v>42</v>
      </c>
      <c r="B105" s="281">
        <v>90.7</v>
      </c>
      <c r="C105" s="153">
        <f t="shared" si="11"/>
        <v>72.56</v>
      </c>
      <c r="D105" s="278"/>
      <c r="E105" s="278"/>
      <c r="F105" s="297">
        <f t="shared" si="12"/>
        <v>0</v>
      </c>
      <c r="G105" s="298">
        <f t="shared" si="6"/>
        <v>0</v>
      </c>
      <c r="H105" s="113">
        <f t="shared" si="7"/>
        <v>0</v>
      </c>
      <c r="I105" s="296"/>
      <c r="J105" s="299">
        <f t="shared" si="13"/>
        <v>0</v>
      </c>
      <c r="K105" s="300">
        <f t="shared" si="8"/>
        <v>0</v>
      </c>
      <c r="L105" s="110">
        <f t="shared" si="9"/>
        <v>0</v>
      </c>
      <c r="M105" s="2"/>
      <c r="N105" s="297">
        <f t="shared" si="10"/>
        <v>0</v>
      </c>
      <c r="O105" s="298">
        <f t="shared" si="14"/>
        <v>0</v>
      </c>
      <c r="P105" s="110">
        <f t="shared" si="15"/>
        <v>0</v>
      </c>
      <c r="S105" s="280"/>
      <c r="W105" s="280"/>
      <c r="Z105" s="97"/>
      <c r="AA105" s="97"/>
      <c r="AB105" s="97"/>
      <c r="AC105" s="97"/>
      <c r="AD105" s="97"/>
      <c r="AE105" s="97"/>
      <c r="AF105" s="97"/>
      <c r="AG105" s="97"/>
      <c r="AW105" s="241"/>
      <c r="BA105" s="241"/>
    </row>
    <row r="106" spans="1:53" s="242" customFormat="1" ht="12.75">
      <c r="A106" s="158" t="s">
        <v>184</v>
      </c>
      <c r="B106" s="281">
        <v>46.4</v>
      </c>
      <c r="C106" s="153">
        <f t="shared" si="11"/>
        <v>37.12</v>
      </c>
      <c r="D106" s="278"/>
      <c r="E106" s="278"/>
      <c r="F106" s="297">
        <f t="shared" si="12"/>
        <v>0</v>
      </c>
      <c r="G106" s="298">
        <f t="shared" si="6"/>
        <v>0</v>
      </c>
      <c r="H106" s="113">
        <f t="shared" si="7"/>
        <v>0</v>
      </c>
      <c r="I106" s="296"/>
      <c r="J106" s="299">
        <f t="shared" si="13"/>
        <v>0</v>
      </c>
      <c r="K106" s="300">
        <f t="shared" si="8"/>
        <v>0</v>
      </c>
      <c r="L106" s="110">
        <f t="shared" si="9"/>
        <v>0</v>
      </c>
      <c r="M106" s="2"/>
      <c r="N106" s="297">
        <f t="shared" si="10"/>
        <v>0</v>
      </c>
      <c r="O106" s="298">
        <f t="shared" si="14"/>
        <v>0</v>
      </c>
      <c r="P106" s="110">
        <f t="shared" si="15"/>
        <v>0</v>
      </c>
      <c r="S106" s="280"/>
      <c r="W106" s="280"/>
      <c r="Z106" s="97"/>
      <c r="AA106" s="97"/>
      <c r="AB106" s="97"/>
      <c r="AC106" s="97"/>
      <c r="AD106" s="97"/>
      <c r="AE106" s="97"/>
      <c r="AF106" s="97"/>
      <c r="AG106" s="97"/>
      <c r="AW106" s="241"/>
      <c r="BA106" s="241"/>
    </row>
    <row r="107" spans="1:53" s="242" customFormat="1" ht="12.75">
      <c r="A107" s="158" t="s">
        <v>185</v>
      </c>
      <c r="B107" s="281">
        <v>45.9</v>
      </c>
      <c r="C107" s="153">
        <f t="shared" si="11"/>
        <v>36.72</v>
      </c>
      <c r="D107" s="278"/>
      <c r="E107" s="278"/>
      <c r="F107" s="297">
        <f t="shared" si="12"/>
        <v>0</v>
      </c>
      <c r="G107" s="298">
        <f t="shared" si="6"/>
        <v>0</v>
      </c>
      <c r="H107" s="113">
        <f t="shared" si="7"/>
        <v>0</v>
      </c>
      <c r="I107" s="296"/>
      <c r="J107" s="299">
        <f t="shared" si="13"/>
        <v>0</v>
      </c>
      <c r="K107" s="300">
        <f t="shared" si="8"/>
        <v>0</v>
      </c>
      <c r="L107" s="110">
        <f t="shared" si="9"/>
        <v>0</v>
      </c>
      <c r="M107" s="2"/>
      <c r="N107" s="297">
        <f t="shared" si="10"/>
        <v>0</v>
      </c>
      <c r="O107" s="298">
        <f t="shared" si="14"/>
        <v>0</v>
      </c>
      <c r="P107" s="110">
        <f t="shared" si="15"/>
        <v>0</v>
      </c>
      <c r="S107" s="280"/>
      <c r="W107" s="280"/>
      <c r="Z107" s="97"/>
      <c r="AA107" s="97"/>
      <c r="AB107" s="97"/>
      <c r="AC107" s="97"/>
      <c r="AD107" s="97"/>
      <c r="AE107" s="97"/>
      <c r="AF107" s="97"/>
      <c r="AG107" s="97"/>
      <c r="AW107" s="241"/>
      <c r="BA107" s="241"/>
    </row>
    <row r="108" spans="1:53" s="242" customFormat="1" ht="12.75">
      <c r="A108" s="158" t="s">
        <v>186</v>
      </c>
      <c r="B108" s="281">
        <v>65.2</v>
      </c>
      <c r="C108" s="153">
        <f t="shared" si="11"/>
        <v>52.160000000000004</v>
      </c>
      <c r="D108" s="278"/>
      <c r="E108" s="278"/>
      <c r="F108" s="297">
        <f t="shared" si="12"/>
        <v>698</v>
      </c>
      <c r="G108" s="298">
        <f t="shared" si="6"/>
        <v>0.0032202850275200577</v>
      </c>
      <c r="H108" s="113">
        <f t="shared" si="7"/>
        <v>0.20996258379430777</v>
      </c>
      <c r="I108" s="296"/>
      <c r="J108" s="299">
        <f t="shared" si="13"/>
        <v>0</v>
      </c>
      <c r="K108" s="300">
        <f t="shared" si="8"/>
        <v>0</v>
      </c>
      <c r="L108" s="110">
        <f t="shared" si="9"/>
        <v>0</v>
      </c>
      <c r="M108" s="2"/>
      <c r="N108" s="297">
        <f t="shared" si="10"/>
        <v>698</v>
      </c>
      <c r="O108" s="298">
        <f t="shared" si="14"/>
        <v>0.00047593494282984915</v>
      </c>
      <c r="P108" s="110">
        <f t="shared" si="15"/>
        <v>0.031030958272506164</v>
      </c>
      <c r="S108" s="280"/>
      <c r="W108" s="280"/>
      <c r="Z108" s="97"/>
      <c r="AA108" s="97"/>
      <c r="AB108" s="97"/>
      <c r="AC108" s="97"/>
      <c r="AD108" s="97"/>
      <c r="AE108" s="97"/>
      <c r="AF108" s="97"/>
      <c r="AG108" s="97"/>
      <c r="AW108" s="241"/>
      <c r="BA108" s="241"/>
    </row>
    <row r="109" spans="1:53" s="242" customFormat="1" ht="12.75">
      <c r="A109" s="158" t="s">
        <v>187</v>
      </c>
      <c r="B109" s="281">
        <v>46.8</v>
      </c>
      <c r="C109" s="153">
        <f t="shared" si="11"/>
        <v>37.44</v>
      </c>
      <c r="D109" s="278"/>
      <c r="E109" s="278"/>
      <c r="F109" s="297">
        <f t="shared" si="12"/>
        <v>0</v>
      </c>
      <c r="G109" s="298">
        <f t="shared" si="6"/>
        <v>0</v>
      </c>
      <c r="H109" s="113">
        <f t="shared" si="7"/>
        <v>0</v>
      </c>
      <c r="I109" s="296"/>
      <c r="J109" s="299">
        <f t="shared" si="13"/>
        <v>0</v>
      </c>
      <c r="K109" s="300">
        <f t="shared" si="8"/>
        <v>0</v>
      </c>
      <c r="L109" s="110">
        <f t="shared" si="9"/>
        <v>0</v>
      </c>
      <c r="M109" s="2"/>
      <c r="N109" s="297">
        <f t="shared" si="10"/>
        <v>0</v>
      </c>
      <c r="O109" s="298">
        <f t="shared" si="14"/>
        <v>0</v>
      </c>
      <c r="P109" s="110">
        <f t="shared" si="15"/>
        <v>0</v>
      </c>
      <c r="S109" s="280"/>
      <c r="W109" s="280"/>
      <c r="Z109" s="97"/>
      <c r="AA109" s="97"/>
      <c r="AB109" s="97"/>
      <c r="AC109" s="97"/>
      <c r="AD109" s="97"/>
      <c r="AE109" s="97"/>
      <c r="AF109" s="97"/>
      <c r="AG109" s="97"/>
      <c r="AW109" s="241"/>
      <c r="BA109" s="241"/>
    </row>
    <row r="110" spans="1:53" s="242" customFormat="1" ht="12.75">
      <c r="A110" s="158" t="s">
        <v>188</v>
      </c>
      <c r="B110" s="281">
        <v>57.9</v>
      </c>
      <c r="C110" s="153">
        <f t="shared" si="11"/>
        <v>46.32</v>
      </c>
      <c r="D110" s="278"/>
      <c r="E110" s="278"/>
      <c r="F110" s="297">
        <f t="shared" si="12"/>
        <v>0</v>
      </c>
      <c r="G110" s="298">
        <f t="shared" si="6"/>
        <v>0</v>
      </c>
      <c r="H110" s="113">
        <f t="shared" si="7"/>
        <v>0</v>
      </c>
      <c r="I110" s="296"/>
      <c r="J110" s="299">
        <f t="shared" si="13"/>
        <v>0</v>
      </c>
      <c r="K110" s="300">
        <f t="shared" si="8"/>
        <v>0</v>
      </c>
      <c r="L110" s="110">
        <f t="shared" si="9"/>
        <v>0</v>
      </c>
      <c r="M110" s="2"/>
      <c r="N110" s="297">
        <f t="shared" si="10"/>
        <v>0</v>
      </c>
      <c r="O110" s="298">
        <f t="shared" si="14"/>
        <v>0</v>
      </c>
      <c r="P110" s="110">
        <f t="shared" si="15"/>
        <v>0</v>
      </c>
      <c r="S110" s="280"/>
      <c r="W110" s="280"/>
      <c r="Z110" s="97"/>
      <c r="AA110" s="97"/>
      <c r="AB110" s="97"/>
      <c r="AC110" s="97"/>
      <c r="AD110" s="97"/>
      <c r="AE110" s="97"/>
      <c r="AF110" s="97"/>
      <c r="AG110" s="97"/>
      <c r="AW110" s="241"/>
      <c r="BA110" s="241"/>
    </row>
    <row r="111" spans="1:53" s="242" customFormat="1" ht="12.75">
      <c r="A111" s="158" t="s">
        <v>189</v>
      </c>
      <c r="B111" s="281">
        <v>52</v>
      </c>
      <c r="C111" s="153">
        <f t="shared" si="11"/>
        <v>41.6</v>
      </c>
      <c r="D111" s="278"/>
      <c r="E111" s="278"/>
      <c r="F111" s="297">
        <f t="shared" si="12"/>
        <v>0</v>
      </c>
      <c r="G111" s="298">
        <f t="shared" si="6"/>
        <v>0</v>
      </c>
      <c r="H111" s="113">
        <f t="shared" si="7"/>
        <v>0</v>
      </c>
      <c r="I111" s="296"/>
      <c r="J111" s="299">
        <f t="shared" si="13"/>
        <v>0</v>
      </c>
      <c r="K111" s="300">
        <f t="shared" si="8"/>
        <v>0</v>
      </c>
      <c r="L111" s="110">
        <f t="shared" si="9"/>
        <v>0</v>
      </c>
      <c r="M111" s="2"/>
      <c r="N111" s="297">
        <f t="shared" si="10"/>
        <v>0</v>
      </c>
      <c r="O111" s="298">
        <f t="shared" si="14"/>
        <v>0</v>
      </c>
      <c r="P111" s="110">
        <f t="shared" si="15"/>
        <v>0</v>
      </c>
      <c r="S111" s="280"/>
      <c r="W111" s="280"/>
      <c r="Z111" s="97"/>
      <c r="AA111" s="97"/>
      <c r="AB111" s="97"/>
      <c r="AC111" s="97"/>
      <c r="AD111" s="97"/>
      <c r="AE111" s="97"/>
      <c r="AF111" s="97"/>
      <c r="AG111" s="97"/>
      <c r="AW111" s="241"/>
      <c r="BA111" s="241"/>
    </row>
    <row r="112" spans="4:53" s="242" customFormat="1" ht="12.75">
      <c r="D112" s="278"/>
      <c r="E112" s="278"/>
      <c r="F112" s="145">
        <f>SUM(F66:F111)</f>
        <v>216751</v>
      </c>
      <c r="G112" s="302">
        <f>SUM(G66:G111)</f>
        <v>1</v>
      </c>
      <c r="H112" s="303">
        <f>SUM(H66:H111)</f>
        <v>45.167677491684</v>
      </c>
      <c r="I112" s="304"/>
      <c r="J112" s="145">
        <f>SUM(J66:J111)</f>
        <v>1249836</v>
      </c>
      <c r="K112" s="302">
        <f>SUM(K66:K111)</f>
        <v>0.9999999999999998</v>
      </c>
      <c r="L112" s="303">
        <f>SUM(L66:L111)</f>
        <v>41.02224618869996</v>
      </c>
      <c r="M112" s="2"/>
      <c r="N112" s="145">
        <f>SUM(N66:N111)</f>
        <v>1466587</v>
      </c>
      <c r="O112" s="302">
        <f>SUM(O66:O111)</f>
        <v>1</v>
      </c>
      <c r="P112" s="303">
        <f>SUM(P66:P111)</f>
        <v>41.72914694559547</v>
      </c>
      <c r="S112" s="280"/>
      <c r="W112" s="280"/>
      <c r="Z112" s="97"/>
      <c r="AA112" s="97"/>
      <c r="AB112" s="97"/>
      <c r="AC112" s="97"/>
      <c r="AD112" s="97"/>
      <c r="AE112" s="97"/>
      <c r="AF112" s="97"/>
      <c r="AG112" s="97"/>
      <c r="AW112" s="241"/>
      <c r="BA112" s="241"/>
    </row>
    <row r="113" spans="1:53" s="242" customFormat="1" ht="13.5" thickBot="1">
      <c r="A113" s="8" t="s">
        <v>81</v>
      </c>
      <c r="D113" s="278"/>
      <c r="E113" s="278"/>
      <c r="F113" s="145"/>
      <c r="G113" s="302"/>
      <c r="H113" s="303"/>
      <c r="I113" s="304"/>
      <c r="J113" s="145"/>
      <c r="K113" s="302"/>
      <c r="L113" s="303"/>
      <c r="M113" s="2"/>
      <c r="N113" s="145"/>
      <c r="O113" s="302"/>
      <c r="P113" s="303"/>
      <c r="S113" s="280"/>
      <c r="W113" s="280"/>
      <c r="Z113" s="97"/>
      <c r="AA113" s="97"/>
      <c r="AB113" s="97"/>
      <c r="AC113" s="97"/>
      <c r="AD113" s="97"/>
      <c r="AE113" s="97"/>
      <c r="AF113" s="97"/>
      <c r="AG113" s="97"/>
      <c r="AW113" s="241"/>
      <c r="BA113" s="241"/>
    </row>
    <row r="114" spans="1:53" s="242" customFormat="1" ht="39" thickBot="1">
      <c r="A114" s="2" t="s">
        <v>157</v>
      </c>
      <c r="D114" s="278"/>
      <c r="E114" s="278"/>
      <c r="F114" s="145"/>
      <c r="G114" s="160" t="s">
        <v>342</v>
      </c>
      <c r="H114" s="432">
        <f>H112*0.8</f>
        <v>36.13414199334721</v>
      </c>
      <c r="I114" s="304"/>
      <c r="J114" s="145"/>
      <c r="K114" s="160" t="s">
        <v>343</v>
      </c>
      <c r="L114" s="432">
        <f>L112*0.8</f>
        <v>32.817796950959966</v>
      </c>
      <c r="M114" s="2"/>
      <c r="N114" s="145"/>
      <c r="O114" s="302"/>
      <c r="P114" s="303"/>
      <c r="S114" s="280"/>
      <c r="W114" s="280"/>
      <c r="Z114" s="97"/>
      <c r="AA114" s="97"/>
      <c r="AB114" s="97"/>
      <c r="AC114" s="97"/>
      <c r="AD114" s="97"/>
      <c r="AE114" s="97"/>
      <c r="AF114" s="97"/>
      <c r="AG114" s="97"/>
      <c r="AW114" s="241"/>
      <c r="BA114" s="241"/>
    </row>
    <row r="115" spans="1:53" s="242" customFormat="1" ht="13.5" thickBot="1">
      <c r="A115" s="312" t="s">
        <v>206</v>
      </c>
      <c r="D115" s="278"/>
      <c r="E115" s="278"/>
      <c r="F115" s="285"/>
      <c r="G115" s="279"/>
      <c r="H115" s="285"/>
      <c r="I115" s="278"/>
      <c r="K115" s="280"/>
      <c r="N115" s="285"/>
      <c r="O115" s="280"/>
      <c r="P115" s="285"/>
      <c r="S115" s="280"/>
      <c r="W115" s="280"/>
      <c r="Z115" s="97"/>
      <c r="AA115" s="97"/>
      <c r="AB115" s="97"/>
      <c r="AC115" s="97"/>
      <c r="AD115" s="97"/>
      <c r="AE115" s="97"/>
      <c r="AF115" s="97"/>
      <c r="AG115" s="97"/>
      <c r="AW115" s="241"/>
      <c r="BA115" s="241"/>
    </row>
    <row r="116" spans="1:53" s="242" customFormat="1" ht="39" thickBot="1">
      <c r="A116" s="312" t="s">
        <v>207</v>
      </c>
      <c r="D116" s="278"/>
      <c r="E116" s="278"/>
      <c r="F116" s="285"/>
      <c r="G116" s="160" t="s">
        <v>198</v>
      </c>
      <c r="H116" s="433">
        <f>H114*0.8</f>
        <v>28.907313594677767</v>
      </c>
      <c r="I116" s="286"/>
      <c r="J116" s="159"/>
      <c r="K116" s="160" t="s">
        <v>201</v>
      </c>
      <c r="L116" s="433">
        <f>L114*0.8</f>
        <v>26.254237560767976</v>
      </c>
      <c r="N116" s="285"/>
      <c r="O116" s="280"/>
      <c r="P116" s="287"/>
      <c r="S116" s="280"/>
      <c r="W116" s="280"/>
      <c r="Z116" s="97"/>
      <c r="AA116" s="97"/>
      <c r="AB116" s="97"/>
      <c r="AC116" s="97"/>
      <c r="AD116" s="97"/>
      <c r="AE116" s="97"/>
      <c r="AF116" s="97"/>
      <c r="AG116" s="97"/>
      <c r="AW116" s="241"/>
      <c r="BA116" s="241"/>
    </row>
    <row r="117" spans="1:53" s="242" customFormat="1" ht="12.75">
      <c r="A117" s="312"/>
      <c r="D117" s="278"/>
      <c r="E117" s="278"/>
      <c r="G117" s="279"/>
      <c r="K117" s="279"/>
      <c r="O117" s="280"/>
      <c r="S117" s="280"/>
      <c r="W117" s="280"/>
      <c r="Z117" s="97"/>
      <c r="AA117" s="97"/>
      <c r="AB117" s="97"/>
      <c r="AC117" s="97"/>
      <c r="AD117" s="97"/>
      <c r="AE117" s="97"/>
      <c r="AF117" s="97"/>
      <c r="AG117" s="97"/>
      <c r="AW117" s="241"/>
      <c r="BA117" s="241"/>
    </row>
    <row r="118" spans="1:53" s="242" customFormat="1" ht="12.75">
      <c r="A118" s="8" t="s">
        <v>299</v>
      </c>
      <c r="D118" s="278"/>
      <c r="E118" s="278"/>
      <c r="G118" s="279"/>
      <c r="K118" s="279"/>
      <c r="O118" s="280"/>
      <c r="S118" s="280"/>
      <c r="W118" s="280"/>
      <c r="Z118" s="97"/>
      <c r="AA118" s="97"/>
      <c r="AB118" s="97"/>
      <c r="AC118" s="97"/>
      <c r="AD118" s="97"/>
      <c r="AE118" s="97"/>
      <c r="AF118" s="97"/>
      <c r="AG118" s="97"/>
      <c r="AW118" s="241"/>
      <c r="BA118" s="241"/>
    </row>
    <row r="119" spans="1:53" s="242" customFormat="1" ht="12.75">
      <c r="A119" s="2" t="s">
        <v>497</v>
      </c>
      <c r="D119" s="278"/>
      <c r="E119" s="278"/>
      <c r="G119" s="279"/>
      <c r="K119" s="279"/>
      <c r="O119" s="280"/>
      <c r="S119" s="280"/>
      <c r="W119" s="280"/>
      <c r="Z119" s="97"/>
      <c r="AA119" s="97"/>
      <c r="AB119" s="97"/>
      <c r="AC119" s="97"/>
      <c r="AD119" s="97"/>
      <c r="AE119" s="97"/>
      <c r="AF119" s="97"/>
      <c r="AG119" s="97"/>
      <c r="AW119" s="241"/>
      <c r="BA119" s="241"/>
    </row>
    <row r="120" spans="1:53" s="242" customFormat="1" ht="12.75">
      <c r="A120" s="5"/>
      <c r="D120" s="278"/>
      <c r="E120" s="278"/>
      <c r="G120" s="279"/>
      <c r="K120" s="279"/>
      <c r="O120" s="280"/>
      <c r="S120" s="280"/>
      <c r="W120" s="280"/>
      <c r="Z120" s="97"/>
      <c r="AA120" s="97"/>
      <c r="AB120" s="97"/>
      <c r="AC120" s="97"/>
      <c r="AD120" s="97"/>
      <c r="AE120" s="97"/>
      <c r="AF120" s="97"/>
      <c r="AG120" s="97"/>
      <c r="AW120" s="241"/>
      <c r="BA120" s="241"/>
    </row>
    <row r="121" spans="1:53" s="242" customFormat="1" ht="12.75">
      <c r="A121" s="30" t="s">
        <v>379</v>
      </c>
      <c r="D121" s="278"/>
      <c r="E121" s="278"/>
      <c r="G121" s="279"/>
      <c r="H121" s="2" t="s">
        <v>613</v>
      </c>
      <c r="K121" s="279"/>
      <c r="O121" s="280"/>
      <c r="S121" s="280"/>
      <c r="W121" s="280"/>
      <c r="Z121" s="97"/>
      <c r="AA121" s="97"/>
      <c r="AB121" s="97"/>
      <c r="AC121" s="97"/>
      <c r="AD121" s="97"/>
      <c r="AE121" s="97"/>
      <c r="AF121" s="97"/>
      <c r="AG121" s="97"/>
      <c r="AW121" s="241"/>
      <c r="BA121" s="241"/>
    </row>
    <row r="122" spans="1:53" s="242" customFormat="1" ht="12.75">
      <c r="A122" s="401">
        <v>40219</v>
      </c>
      <c r="D122" s="278"/>
      <c r="E122" s="278"/>
      <c r="G122" s="279"/>
      <c r="H122" s="2" t="s">
        <v>614</v>
      </c>
      <c r="K122" s="279"/>
      <c r="O122" s="280"/>
      <c r="S122" s="280"/>
      <c r="W122" s="280"/>
      <c r="Z122" s="97"/>
      <c r="AA122" s="97"/>
      <c r="AB122" s="97"/>
      <c r="AC122" s="97"/>
      <c r="AD122" s="97"/>
      <c r="AE122" s="97"/>
      <c r="AF122" s="97"/>
      <c r="AG122" s="97"/>
      <c r="AW122" s="241"/>
      <c r="BA122" s="241"/>
    </row>
    <row r="123" spans="4:53" s="242" customFormat="1" ht="12.75">
      <c r="D123" s="278"/>
      <c r="E123" s="278"/>
      <c r="G123" s="279"/>
      <c r="H123" s="2" t="s">
        <v>616</v>
      </c>
      <c r="K123" s="279"/>
      <c r="O123" s="280"/>
      <c r="S123" s="280"/>
      <c r="W123" s="280"/>
      <c r="Z123" s="97"/>
      <c r="AA123" s="97"/>
      <c r="AB123" s="97"/>
      <c r="AC123" s="97"/>
      <c r="AD123" s="97"/>
      <c r="AE123" s="97"/>
      <c r="AF123" s="97"/>
      <c r="AG123" s="97"/>
      <c r="AW123" s="241"/>
      <c r="BA123" s="241"/>
    </row>
    <row r="124" spans="4:53" s="242" customFormat="1" ht="12.75">
      <c r="D124" s="278"/>
      <c r="E124" s="278"/>
      <c r="G124" s="279"/>
      <c r="K124" s="279"/>
      <c r="O124" s="280"/>
      <c r="S124" s="280"/>
      <c r="W124" s="280"/>
      <c r="Z124" s="97"/>
      <c r="AA124" s="97"/>
      <c r="AB124" s="97"/>
      <c r="AC124" s="97"/>
      <c r="AD124" s="97"/>
      <c r="AE124" s="97"/>
      <c r="AF124" s="97"/>
      <c r="AG124" s="97"/>
      <c r="AW124" s="241"/>
      <c r="BA124" s="241"/>
    </row>
    <row r="125" spans="4:53" s="242" customFormat="1" ht="12.75">
      <c r="D125" s="278"/>
      <c r="E125" s="278"/>
      <c r="G125" s="279"/>
      <c r="K125" s="279"/>
      <c r="O125" s="280"/>
      <c r="S125" s="280"/>
      <c r="W125" s="280"/>
      <c r="Z125" s="97"/>
      <c r="AA125" s="97"/>
      <c r="AB125" s="97"/>
      <c r="AC125" s="97"/>
      <c r="AD125" s="97"/>
      <c r="AE125" s="97"/>
      <c r="AF125" s="97"/>
      <c r="AG125" s="97"/>
      <c r="AW125" s="241"/>
      <c r="BA125" s="241"/>
    </row>
    <row r="126" spans="4:53" s="242" customFormat="1" ht="12.75">
      <c r="D126" s="278"/>
      <c r="E126" s="278"/>
      <c r="G126" s="279"/>
      <c r="K126" s="279"/>
      <c r="O126" s="280"/>
      <c r="S126" s="280"/>
      <c r="W126" s="280"/>
      <c r="Z126" s="97"/>
      <c r="AA126" s="97"/>
      <c r="AB126" s="97"/>
      <c r="AC126" s="97"/>
      <c r="AD126" s="97"/>
      <c r="AE126" s="97"/>
      <c r="AF126" s="97"/>
      <c r="AG126" s="97"/>
      <c r="AW126" s="241"/>
      <c r="BA126" s="241"/>
    </row>
    <row r="127" spans="4:53" s="242" customFormat="1" ht="12.75">
      <c r="D127" s="278"/>
      <c r="E127" s="278"/>
      <c r="G127" s="279"/>
      <c r="K127" s="279"/>
      <c r="O127" s="280"/>
      <c r="S127" s="280"/>
      <c r="W127" s="280"/>
      <c r="Z127" s="97"/>
      <c r="AA127" s="97"/>
      <c r="AB127" s="97"/>
      <c r="AC127" s="97"/>
      <c r="AD127" s="97"/>
      <c r="AE127" s="97"/>
      <c r="AF127" s="97"/>
      <c r="AG127" s="97"/>
      <c r="AW127" s="241"/>
      <c r="BA127" s="241"/>
    </row>
    <row r="128" spans="4:53" s="242" customFormat="1" ht="12.75">
      <c r="D128" s="278"/>
      <c r="E128" s="278"/>
      <c r="G128" s="279"/>
      <c r="K128" s="279"/>
      <c r="O128" s="280"/>
      <c r="S128" s="280"/>
      <c r="W128" s="280"/>
      <c r="Z128" s="97"/>
      <c r="AA128" s="97"/>
      <c r="AB128" s="97"/>
      <c r="AC128" s="97"/>
      <c r="AD128" s="97"/>
      <c r="AE128" s="97"/>
      <c r="AF128" s="97"/>
      <c r="AG128" s="97"/>
      <c r="AW128" s="241"/>
      <c r="BA128" s="241"/>
    </row>
    <row r="129" spans="4:53" s="242" customFormat="1" ht="12.75">
      <c r="D129" s="278"/>
      <c r="E129" s="278"/>
      <c r="G129" s="279"/>
      <c r="K129" s="279"/>
      <c r="O129" s="280"/>
      <c r="S129" s="280"/>
      <c r="W129" s="280"/>
      <c r="Z129" s="97"/>
      <c r="AA129" s="97"/>
      <c r="AB129" s="97"/>
      <c r="AC129" s="97"/>
      <c r="AD129" s="97"/>
      <c r="AE129" s="97"/>
      <c r="AF129" s="97"/>
      <c r="AG129" s="97"/>
      <c r="AW129" s="241"/>
      <c r="BA129" s="241"/>
    </row>
    <row r="130" spans="4:53" s="242" customFormat="1" ht="12.75">
      <c r="D130" s="278"/>
      <c r="E130" s="278"/>
      <c r="G130" s="279"/>
      <c r="K130" s="279"/>
      <c r="O130" s="280"/>
      <c r="S130" s="280"/>
      <c r="W130" s="280"/>
      <c r="Z130" s="97"/>
      <c r="AA130" s="97"/>
      <c r="AB130" s="97"/>
      <c r="AC130" s="97"/>
      <c r="AD130" s="97"/>
      <c r="AE130" s="97"/>
      <c r="AF130" s="97"/>
      <c r="AG130" s="97"/>
      <c r="AW130" s="241"/>
      <c r="BA130" s="241"/>
    </row>
  </sheetData>
  <sheetProtection selectLockedCells="1"/>
  <mergeCells count="4">
    <mergeCell ref="F9:H9"/>
    <mergeCell ref="J9:L9"/>
    <mergeCell ref="N9:P9"/>
    <mergeCell ref="A8:C8"/>
  </mergeCells>
  <hyperlinks>
    <hyperlink ref="A116" r:id="rId1" tooltip="blocked::http://www.nwcouncil.org/rtf/supportingdata/default.htm" display="http://www.nwcouncil.org/rtf/supportingdata/default.htm"/>
    <hyperlink ref="A115" r:id="rId2" tooltip="blocked::http://www.nwcouncil.org/rtf/reports.htm" display="http://www.nwcouncil.org/rtf/reports.htm"/>
  </hyperlinks>
  <printOptions/>
  <pageMargins left="0.5" right="0.5" top="0.5" bottom="0.5" header="0.5" footer="0.5"/>
  <pageSetup horizontalDpi="600" verticalDpi="600" orientation="landscape" scale="56" r:id="rId3"/>
  <headerFooter alignWithMargins="0">
    <oddFooter>&amp;L&amp;A&amp;C&amp;F&amp;RPage &amp;P of &amp;N</oddFooter>
  </headerFooter>
  <rowBreaks count="1" manualBreakCount="1">
    <brk id="59" max="15" man="1"/>
  </rowBreaks>
</worksheet>
</file>

<file path=xl/worksheets/sheet19.xml><?xml version="1.0" encoding="utf-8"?>
<worksheet xmlns="http://schemas.openxmlformats.org/spreadsheetml/2006/main" xmlns:r="http://schemas.openxmlformats.org/officeDocument/2006/relationships">
  <sheetPr>
    <tabColor indexed="16"/>
  </sheetPr>
  <dimension ref="A1:G33"/>
  <sheetViews>
    <sheetView showGridLines="0" view="pageBreakPreview" zoomScaleSheetLayoutView="100" zoomScalePageLayoutView="0" workbookViewId="0" topLeftCell="E1">
      <selection activeCell="K24" sqref="K24"/>
    </sheetView>
  </sheetViews>
  <sheetFormatPr defaultColWidth="9.140625" defaultRowHeight="12.75"/>
  <cols>
    <col min="1" max="1" width="38.28125" style="5" customWidth="1"/>
    <col min="2" max="2" width="11.7109375" style="5" customWidth="1"/>
    <col min="3" max="3" width="13.421875" style="5" customWidth="1"/>
    <col min="4" max="5" width="13.8515625" style="5" customWidth="1"/>
    <col min="6" max="6" width="14.28125" style="5" customWidth="1"/>
    <col min="7" max="7" width="12.57421875" style="5" customWidth="1"/>
    <col min="8" max="8" width="14.421875" style="5" bestFit="1" customWidth="1"/>
    <col min="9" max="10" width="9.140625" style="5" customWidth="1"/>
    <col min="11" max="11" width="11.8515625" style="5" customWidth="1"/>
    <col min="12" max="16384" width="9.140625" style="5" customWidth="1"/>
  </cols>
  <sheetData>
    <row r="1" ht="15.75">
      <c r="A1" s="1" t="s">
        <v>57</v>
      </c>
    </row>
    <row r="2" ht="14.25" customHeight="1">
      <c r="A2" s="99" t="s">
        <v>372</v>
      </c>
    </row>
    <row r="3" ht="14.25" customHeight="1">
      <c r="A3" s="12" t="s">
        <v>500</v>
      </c>
    </row>
    <row r="4" ht="14.25" customHeight="1">
      <c r="A4" s="99"/>
    </row>
    <row r="5" spans="1:6" ht="38.25">
      <c r="A5" s="4" t="s">
        <v>144</v>
      </c>
      <c r="B5" s="139" t="s">
        <v>145</v>
      </c>
      <c r="C5" s="139" t="s">
        <v>146</v>
      </c>
      <c r="D5" s="189" t="s">
        <v>60</v>
      </c>
      <c r="E5" s="139" t="s">
        <v>61</v>
      </c>
      <c r="F5" s="189" t="s">
        <v>270</v>
      </c>
    </row>
    <row r="6" spans="1:6" ht="14.25" customHeight="1">
      <c r="A6" s="93" t="s">
        <v>147</v>
      </c>
      <c r="B6" s="26">
        <v>15</v>
      </c>
      <c r="C6" s="394">
        <v>74.8912582397461</v>
      </c>
      <c r="D6" s="394">
        <v>68.66204833984375</v>
      </c>
      <c r="E6" s="394"/>
      <c r="F6" s="26"/>
    </row>
    <row r="7" spans="1:6" ht="14.25" customHeight="1">
      <c r="A7" s="93" t="s">
        <v>148</v>
      </c>
      <c r="B7" s="26">
        <v>15</v>
      </c>
      <c r="C7" s="394">
        <v>91.08843994140625</v>
      </c>
      <c r="D7" s="394">
        <v>83.51200103759766</v>
      </c>
      <c r="E7" s="394"/>
      <c r="F7" s="26"/>
    </row>
    <row r="8" spans="1:6" ht="14.25" customHeight="1">
      <c r="A8" s="93" t="s">
        <v>149</v>
      </c>
      <c r="B8" s="26">
        <v>15</v>
      </c>
      <c r="C8" s="394">
        <v>31.99732208251953</v>
      </c>
      <c r="D8" s="394">
        <v>29.335887908935547</v>
      </c>
      <c r="E8" s="394"/>
      <c r="F8" s="26"/>
    </row>
    <row r="9" spans="1:6" ht="14.25" customHeight="1">
      <c r="A9" s="93" t="s">
        <v>150</v>
      </c>
      <c r="B9" s="26">
        <v>15</v>
      </c>
      <c r="C9" s="394">
        <v>54.138160705566406</v>
      </c>
      <c r="D9" s="395">
        <v>49.6351203918457</v>
      </c>
      <c r="E9" s="617">
        <f>E24</f>
        <v>0.8</v>
      </c>
      <c r="F9" s="618">
        <f>D9*E9</f>
        <v>39.70809631347657</v>
      </c>
    </row>
    <row r="10" spans="1:6" ht="14.25" customHeight="1">
      <c r="A10" s="93" t="s">
        <v>151</v>
      </c>
      <c r="B10" s="243">
        <v>15</v>
      </c>
      <c r="C10" s="396">
        <v>64.0931396484375</v>
      </c>
      <c r="D10" s="396">
        <v>58.762081146240234</v>
      </c>
      <c r="E10" s="396"/>
      <c r="F10" s="243"/>
    </row>
    <row r="11" spans="1:6" ht="14.25" customHeight="1">
      <c r="A11" s="93" t="s">
        <v>152</v>
      </c>
      <c r="B11" s="243">
        <v>15</v>
      </c>
      <c r="C11" s="396">
        <v>24.552827835083008</v>
      </c>
      <c r="D11" s="396">
        <v>22.510602951049805</v>
      </c>
      <c r="E11" s="396"/>
      <c r="F11" s="243"/>
    </row>
    <row r="12" spans="1:6" ht="14.25" customHeight="1">
      <c r="A12" s="93" t="s">
        <v>153</v>
      </c>
      <c r="B12" s="243">
        <v>15</v>
      </c>
      <c r="C12" s="396">
        <v>50.89548873901367</v>
      </c>
      <c r="D12" s="396">
        <v>46.662166595458984</v>
      </c>
      <c r="E12" s="396"/>
      <c r="F12" s="243"/>
    </row>
    <row r="13" spans="1:6" ht="14.25" customHeight="1">
      <c r="A13" s="93" t="s">
        <v>154</v>
      </c>
      <c r="B13" s="243">
        <v>15</v>
      </c>
      <c r="C13" s="396">
        <v>68.14244842529297</v>
      </c>
      <c r="D13" s="396">
        <v>62.47457504272461</v>
      </c>
      <c r="E13" s="396"/>
      <c r="F13" s="243"/>
    </row>
    <row r="14" spans="1:6" ht="14.25" customHeight="1">
      <c r="A14" s="93" t="s">
        <v>155</v>
      </c>
      <c r="B14" s="243">
        <v>15</v>
      </c>
      <c r="C14" s="396">
        <v>81.77093505859375</v>
      </c>
      <c r="D14" s="396">
        <v>74.96949005126953</v>
      </c>
      <c r="E14" s="396"/>
      <c r="F14" s="243"/>
    </row>
    <row r="15" spans="1:6" ht="14.25" customHeight="1">
      <c r="A15" s="93" t="s">
        <v>156</v>
      </c>
      <c r="B15" s="243">
        <v>15</v>
      </c>
      <c r="C15" s="396">
        <v>41.47800827026367</v>
      </c>
      <c r="D15" s="396">
        <v>38.02800369262695</v>
      </c>
      <c r="E15" s="396"/>
      <c r="F15" s="243"/>
    </row>
    <row r="16" ht="14.25" customHeight="1">
      <c r="A16" s="99"/>
    </row>
    <row r="17" ht="14.25" customHeight="1">
      <c r="A17" s="127" t="s">
        <v>81</v>
      </c>
    </row>
    <row r="18" ht="14.25" customHeight="1">
      <c r="A18" s="128" t="s">
        <v>157</v>
      </c>
    </row>
    <row r="19" ht="14.25" customHeight="1">
      <c r="A19" s="253" t="s">
        <v>158</v>
      </c>
    </row>
    <row r="20" ht="14.25" customHeight="1">
      <c r="A20" s="99"/>
    </row>
    <row r="21" ht="14.25" customHeight="1">
      <c r="A21" s="127" t="s">
        <v>299</v>
      </c>
    </row>
    <row r="22" spans="1:5" ht="14.25" customHeight="1">
      <c r="A22" s="128" t="s">
        <v>375</v>
      </c>
      <c r="E22" s="611"/>
    </row>
    <row r="23" spans="1:5" ht="14.25" customHeight="1">
      <c r="A23" s="99"/>
      <c r="E23" s="2"/>
    </row>
    <row r="24" spans="1:7" ht="14.25" customHeight="1">
      <c r="A24" s="127" t="s">
        <v>281</v>
      </c>
      <c r="E24" s="553">
        <v>0.8</v>
      </c>
      <c r="F24" s="551"/>
      <c r="G24" s="551"/>
    </row>
    <row r="25" spans="1:7" ht="14.25" customHeight="1">
      <c r="A25" s="128" t="s">
        <v>296</v>
      </c>
      <c r="E25" s="549" t="s">
        <v>539</v>
      </c>
      <c r="F25" s="551"/>
      <c r="G25" s="551"/>
    </row>
    <row r="26" spans="1:7" ht="14.25" customHeight="1">
      <c r="A26" s="99"/>
      <c r="E26" s="2"/>
      <c r="F26" s="2"/>
      <c r="G26" s="2"/>
    </row>
    <row r="27" spans="1:5" ht="14.25" customHeight="1">
      <c r="A27" s="8" t="s">
        <v>159</v>
      </c>
      <c r="E27" s="2" t="s">
        <v>613</v>
      </c>
    </row>
    <row r="28" spans="1:5" ht="14.25" customHeight="1">
      <c r="A28" s="5" t="s">
        <v>297</v>
      </c>
      <c r="E28" s="2" t="s">
        <v>614</v>
      </c>
    </row>
    <row r="29" spans="1:5" ht="14.25" customHeight="1">
      <c r="A29" s="5" t="s">
        <v>160</v>
      </c>
      <c r="E29" s="2" t="s">
        <v>616</v>
      </c>
    </row>
    <row r="30" ht="14.25" customHeight="1">
      <c r="A30" s="5" t="s">
        <v>161</v>
      </c>
    </row>
    <row r="32" ht="12.75">
      <c r="A32" s="30" t="s">
        <v>379</v>
      </c>
    </row>
    <row r="33" ht="12.75">
      <c r="A33" s="5" t="s">
        <v>380</v>
      </c>
    </row>
  </sheetData>
  <sheetProtection/>
  <hyperlinks>
    <hyperlink ref="A19" r:id="rId1" display="P:\112 - RESIDENTIAL RESOURCES\RTS Residential Technical Services\RTF - Supply Curves\Lighting\EStarLighting_ExistingFY09v1_2.xls"/>
  </hyperlinks>
  <printOptions/>
  <pageMargins left="0.5" right="0.5" top="0.5" bottom="0.5" header="0.5" footer="0.5"/>
  <pageSetup horizontalDpi="600" verticalDpi="600" orientation="landscape" scale="65" r:id="rId2"/>
  <headerFooter alignWithMargins="0">
    <oddFooter>&amp;L&amp;A&amp;C&amp;F&amp;R&amp;P of &amp;N</oddFooter>
  </headerFooter>
</worksheet>
</file>

<file path=xl/worksheets/sheet2.xml><?xml version="1.0" encoding="utf-8"?>
<worksheet xmlns="http://schemas.openxmlformats.org/spreadsheetml/2006/main" xmlns:r="http://schemas.openxmlformats.org/officeDocument/2006/relationships">
  <sheetPr>
    <tabColor indexed="43"/>
  </sheetPr>
  <dimension ref="A2:L37"/>
  <sheetViews>
    <sheetView view="pageBreakPreview" zoomScaleSheetLayoutView="100" zoomScalePageLayoutView="0" workbookViewId="0" topLeftCell="C1">
      <selection activeCell="J3" sqref="J3:J6 J16:J19 J29:J32"/>
    </sheetView>
  </sheetViews>
  <sheetFormatPr defaultColWidth="9.140625" defaultRowHeight="12.75"/>
  <cols>
    <col min="1" max="1" width="32.28125" style="0" customWidth="1"/>
    <col min="2" max="2" width="14.140625" style="0" customWidth="1"/>
    <col min="3" max="3" width="14.8515625" style="0" customWidth="1"/>
    <col min="4" max="4" width="16.00390625" style="0" customWidth="1"/>
    <col min="5" max="5" width="14.00390625" style="0" bestFit="1" customWidth="1"/>
    <col min="6" max="6" width="13.421875" style="0" customWidth="1"/>
    <col min="7" max="7" width="17.140625" style="0" customWidth="1"/>
    <col min="8" max="8" width="16.7109375" style="0" customWidth="1"/>
    <col min="9" max="10" width="9.28125" style="0" bestFit="1" customWidth="1"/>
    <col min="11" max="11" width="12.28125" style="0" customWidth="1"/>
    <col min="12" max="12" width="11.57421875" style="0" customWidth="1"/>
  </cols>
  <sheetData>
    <row r="1" ht="13.5" thickBot="1"/>
    <row r="2" spans="1:12" ht="40.5" customHeight="1">
      <c r="A2" s="639" t="s">
        <v>617</v>
      </c>
      <c r="B2" s="409" t="s">
        <v>398</v>
      </c>
      <c r="C2" s="409" t="s">
        <v>509</v>
      </c>
      <c r="D2" s="409" t="s">
        <v>510</v>
      </c>
      <c r="E2" s="410" t="s">
        <v>507</v>
      </c>
      <c r="F2" s="410" t="s">
        <v>384</v>
      </c>
      <c r="G2" s="410" t="s">
        <v>402</v>
      </c>
      <c r="H2" s="410" t="s">
        <v>403</v>
      </c>
      <c r="I2" s="411" t="s">
        <v>404</v>
      </c>
      <c r="J2" s="412" t="s">
        <v>405</v>
      </c>
      <c r="K2" s="414" t="s">
        <v>406</v>
      </c>
      <c r="L2" s="413" t="s">
        <v>407</v>
      </c>
    </row>
    <row r="3" spans="1:12" ht="12.75">
      <c r="A3" s="415" t="s">
        <v>498</v>
      </c>
      <c r="B3" s="492">
        <f>'2009 results by measure &amp; month'!F22+'2009 results by measure &amp; month'!F23+'2009 results by measure &amp; month'!F24</f>
        <v>72414500.1</v>
      </c>
      <c r="C3" s="530">
        <v>1</v>
      </c>
      <c r="D3" s="492">
        <f>B3*C3</f>
        <v>72414500.1</v>
      </c>
      <c r="E3" s="493">
        <f>'2009 results by measure &amp; month'!C24*0.4</f>
        <v>949212</v>
      </c>
      <c r="F3" s="493">
        <f>'2009 results by measure &amp; month'!E22+'2009 results by measure &amp; month'!E23+'2009 results by measure &amp; month'!E24</f>
        <v>2290119.5200000005</v>
      </c>
      <c r="G3" s="493">
        <f>SUM(E3:F3)</f>
        <v>3239331.5200000005</v>
      </c>
      <c r="H3" s="493">
        <f>'2009 results by measure &amp; month'!I24+'2009 results by measure &amp; month'!I23+'2009 results by measure &amp; month'!I22</f>
        <v>8494959.5</v>
      </c>
      <c r="I3" s="418">
        <v>0.8</v>
      </c>
      <c r="J3" s="494">
        <v>9</v>
      </c>
      <c r="K3" s="414" t="s">
        <v>408</v>
      </c>
      <c r="L3" s="407" t="s">
        <v>409</v>
      </c>
    </row>
    <row r="4" spans="1:12" ht="12.75">
      <c r="A4" s="415" t="s">
        <v>501</v>
      </c>
      <c r="B4" s="492">
        <f>'2009 results by measure &amp; month'!F6+'2009 results by measure &amp; month'!F7+'2009 results by measure &amp; month'!F8+'2009 results by measure &amp; month'!F9+'2009 results by measure &amp; month'!F10+'2009 results by measure &amp; month'!F11</f>
        <v>4707990.468462944</v>
      </c>
      <c r="C4" s="530">
        <v>1</v>
      </c>
      <c r="D4" s="492">
        <f>B4*C4</f>
        <v>4707990.468462944</v>
      </c>
      <c r="E4" s="493">
        <f>B4/(B7-B3)*F12</f>
        <v>953643.8085147233</v>
      </c>
      <c r="F4" s="493">
        <f>'2009 results by measure &amp; month'!E6+'2009 results by measure &amp; month'!E7+'2009 results by measure &amp; month'!E8+'2009 results by measure &amp; month'!E9+'2009 results by measure &amp; month'!E10+'2009 results by measure &amp; month'!E11</f>
        <v>1807610</v>
      </c>
      <c r="G4" s="493">
        <f>SUM(E4:F4)</f>
        <v>2761253.8085147236</v>
      </c>
      <c r="H4" s="493">
        <f>'2009 results by measure &amp; month'!I6+'2009 results by measure &amp; month'!I7+'2009 results by measure &amp; month'!I8+'2009 results by measure &amp; month'!I9+'2009 results by measure &amp; month'!I10+'2009 results by measure &amp; month'!I11</f>
        <v>5639339</v>
      </c>
      <c r="I4" s="418">
        <v>0.8</v>
      </c>
      <c r="J4" s="494">
        <v>14</v>
      </c>
      <c r="K4" s="414" t="s">
        <v>410</v>
      </c>
      <c r="L4" s="407" t="s">
        <v>410</v>
      </c>
    </row>
    <row r="5" spans="1:12" ht="12.75">
      <c r="A5" s="415" t="s">
        <v>502</v>
      </c>
      <c r="B5" s="492">
        <f>'2009 results by measure &amp; month'!F12+'2009 results by measure &amp; month'!F13+'2009 results by measure &amp; month'!F14+'2009 results by measure &amp; month'!F15</f>
        <v>8656368.488033794</v>
      </c>
      <c r="C5" s="530">
        <v>1</v>
      </c>
      <c r="D5" s="492">
        <f>B5*C5</f>
        <v>8656368.488033794</v>
      </c>
      <c r="E5" s="493">
        <f>B5/(B9-B3)*F12</f>
        <v>1753421.4552176017</v>
      </c>
      <c r="F5" s="495">
        <f>'2009 results by measure &amp; month'!E12+'2009 results by measure &amp; month'!E13+'2009 results by measure &amp; month'!E14+'2009 results by measure &amp; month'!E15</f>
        <v>17523047.73</v>
      </c>
      <c r="G5" s="493">
        <f>SUM(E5:F5)</f>
        <v>19276469.185217604</v>
      </c>
      <c r="H5" s="493">
        <f>'2009 results by measure &amp; month'!I12+'2009 results by measure &amp; month'!I13+'2009 results by measure &amp; month'!I14+'2009 results by measure &amp; month'!I15</f>
        <v>19124706.76099131</v>
      </c>
      <c r="I5" s="418">
        <v>0.8</v>
      </c>
      <c r="J5" s="494">
        <v>45</v>
      </c>
      <c r="K5" s="496" t="s">
        <v>412</v>
      </c>
      <c r="L5" s="2" t="s">
        <v>412</v>
      </c>
    </row>
    <row r="6" spans="1:12" ht="12.75">
      <c r="A6" s="415" t="s">
        <v>499</v>
      </c>
      <c r="B6" s="492">
        <f>'2009 results by measure &amp; month'!F16+'2009 results by measure &amp; month'!F17+'2009 results by measure &amp; month'!F18+'2009 results by measure &amp; month'!F19+'2009 results by measure &amp; month'!F20+'2009 results by measure &amp; month'!F21</f>
        <v>194423</v>
      </c>
      <c r="C6" s="530">
        <v>1</v>
      </c>
      <c r="D6" s="492">
        <f>B6*C6</f>
        <v>194423</v>
      </c>
      <c r="E6" s="493">
        <f>B6/(B9-B3)*F12</f>
        <v>39382.04110176518</v>
      </c>
      <c r="F6" s="495">
        <f>'2009 results by measure &amp; month'!E16+'2009 results by measure &amp; month'!E17+'2009 results by measure &amp; month'!E18+'2009 results by measure &amp; month'!E19+'2009 results by measure &amp; month'!E20+'2009 results by measure &amp; month'!E21</f>
        <v>122986</v>
      </c>
      <c r="G6" s="493">
        <f>SUM(E6:F6)</f>
        <v>162368.04110176518</v>
      </c>
      <c r="H6" s="495">
        <f>'2009 results by measure &amp; month'!I16+'2009 results by measure &amp; month'!I17+'2009 results by measure &amp; month'!I18+'2009 results by measure &amp; month'!I19+'2009 results by measure &amp; month'!I20+'2009 results by measure &amp; month'!I21</f>
        <v>211951.62</v>
      </c>
      <c r="I6" s="418">
        <v>0.8</v>
      </c>
      <c r="J6" s="494">
        <v>14</v>
      </c>
      <c r="K6" s="414" t="s">
        <v>412</v>
      </c>
      <c r="L6" s="407" t="s">
        <v>412</v>
      </c>
    </row>
    <row r="7" spans="1:10" ht="12.75">
      <c r="A7" s="422" t="s">
        <v>503</v>
      </c>
      <c r="B7" s="497">
        <f>SUM(B3:B6)</f>
        <v>85973282.05649674</v>
      </c>
      <c r="C7" s="497"/>
      <c r="D7" s="497">
        <f>SUM(D3:D6)</f>
        <v>85973282.05649674</v>
      </c>
      <c r="E7" s="498">
        <f>SUM(E3:E6)</f>
        <v>3695659.3048340906</v>
      </c>
      <c r="F7" s="498">
        <f>SUM(F3:F6)</f>
        <v>21743763.25</v>
      </c>
      <c r="G7" s="493">
        <f>SUM(E7:F7)</f>
        <v>25439422.55483409</v>
      </c>
      <c r="H7" s="425">
        <f>SUM(H3:H6)</f>
        <v>33470956.88099131</v>
      </c>
      <c r="I7" s="418"/>
      <c r="J7" s="494"/>
    </row>
    <row r="8" ht="12.75">
      <c r="F8" s="500" t="s">
        <v>397</v>
      </c>
    </row>
    <row r="9" spans="1:8" ht="25.5">
      <c r="A9" s="499" t="s">
        <v>508</v>
      </c>
      <c r="B9" s="480">
        <v>85973283.22999999</v>
      </c>
      <c r="C9" s="480"/>
      <c r="D9" s="480"/>
      <c r="E9" s="500" t="s">
        <v>397</v>
      </c>
      <c r="F9" s="500">
        <v>21743763.25</v>
      </c>
      <c r="G9" s="500">
        <v>25439422.71</v>
      </c>
      <c r="H9" s="500" t="s">
        <v>397</v>
      </c>
    </row>
    <row r="10" ht="12.75">
      <c r="H10" t="s">
        <v>397</v>
      </c>
    </row>
    <row r="11" spans="1:6" ht="12.75">
      <c r="A11" s="35" t="s">
        <v>504</v>
      </c>
      <c r="F11" s="501">
        <f>G9-F9</f>
        <v>3695659.460000001</v>
      </c>
    </row>
    <row r="12" spans="1:6" ht="12.75">
      <c r="A12" s="7" t="s">
        <v>505</v>
      </c>
      <c r="F12" s="501">
        <f>G9-F9-949212</f>
        <v>2746447.460000001</v>
      </c>
    </row>
    <row r="13" ht="12.75">
      <c r="A13" s="7" t="s">
        <v>506</v>
      </c>
    </row>
    <row r="14" ht="13.5" thickBot="1"/>
    <row r="15" spans="1:12" ht="51">
      <c r="A15" s="639" t="s">
        <v>618</v>
      </c>
      <c r="B15" s="409" t="s">
        <v>398</v>
      </c>
      <c r="C15" s="409" t="s">
        <v>509</v>
      </c>
      <c r="D15" s="409" t="s">
        <v>510</v>
      </c>
      <c r="E15" s="410" t="s">
        <v>507</v>
      </c>
      <c r="F15" s="410" t="s">
        <v>384</v>
      </c>
      <c r="G15" s="410" t="s">
        <v>402</v>
      </c>
      <c r="H15" s="410" t="s">
        <v>403</v>
      </c>
      <c r="I15" s="411" t="s">
        <v>404</v>
      </c>
      <c r="J15" s="412" t="s">
        <v>405</v>
      </c>
      <c r="K15" s="414" t="s">
        <v>406</v>
      </c>
      <c r="L15" s="413" t="s">
        <v>407</v>
      </c>
    </row>
    <row r="16" spans="1:12" ht="12.75">
      <c r="A16" s="415" t="s">
        <v>498</v>
      </c>
      <c r="B16" s="492">
        <f>B3</f>
        <v>72414500.1</v>
      </c>
      <c r="C16" s="530">
        <v>0.97</v>
      </c>
      <c r="D16" s="492">
        <f>B16*C16</f>
        <v>70242065.09699999</v>
      </c>
      <c r="E16" s="493">
        <f aca="true" t="shared" si="0" ref="E16:F19">E3</f>
        <v>949212</v>
      </c>
      <c r="F16" s="493">
        <f t="shared" si="0"/>
        <v>2290119.5200000005</v>
      </c>
      <c r="G16" s="493">
        <f>SUM(E16:F16)</f>
        <v>3239331.5200000005</v>
      </c>
      <c r="H16" s="493">
        <f>H3</f>
        <v>8494959.5</v>
      </c>
      <c r="I16" s="418">
        <v>0.82</v>
      </c>
      <c r="J16" s="494">
        <v>9</v>
      </c>
      <c r="K16" s="414" t="s">
        <v>408</v>
      </c>
      <c r="L16" s="407" t="s">
        <v>409</v>
      </c>
    </row>
    <row r="17" spans="1:12" ht="12.75">
      <c r="A17" s="415" t="s">
        <v>501</v>
      </c>
      <c r="B17" s="492">
        <f>B4</f>
        <v>4707990.468462944</v>
      </c>
      <c r="C17" s="530">
        <v>1</v>
      </c>
      <c r="D17" s="492">
        <f>B17*C17</f>
        <v>4707990.468462944</v>
      </c>
      <c r="E17" s="493">
        <f t="shared" si="0"/>
        <v>953643.8085147233</v>
      </c>
      <c r="F17" s="493">
        <f t="shared" si="0"/>
        <v>1807610</v>
      </c>
      <c r="G17" s="493">
        <f>SUM(E17:F17)</f>
        <v>2761253.8085147236</v>
      </c>
      <c r="H17" s="493">
        <f>H4</f>
        <v>5639339</v>
      </c>
      <c r="I17" s="418">
        <v>0.82</v>
      </c>
      <c r="J17" s="494">
        <v>14</v>
      </c>
      <c r="K17" s="414" t="s">
        <v>410</v>
      </c>
      <c r="L17" s="407" t="s">
        <v>410</v>
      </c>
    </row>
    <row r="18" spans="1:12" ht="12.75">
      <c r="A18" s="415" t="s">
        <v>502</v>
      </c>
      <c r="B18" s="492">
        <f>B5</f>
        <v>8656368.488033794</v>
      </c>
      <c r="C18" s="530">
        <f>(93%*0.745)+(7%*1)</f>
        <v>0.76285</v>
      </c>
      <c r="D18" s="492">
        <f>B18*C18</f>
        <v>6603510.701096579</v>
      </c>
      <c r="E18" s="493">
        <f t="shared" si="0"/>
        <v>1753421.4552176017</v>
      </c>
      <c r="F18" s="495">
        <f t="shared" si="0"/>
        <v>17523047.73</v>
      </c>
      <c r="G18" s="493">
        <f>SUM(E18:F18)</f>
        <v>19276469.185217604</v>
      </c>
      <c r="H18" s="493">
        <f>H5</f>
        <v>19124706.76099131</v>
      </c>
      <c r="I18" s="418">
        <v>0.82</v>
      </c>
      <c r="J18" s="494">
        <v>45</v>
      </c>
      <c r="K18" s="496" t="s">
        <v>412</v>
      </c>
      <c r="L18" s="2" t="s">
        <v>412</v>
      </c>
    </row>
    <row r="19" spans="1:12" ht="12.75">
      <c r="A19" s="415" t="s">
        <v>499</v>
      </c>
      <c r="B19" s="492">
        <f>B6</f>
        <v>194423</v>
      </c>
      <c r="C19" s="530">
        <v>1</v>
      </c>
      <c r="D19" s="492">
        <f>B19*C19</f>
        <v>194423</v>
      </c>
      <c r="E19" s="493">
        <f t="shared" si="0"/>
        <v>39382.04110176518</v>
      </c>
      <c r="F19" s="495">
        <f t="shared" si="0"/>
        <v>122986</v>
      </c>
      <c r="G19" s="493">
        <f>SUM(E19:F19)</f>
        <v>162368.04110176518</v>
      </c>
      <c r="H19" s="495">
        <f>H6</f>
        <v>211951.62</v>
      </c>
      <c r="I19" s="418">
        <v>0.82</v>
      </c>
      <c r="J19" s="494">
        <v>14</v>
      </c>
      <c r="K19" s="414" t="s">
        <v>412</v>
      </c>
      <c r="L19" s="407" t="s">
        <v>412</v>
      </c>
    </row>
    <row r="20" spans="1:10" ht="12.75">
      <c r="A20" s="422" t="s">
        <v>503</v>
      </c>
      <c r="B20" s="497">
        <f>SUM(B16:B19)</f>
        <v>85973282.05649674</v>
      </c>
      <c r="C20" s="497"/>
      <c r="D20" s="497">
        <f>SUM(D16:D19)</f>
        <v>81747989.26655951</v>
      </c>
      <c r="E20" s="498">
        <f>SUM(E16:E19)</f>
        <v>3695659.3048340906</v>
      </c>
      <c r="F20" s="498">
        <f>SUM(F16:F19)</f>
        <v>21743763.25</v>
      </c>
      <c r="G20" s="493">
        <f>SUM(E20:F20)</f>
        <v>25439422.55483409</v>
      </c>
      <c r="H20" s="425">
        <f>SUM(H16:H19)</f>
        <v>33470956.88099131</v>
      </c>
      <c r="I20" s="418"/>
      <c r="J20" s="494"/>
    </row>
    <row r="22" ht="12.75">
      <c r="A22" s="271" t="s">
        <v>511</v>
      </c>
    </row>
    <row r="23" ht="12.75">
      <c r="A23" s="271" t="s">
        <v>512</v>
      </c>
    </row>
    <row r="24" ht="12.75">
      <c r="A24" s="271" t="s">
        <v>513</v>
      </c>
    </row>
    <row r="25" ht="12.75">
      <c r="A25" s="271" t="s">
        <v>514</v>
      </c>
    </row>
    <row r="26" ht="12.75">
      <c r="A26" s="271" t="s">
        <v>515</v>
      </c>
    </row>
    <row r="27" ht="13.5" thickBot="1"/>
    <row r="28" spans="1:12" ht="63.75" customHeight="1">
      <c r="A28" s="408" t="s">
        <v>619</v>
      </c>
      <c r="B28" s="409" t="s">
        <v>398</v>
      </c>
      <c r="C28" s="409" t="s">
        <v>509</v>
      </c>
      <c r="D28" s="409" t="s">
        <v>510</v>
      </c>
      <c r="E28" s="410" t="s">
        <v>507</v>
      </c>
      <c r="F28" s="410" t="s">
        <v>384</v>
      </c>
      <c r="G28" s="410" t="s">
        <v>402</v>
      </c>
      <c r="H28" s="410" t="s">
        <v>403</v>
      </c>
      <c r="I28" s="411" t="s">
        <v>404</v>
      </c>
      <c r="J28" s="412" t="s">
        <v>405</v>
      </c>
      <c r="K28" s="414" t="s">
        <v>406</v>
      </c>
      <c r="L28" s="413" t="s">
        <v>407</v>
      </c>
    </row>
    <row r="29" spans="1:12" ht="12.75">
      <c r="A29" s="415" t="s">
        <v>498</v>
      </c>
      <c r="B29" s="492">
        <f>B16</f>
        <v>72414500.1</v>
      </c>
      <c r="C29" s="530">
        <v>0.97</v>
      </c>
      <c r="D29" s="492">
        <f>B29*C29</f>
        <v>70242065.09699999</v>
      </c>
      <c r="E29" s="493">
        <f aca="true" t="shared" si="1" ref="E29:F32">E16</f>
        <v>949212</v>
      </c>
      <c r="F29" s="493">
        <f t="shared" si="1"/>
        <v>2290119.5200000005</v>
      </c>
      <c r="G29" s="493">
        <f>SUM(E29:F29)</f>
        <v>3239331.5200000005</v>
      </c>
      <c r="H29" s="493">
        <f>H16</f>
        <v>8494959.5</v>
      </c>
      <c r="I29" s="418">
        <v>0.82</v>
      </c>
      <c r="J29" s="494">
        <v>5</v>
      </c>
      <c r="K29" s="414" t="s">
        <v>408</v>
      </c>
      <c r="L29" s="407" t="s">
        <v>409</v>
      </c>
    </row>
    <row r="30" spans="1:12" ht="12.75">
      <c r="A30" s="415" t="s">
        <v>501</v>
      </c>
      <c r="B30" s="492">
        <f>B17</f>
        <v>4707990.468462944</v>
      </c>
      <c r="C30" s="530">
        <v>1</v>
      </c>
      <c r="D30" s="492">
        <f>B30*C30</f>
        <v>4707990.468462944</v>
      </c>
      <c r="E30" s="493">
        <f t="shared" si="1"/>
        <v>953643.8085147233</v>
      </c>
      <c r="F30" s="493">
        <f t="shared" si="1"/>
        <v>1807610</v>
      </c>
      <c r="G30" s="493">
        <f>SUM(E30:F30)</f>
        <v>2761253.8085147236</v>
      </c>
      <c r="H30" s="493">
        <f>H17</f>
        <v>5639339</v>
      </c>
      <c r="I30" s="418">
        <v>0.82</v>
      </c>
      <c r="J30" s="494">
        <v>14</v>
      </c>
      <c r="K30" s="414" t="s">
        <v>410</v>
      </c>
      <c r="L30" s="407" t="s">
        <v>410</v>
      </c>
    </row>
    <row r="31" spans="1:12" ht="12.75">
      <c r="A31" s="415" t="s">
        <v>502</v>
      </c>
      <c r="B31" s="492">
        <f>B18</f>
        <v>8656368.488033794</v>
      </c>
      <c r="C31" s="530">
        <f>(93%*0.745)+(7%*1)</f>
        <v>0.76285</v>
      </c>
      <c r="D31" s="492">
        <f>B31*C31</f>
        <v>6603510.701096579</v>
      </c>
      <c r="E31" s="493">
        <f t="shared" si="1"/>
        <v>1753421.4552176017</v>
      </c>
      <c r="F31" s="495">
        <f t="shared" si="1"/>
        <v>17523047.73</v>
      </c>
      <c r="G31" s="493">
        <f>SUM(E31:F31)</f>
        <v>19276469.185217604</v>
      </c>
      <c r="H31" s="493">
        <f>H18</f>
        <v>19124706.76099131</v>
      </c>
      <c r="I31" s="418">
        <v>0.82</v>
      </c>
      <c r="J31" s="494">
        <v>30</v>
      </c>
      <c r="K31" s="496" t="s">
        <v>412</v>
      </c>
      <c r="L31" s="2" t="s">
        <v>412</v>
      </c>
    </row>
    <row r="32" spans="1:12" ht="12.75">
      <c r="A32" s="415" t="s">
        <v>499</v>
      </c>
      <c r="B32" s="492">
        <f>B19</f>
        <v>194423</v>
      </c>
      <c r="C32" s="530">
        <v>1</v>
      </c>
      <c r="D32" s="492">
        <f>B32*C32</f>
        <v>194423</v>
      </c>
      <c r="E32" s="493">
        <f t="shared" si="1"/>
        <v>39382.04110176518</v>
      </c>
      <c r="F32" s="495">
        <f t="shared" si="1"/>
        <v>122986</v>
      </c>
      <c r="G32" s="493">
        <f>SUM(E32:F32)</f>
        <v>162368.04110176518</v>
      </c>
      <c r="H32" s="495">
        <f>H19</f>
        <v>211951.62</v>
      </c>
      <c r="I32" s="418">
        <v>0.82</v>
      </c>
      <c r="J32" s="494">
        <v>14</v>
      </c>
      <c r="K32" s="414" t="s">
        <v>412</v>
      </c>
      <c r="L32" s="407" t="s">
        <v>412</v>
      </c>
    </row>
    <row r="33" spans="1:10" ht="12.75">
      <c r="A33" s="422" t="s">
        <v>503</v>
      </c>
      <c r="B33" s="497">
        <f>SUM(B29:B32)</f>
        <v>85973282.05649674</v>
      </c>
      <c r="C33" s="497"/>
      <c r="D33" s="497">
        <f>SUM(D29:D32)</f>
        <v>81747989.26655951</v>
      </c>
      <c r="E33" s="498">
        <f>SUM(E29:E32)</f>
        <v>3695659.3048340906</v>
      </c>
      <c r="F33" s="498">
        <f>SUM(F29:F32)</f>
        <v>21743763.25</v>
      </c>
      <c r="G33" s="493">
        <f>SUM(E33:F33)</f>
        <v>25439422.55483409</v>
      </c>
      <c r="H33" s="425">
        <f>SUM(H29:H32)</f>
        <v>33470956.88099131</v>
      </c>
      <c r="I33" s="418"/>
      <c r="J33" s="494"/>
    </row>
    <row r="35" ht="12.75">
      <c r="A35" s="271" t="s">
        <v>516</v>
      </c>
    </row>
    <row r="36" ht="12.75">
      <c r="A36" s="271" t="s">
        <v>517</v>
      </c>
    </row>
    <row r="37" ht="12.75">
      <c r="A37" s="271" t="s">
        <v>518</v>
      </c>
    </row>
  </sheetData>
  <sheetProtection/>
  <printOptions/>
  <pageMargins left="0.75" right="0.75" top="1" bottom="1" header="0.5" footer="0.5"/>
  <pageSetup horizontalDpi="600" verticalDpi="600" orientation="landscape" scale="65" r:id="rId1"/>
  <headerFooter alignWithMargins="0">
    <oddFooter>&amp;L&amp;A&amp;C&amp;F&amp;R&amp;P of &amp;N</oddFooter>
  </headerFooter>
</worksheet>
</file>

<file path=xl/worksheets/sheet20.xml><?xml version="1.0" encoding="utf-8"?>
<worksheet xmlns="http://schemas.openxmlformats.org/spreadsheetml/2006/main" xmlns:r="http://schemas.openxmlformats.org/officeDocument/2006/relationships">
  <sheetPr>
    <tabColor indexed="16"/>
  </sheetPr>
  <dimension ref="A1:D51"/>
  <sheetViews>
    <sheetView showGridLines="0" view="pageBreakPreview" zoomScaleNormal="85" zoomScaleSheetLayoutView="100" zoomScalePageLayoutView="0" workbookViewId="0" topLeftCell="A10">
      <selection activeCell="G54" sqref="G54"/>
    </sheetView>
  </sheetViews>
  <sheetFormatPr defaultColWidth="9.140625" defaultRowHeight="12.75"/>
  <cols>
    <col min="1" max="1" width="13.421875" style="5" customWidth="1"/>
    <col min="2" max="2" width="14.7109375" style="5" customWidth="1"/>
    <col min="3" max="3" width="14.421875" style="5" customWidth="1"/>
    <col min="4" max="4" width="9.7109375" style="5" bestFit="1" customWidth="1"/>
    <col min="5" max="16384" width="9.140625" style="5" customWidth="1"/>
  </cols>
  <sheetData>
    <row r="1" ht="15.75">
      <c r="A1" s="1" t="s">
        <v>57</v>
      </c>
    </row>
    <row r="2" ht="15">
      <c r="A2" s="99" t="s">
        <v>202</v>
      </c>
    </row>
    <row r="3" ht="15">
      <c r="A3" s="12" t="s">
        <v>500</v>
      </c>
    </row>
    <row r="4" ht="15.75">
      <c r="A4" s="1"/>
    </row>
    <row r="5" spans="1:3" s="159" customFormat="1" ht="25.5">
      <c r="A5" s="139" t="s">
        <v>179</v>
      </c>
      <c r="B5" s="139" t="s">
        <v>203</v>
      </c>
      <c r="C5" s="139" t="s">
        <v>180</v>
      </c>
    </row>
    <row r="6" spans="1:4" s="159" customFormat="1" ht="12.75">
      <c r="A6" s="152">
        <v>3</v>
      </c>
      <c r="B6" s="152">
        <v>20</v>
      </c>
      <c r="C6" s="152">
        <v>14.271499999999998</v>
      </c>
      <c r="D6" s="161">
        <f aca="true" t="shared" si="0" ref="D6:D30">C6*0.64</f>
        <v>9.133759999999999</v>
      </c>
    </row>
    <row r="7" spans="1:4" s="2" customFormat="1" ht="12.75" customHeight="1">
      <c r="A7" s="3">
        <v>5</v>
      </c>
      <c r="B7" s="3">
        <v>20</v>
      </c>
      <c r="C7" s="152">
        <v>12.6</v>
      </c>
      <c r="D7" s="161">
        <f t="shared" si="0"/>
        <v>8.064</v>
      </c>
    </row>
    <row r="8" spans="1:4" s="2" customFormat="1" ht="12.75">
      <c r="A8" s="3">
        <v>7</v>
      </c>
      <c r="B8" s="3">
        <v>40</v>
      </c>
      <c r="C8" s="152">
        <v>27.7</v>
      </c>
      <c r="D8" s="161">
        <f t="shared" si="0"/>
        <v>17.728</v>
      </c>
    </row>
    <row r="9" spans="1:4" s="2" customFormat="1" ht="12.75">
      <c r="A9" s="3">
        <v>9</v>
      </c>
      <c r="B9" s="3">
        <v>40</v>
      </c>
      <c r="C9" s="152">
        <v>26</v>
      </c>
      <c r="D9" s="161">
        <f t="shared" si="0"/>
        <v>16.64</v>
      </c>
    </row>
    <row r="10" spans="1:4" s="2" customFormat="1" ht="12.75">
      <c r="A10" s="3">
        <v>10</v>
      </c>
      <c r="B10" s="3">
        <v>40</v>
      </c>
      <c r="C10" s="152">
        <v>25.2</v>
      </c>
      <c r="D10" s="161">
        <f t="shared" si="0"/>
        <v>16.128</v>
      </c>
    </row>
    <row r="11" spans="1:4" s="2" customFormat="1" ht="12.75">
      <c r="A11" s="3">
        <v>11</v>
      </c>
      <c r="B11" s="3">
        <v>50</v>
      </c>
      <c r="C11" s="152">
        <v>32.7</v>
      </c>
      <c r="D11" s="161">
        <f t="shared" si="0"/>
        <v>20.928</v>
      </c>
    </row>
    <row r="12" spans="1:4" s="2" customFormat="1" ht="12.75">
      <c r="A12" s="3">
        <v>12</v>
      </c>
      <c r="B12" s="3">
        <v>50</v>
      </c>
      <c r="C12" s="152">
        <v>31.9</v>
      </c>
      <c r="D12" s="161">
        <f t="shared" si="0"/>
        <v>20.416</v>
      </c>
    </row>
    <row r="13" spans="1:4" s="2" customFormat="1" ht="12.75">
      <c r="A13" s="3">
        <v>13</v>
      </c>
      <c r="B13" s="3">
        <v>50</v>
      </c>
      <c r="C13" s="152">
        <v>31.1</v>
      </c>
      <c r="D13" s="161">
        <f t="shared" si="0"/>
        <v>19.904</v>
      </c>
    </row>
    <row r="14" spans="1:4" s="2" customFormat="1" ht="12.75">
      <c r="A14" s="3">
        <v>14</v>
      </c>
      <c r="B14" s="3">
        <v>60</v>
      </c>
      <c r="C14" s="152">
        <v>38.6</v>
      </c>
      <c r="D14" s="161">
        <f t="shared" si="0"/>
        <v>24.704</v>
      </c>
    </row>
    <row r="15" spans="1:4" s="2" customFormat="1" ht="12.75">
      <c r="A15" s="3">
        <v>15</v>
      </c>
      <c r="B15" s="3">
        <v>60</v>
      </c>
      <c r="C15" s="152">
        <v>37.8</v>
      </c>
      <c r="D15" s="161">
        <f t="shared" si="0"/>
        <v>24.192</v>
      </c>
    </row>
    <row r="16" spans="1:4" s="2" customFormat="1" ht="12.75">
      <c r="A16" s="3">
        <v>16</v>
      </c>
      <c r="B16" s="3">
        <v>60</v>
      </c>
      <c r="C16" s="152">
        <v>36.9</v>
      </c>
      <c r="D16" s="161">
        <f t="shared" si="0"/>
        <v>23.616</v>
      </c>
    </row>
    <row r="17" spans="1:4" s="2" customFormat="1" ht="12.75">
      <c r="A17" s="3">
        <v>18</v>
      </c>
      <c r="B17" s="3">
        <v>75</v>
      </c>
      <c r="C17" s="152">
        <v>47.9</v>
      </c>
      <c r="D17" s="161">
        <f t="shared" si="0"/>
        <v>30.656</v>
      </c>
    </row>
    <row r="18" spans="1:4" s="2" customFormat="1" ht="12.75">
      <c r="A18" s="3">
        <v>19</v>
      </c>
      <c r="B18" s="3">
        <v>85</v>
      </c>
      <c r="C18" s="152">
        <v>55.4</v>
      </c>
      <c r="D18" s="161">
        <f t="shared" si="0"/>
        <v>35.456</v>
      </c>
    </row>
    <row r="19" spans="1:4" s="2" customFormat="1" ht="12.75">
      <c r="A19" s="3">
        <v>20</v>
      </c>
      <c r="B19" s="3">
        <v>75</v>
      </c>
      <c r="C19" s="152">
        <v>46.2</v>
      </c>
      <c r="D19" s="161">
        <f t="shared" si="0"/>
        <v>29.568</v>
      </c>
    </row>
    <row r="20" spans="1:4" s="2" customFormat="1" ht="12.75">
      <c r="A20" s="3">
        <v>23</v>
      </c>
      <c r="B20" s="3">
        <v>100</v>
      </c>
      <c r="C20" s="152">
        <v>64.6</v>
      </c>
      <c r="D20" s="161">
        <f t="shared" si="0"/>
        <v>41.343999999999994</v>
      </c>
    </row>
    <row r="21" spans="1:4" s="2" customFormat="1" ht="12.75">
      <c r="A21" s="3">
        <v>25</v>
      </c>
      <c r="B21" s="3">
        <v>100</v>
      </c>
      <c r="C21" s="152">
        <v>63</v>
      </c>
      <c r="D21" s="161">
        <f t="shared" si="0"/>
        <v>40.32</v>
      </c>
    </row>
    <row r="22" spans="1:4" s="2" customFormat="1" ht="12.75">
      <c r="A22" s="3">
        <v>26</v>
      </c>
      <c r="B22" s="3">
        <v>100</v>
      </c>
      <c r="C22" s="152">
        <v>62.1</v>
      </c>
      <c r="D22" s="161">
        <f t="shared" si="0"/>
        <v>39.744</v>
      </c>
    </row>
    <row r="23" spans="1:4" s="2" customFormat="1" ht="12.75">
      <c r="A23" s="3">
        <v>28</v>
      </c>
      <c r="B23" s="3">
        <v>100</v>
      </c>
      <c r="C23" s="152">
        <v>60.4</v>
      </c>
      <c r="D23" s="161">
        <f t="shared" si="0"/>
        <v>38.656</v>
      </c>
    </row>
    <row r="24" spans="1:4" s="2" customFormat="1" ht="12.75">
      <c r="A24" s="310">
        <v>30</v>
      </c>
      <c r="B24" s="310">
        <v>125</v>
      </c>
      <c r="C24" s="310">
        <v>79.8</v>
      </c>
      <c r="D24" s="161">
        <f t="shared" si="0"/>
        <v>51.072</v>
      </c>
    </row>
    <row r="25" spans="1:4" s="2" customFormat="1" ht="12.75">
      <c r="A25" s="310">
        <v>42</v>
      </c>
      <c r="B25" s="310">
        <v>150</v>
      </c>
      <c r="C25" s="310">
        <v>90.7</v>
      </c>
      <c r="D25" s="161">
        <f t="shared" si="0"/>
        <v>58.048</v>
      </c>
    </row>
    <row r="26" spans="1:4" s="2" customFormat="1" ht="12.75">
      <c r="A26" s="3" t="s">
        <v>199</v>
      </c>
      <c r="B26" s="3" t="s">
        <v>204</v>
      </c>
      <c r="C26" s="3">
        <v>42.5</v>
      </c>
      <c r="D26" s="161">
        <f t="shared" si="0"/>
        <v>27.2</v>
      </c>
    </row>
    <row r="27" spans="1:4" s="2" customFormat="1" ht="12.75">
      <c r="A27" s="3" t="s">
        <v>184</v>
      </c>
      <c r="B27" s="110" t="s">
        <v>204</v>
      </c>
      <c r="C27" s="3">
        <v>46.4</v>
      </c>
      <c r="D27" s="161">
        <f t="shared" si="0"/>
        <v>29.695999999999998</v>
      </c>
    </row>
    <row r="28" spans="1:4" s="2" customFormat="1" ht="12.75">
      <c r="A28" s="3" t="s">
        <v>200</v>
      </c>
      <c r="B28" s="3" t="s">
        <v>204</v>
      </c>
      <c r="C28" s="3">
        <v>46.7</v>
      </c>
      <c r="D28" s="161">
        <f t="shared" si="0"/>
        <v>29.888</v>
      </c>
    </row>
    <row r="29" spans="1:4" s="2" customFormat="1" ht="12.75">
      <c r="A29" s="3" t="s">
        <v>186</v>
      </c>
      <c r="B29" s="311">
        <v>50100150</v>
      </c>
      <c r="C29" s="3">
        <v>65.2</v>
      </c>
      <c r="D29" s="161">
        <f t="shared" si="0"/>
        <v>41.728</v>
      </c>
    </row>
    <row r="30" spans="1:4" s="2" customFormat="1" ht="12.75">
      <c r="A30" s="3" t="s">
        <v>187</v>
      </c>
      <c r="B30" s="3" t="s">
        <v>204</v>
      </c>
      <c r="C30" s="3">
        <v>46.8</v>
      </c>
      <c r="D30" s="161">
        <f t="shared" si="0"/>
        <v>29.951999999999998</v>
      </c>
    </row>
    <row r="31" spans="1:3" s="8" customFormat="1" ht="12.75">
      <c r="A31" s="7"/>
      <c r="B31" s="7"/>
      <c r="C31" s="7"/>
    </row>
    <row r="32" s="2" customFormat="1" ht="12.75"/>
    <row r="33" s="2" customFormat="1" ht="12.75">
      <c r="B33" s="163"/>
    </row>
    <row r="34" s="2" customFormat="1" ht="12.75">
      <c r="B34" s="6"/>
    </row>
    <row r="35" s="2" customFormat="1" ht="12.75">
      <c r="B35" s="6"/>
    </row>
    <row r="36" s="2" customFormat="1" ht="12.75">
      <c r="B36" s="2" t="s">
        <v>613</v>
      </c>
    </row>
    <row r="37" s="2" customFormat="1" ht="12.75">
      <c r="B37" s="2" t="s">
        <v>614</v>
      </c>
    </row>
    <row r="38" s="2" customFormat="1" ht="12.75">
      <c r="B38" s="2" t="s">
        <v>616</v>
      </c>
    </row>
    <row r="39" s="2" customFormat="1" ht="12.75">
      <c r="B39" s="6"/>
    </row>
    <row r="40" s="2" customFormat="1" ht="12.75">
      <c r="B40" s="6"/>
    </row>
    <row r="41" spans="1:2" s="2" customFormat="1" ht="12.75">
      <c r="A41" s="2" t="s">
        <v>81</v>
      </c>
      <c r="B41" s="6"/>
    </row>
    <row r="42" spans="1:2" s="2" customFormat="1" ht="12.75">
      <c r="A42" s="2" t="s">
        <v>205</v>
      </c>
      <c r="B42" s="6"/>
    </row>
    <row r="43" spans="1:2" s="2" customFormat="1" ht="12.75">
      <c r="A43" s="312" t="s">
        <v>206</v>
      </c>
      <c r="B43" s="6"/>
    </row>
    <row r="44" spans="1:2" s="2" customFormat="1" ht="12.75">
      <c r="A44" s="312" t="s">
        <v>207</v>
      </c>
      <c r="B44" s="6"/>
    </row>
    <row r="45" s="2" customFormat="1" ht="12.75">
      <c r="B45" s="6"/>
    </row>
    <row r="46" s="2" customFormat="1" ht="12.75">
      <c r="B46" s="6"/>
    </row>
    <row r="47" ht="12.75">
      <c r="B47" s="6"/>
    </row>
    <row r="48" ht="12.75">
      <c r="B48" s="118"/>
    </row>
    <row r="49" ht="12.75">
      <c r="B49" s="6"/>
    </row>
    <row r="50" ht="12.75">
      <c r="B50" s="165"/>
    </row>
    <row r="51" ht="12.75">
      <c r="B51" s="165"/>
    </row>
  </sheetData>
  <sheetProtection/>
  <hyperlinks>
    <hyperlink ref="A43" r:id="rId1" tooltip="blocked::http://www.nwcouncil.org/rtf/reports.htm" display="http://www.nwcouncil.org/rtf/reports.htm"/>
    <hyperlink ref="A44" r:id="rId2" tooltip="blocked::http://www.nwcouncil.org/rtf/supportingdata/default.htm" display="http://www.nwcouncil.org/rtf/supportingdata/default.htm"/>
  </hyperlinks>
  <printOptions/>
  <pageMargins left="0.5" right="0.5" top="0.5" bottom="0.5" header="0.5" footer="0.5"/>
  <pageSetup horizontalDpi="600" verticalDpi="600" orientation="landscape" scale="75" r:id="rId3"/>
  <headerFooter alignWithMargins="0">
    <oddFooter>&amp;L&amp;A&amp;C&amp;F&amp;R&amp;P of &amp;N</oddFooter>
  </headerFooter>
</worksheet>
</file>

<file path=xl/worksheets/sheet3.xml><?xml version="1.0" encoding="utf-8"?>
<worksheet xmlns="http://schemas.openxmlformats.org/spreadsheetml/2006/main" xmlns:r="http://schemas.openxmlformats.org/officeDocument/2006/relationships">
  <sheetPr>
    <tabColor indexed="43"/>
  </sheetPr>
  <dimension ref="A1:D20"/>
  <sheetViews>
    <sheetView view="pageBreakPreview" zoomScaleSheetLayoutView="100" zoomScalePageLayoutView="0" workbookViewId="0" topLeftCell="A1">
      <selection activeCell="B11" sqref="B11:B15 B17:B19"/>
    </sheetView>
  </sheetViews>
  <sheetFormatPr defaultColWidth="9.140625" defaultRowHeight="12.75"/>
  <cols>
    <col min="1" max="1" width="33.00390625" style="0" customWidth="1"/>
    <col min="2" max="2" width="14.8515625" style="0" bestFit="1" customWidth="1"/>
    <col min="3" max="3" width="15.00390625" style="0" bestFit="1" customWidth="1"/>
    <col min="4" max="4" width="12.28125" style="0" customWidth="1"/>
  </cols>
  <sheetData>
    <row r="1" spans="1:3" ht="15.75">
      <c r="A1" s="1" t="s">
        <v>381</v>
      </c>
      <c r="B1" s="5"/>
      <c r="C1" s="5"/>
    </row>
    <row r="2" spans="1:3" ht="15.75">
      <c r="A2" s="1" t="s">
        <v>382</v>
      </c>
      <c r="B2" s="5"/>
      <c r="C2" s="5"/>
    </row>
    <row r="3" spans="1:3" ht="15.75">
      <c r="A3" s="1" t="s">
        <v>397</v>
      </c>
      <c r="B3" s="5"/>
      <c r="C3" s="5"/>
    </row>
    <row r="4" spans="1:3" ht="15.75">
      <c r="A4" s="1" t="s">
        <v>397</v>
      </c>
      <c r="B4" s="5"/>
      <c r="C4" s="5"/>
    </row>
    <row r="5" spans="1:3" ht="12.75">
      <c r="A5" s="403" t="s">
        <v>396</v>
      </c>
      <c r="B5" s="403">
        <v>2010</v>
      </c>
      <c r="C5" s="2"/>
    </row>
    <row r="6" spans="1:4" ht="12.75">
      <c r="A6" s="404"/>
      <c r="B6" s="405" t="s">
        <v>383</v>
      </c>
      <c r="C6" s="2"/>
      <c r="D6" s="407"/>
    </row>
    <row r="7" spans="1:4" ht="12.75">
      <c r="A7" s="273" t="s">
        <v>386</v>
      </c>
      <c r="B7" s="640">
        <v>3991494.0766999302</v>
      </c>
      <c r="C7" s="2"/>
      <c r="D7" s="453"/>
    </row>
    <row r="8" spans="1:4" ht="12.75">
      <c r="A8" s="3" t="s">
        <v>387</v>
      </c>
      <c r="B8" s="640">
        <v>261991.05478545703</v>
      </c>
      <c r="C8" s="633"/>
      <c r="D8" s="453"/>
    </row>
    <row r="9" spans="1:4" ht="12.75">
      <c r="A9" s="3" t="s">
        <v>388</v>
      </c>
      <c r="B9" s="640">
        <v>93139.16140844229</v>
      </c>
      <c r="C9" s="2"/>
      <c r="D9" s="453"/>
    </row>
    <row r="10" spans="1:4" ht="12.75">
      <c r="A10" s="3" t="s">
        <v>389</v>
      </c>
      <c r="B10" s="640">
        <v>275927.1787478654</v>
      </c>
      <c r="C10" s="2"/>
      <c r="D10" s="453"/>
    </row>
    <row r="11" spans="1:4" ht="12.75">
      <c r="A11" s="4" t="s">
        <v>390</v>
      </c>
      <c r="B11" s="641">
        <f>SUM(B7:B10)</f>
        <v>4622551.471641695</v>
      </c>
      <c r="C11" s="2"/>
      <c r="D11" s="453"/>
    </row>
    <row r="12" spans="1:4" ht="12.75">
      <c r="A12" s="4" t="s">
        <v>391</v>
      </c>
      <c r="B12" s="641">
        <f>('2010 Savings Summary '!AD47+'2010 Savings Summary '!AD48)*0.4</f>
        <v>749538.8</v>
      </c>
      <c r="C12" s="634"/>
      <c r="D12" s="453"/>
    </row>
    <row r="13" spans="1:4" ht="12.75">
      <c r="A13" s="4" t="s">
        <v>392</v>
      </c>
      <c r="B13" s="641">
        <f>'2010 Savings Summary '!AE53</f>
        <v>9783550.264114968</v>
      </c>
      <c r="C13" s="635"/>
      <c r="D13" s="453"/>
    </row>
    <row r="14" spans="1:4" ht="12.75">
      <c r="A14" s="4" t="s">
        <v>3</v>
      </c>
      <c r="B14" s="641">
        <f>'2010 Savings Summary '!AE52</f>
        <v>1701616.7999999998</v>
      </c>
      <c r="C14" s="635"/>
      <c r="D14" s="453"/>
    </row>
    <row r="15" spans="1:4" ht="12.75">
      <c r="A15" s="4" t="s">
        <v>385</v>
      </c>
      <c r="B15" s="641">
        <f>SUM(B11:B14)</f>
        <v>16857257.335756663</v>
      </c>
      <c r="C15" s="636"/>
      <c r="D15" s="453"/>
    </row>
    <row r="16" spans="1:4" ht="12.75">
      <c r="A16" s="6"/>
      <c r="B16" s="406"/>
      <c r="C16" s="2"/>
      <c r="D16" s="453"/>
    </row>
    <row r="17" spans="1:4" ht="12.75">
      <c r="A17" s="3" t="s">
        <v>393</v>
      </c>
      <c r="B17" s="642">
        <f>'2010 Savings Summary '!AG53</f>
        <v>10795169.49026493</v>
      </c>
      <c r="C17" s="2"/>
      <c r="D17" s="453"/>
    </row>
    <row r="18" spans="1:4" ht="12.75">
      <c r="A18" s="3" t="s">
        <v>394</v>
      </c>
      <c r="B18" s="642">
        <f>'2010 Savings Summary '!AG52</f>
        <v>49157277.09638683</v>
      </c>
      <c r="C18" s="2"/>
      <c r="D18" s="453"/>
    </row>
    <row r="19" spans="1:4" ht="12.75">
      <c r="A19" s="4" t="s">
        <v>395</v>
      </c>
      <c r="B19" s="643">
        <f>SUM(B17:B18)</f>
        <v>59952446.58665176</v>
      </c>
      <c r="C19" s="637"/>
      <c r="D19" s="453"/>
    </row>
    <row r="20" spans="1:4" ht="12.75">
      <c r="A20" s="6" t="s">
        <v>604</v>
      </c>
      <c r="B20" s="156">
        <f>'2010 Savings Summary '!AF51</f>
        <v>74940558.2333147</v>
      </c>
      <c r="C20" s="638"/>
      <c r="D20" s="453"/>
    </row>
  </sheetData>
  <sheetProtection/>
  <printOptions/>
  <pageMargins left="0.5" right="0.5" top="0.5" bottom="0.5" header="0.5" footer="0.5"/>
  <pageSetup horizontalDpi="600" verticalDpi="600" orientation="landscape" scale="75" r:id="rId1"/>
  <headerFooter alignWithMargins="0">
    <oddFooter>&amp;L&amp;A&amp;C&amp;F&amp;R&amp;P of &amp;N</oddFooter>
  </headerFooter>
</worksheet>
</file>

<file path=xl/worksheets/sheet4.xml><?xml version="1.0" encoding="utf-8"?>
<worksheet xmlns="http://schemas.openxmlformats.org/spreadsheetml/2006/main" xmlns:r="http://schemas.openxmlformats.org/officeDocument/2006/relationships">
  <sheetPr>
    <tabColor indexed="43"/>
  </sheetPr>
  <dimension ref="A2:O116"/>
  <sheetViews>
    <sheetView view="pageBreakPreview" zoomScaleSheetLayoutView="100" zoomScalePageLayoutView="0" workbookViewId="0" topLeftCell="A13">
      <selection activeCell="F100" sqref="F100"/>
    </sheetView>
  </sheetViews>
  <sheetFormatPr defaultColWidth="9.140625" defaultRowHeight="12.75"/>
  <cols>
    <col min="1" max="1" width="40.57421875" style="407" customWidth="1"/>
    <col min="2" max="3" width="12.8515625" style="407" customWidth="1"/>
    <col min="4" max="4" width="13.8515625" style="407" customWidth="1"/>
    <col min="5" max="8" width="12.8515625" style="407" customWidth="1"/>
    <col min="9" max="10" width="16.8515625" style="407" customWidth="1"/>
    <col min="11" max="14" width="12.8515625" style="407" customWidth="1"/>
  </cols>
  <sheetData>
    <row r="1" ht="13.5" thickBot="1"/>
    <row r="2" spans="1:14" ht="53.25" customHeight="1">
      <c r="A2" s="408" t="s">
        <v>612</v>
      </c>
      <c r="B2" s="409" t="s">
        <v>398</v>
      </c>
      <c r="C2" s="409" t="s">
        <v>519</v>
      </c>
      <c r="D2" s="409" t="s">
        <v>510</v>
      </c>
      <c r="E2" s="410" t="s">
        <v>399</v>
      </c>
      <c r="F2" s="410" t="s">
        <v>384</v>
      </c>
      <c r="G2" s="410" t="s">
        <v>400</v>
      </c>
      <c r="H2" s="410" t="s">
        <v>401</v>
      </c>
      <c r="I2" s="410" t="s">
        <v>402</v>
      </c>
      <c r="J2" s="410" t="s">
        <v>403</v>
      </c>
      <c r="K2" s="411" t="s">
        <v>404</v>
      </c>
      <c r="L2" s="412" t="s">
        <v>405</v>
      </c>
      <c r="M2" s="414" t="s">
        <v>406</v>
      </c>
      <c r="N2" s="413" t="s">
        <v>407</v>
      </c>
    </row>
    <row r="3" spans="1:14" ht="19.5" customHeight="1">
      <c r="A3" s="415" t="s">
        <v>521</v>
      </c>
      <c r="B3" s="416">
        <f>'2010 Savings Summary '!AF52</f>
        <v>61446596.37048353</v>
      </c>
      <c r="C3" s="543">
        <v>0.97</v>
      </c>
      <c r="D3" s="416">
        <f>B3*C3</f>
        <v>59603198.47936902</v>
      </c>
      <c r="E3" s="417">
        <f>'UT - savings &amp; budget summary '!B12</f>
        <v>749538.8</v>
      </c>
      <c r="F3" s="417">
        <f>'2010 Savings Summary '!AE52</f>
        <v>1701616.7999999998</v>
      </c>
      <c r="G3" s="417">
        <v>25000</v>
      </c>
      <c r="H3" s="417">
        <v>75000</v>
      </c>
      <c r="I3" s="417">
        <f>SUM(E3:H3)</f>
        <v>2551155.5999999996</v>
      </c>
      <c r="J3" s="417">
        <f>'2010 Savings Summary '!AV46+'2010 Savings Summary '!AV47+'2010 Savings Summary '!AV48+'2010 Savings Summary '!AV49</f>
        <v>7137567.16</v>
      </c>
      <c r="K3" s="418">
        <v>0.82</v>
      </c>
      <c r="L3" s="419">
        <v>5</v>
      </c>
      <c r="M3" s="414" t="s">
        <v>408</v>
      </c>
      <c r="N3" s="407" t="s">
        <v>409</v>
      </c>
    </row>
    <row r="4" spans="1:14" ht="12.75">
      <c r="A4" s="415" t="s">
        <v>522</v>
      </c>
      <c r="B4" s="416">
        <f>'2010 Savings Summary '!AF7+'2010 Savings Summary '!AF8+'2010 Savings Summary '!AF9+'2010 Savings Summary '!AF10+'2010 Savings Summary '!AF11+'2010 Savings Summary '!AF12+'2010 Savings Summary '!AF13+'2010 Savings Summary '!AF14</f>
        <v>3951624.505318132</v>
      </c>
      <c r="C4" s="543">
        <v>1</v>
      </c>
      <c r="D4" s="416">
        <f>B4*C4</f>
        <v>3951624.505318132</v>
      </c>
      <c r="E4" s="417">
        <f>B4/(B7-B3)*F12</f>
        <v>1353686.030694118</v>
      </c>
      <c r="F4" s="417">
        <f>'2010 Savings Summary '!AE7+'2010 Savings Summary '!AE8+'2010 Savings Summary '!AE9+'2010 Savings Summary '!AE10+'2010 Savings Summary '!AE11+'2010 Savings Summary '!AE12+'2010 Savings Summary '!AE13+'2010 Savings Summary '!AE14</f>
        <v>1508775</v>
      </c>
      <c r="G4" s="417">
        <v>25000</v>
      </c>
      <c r="H4" s="417">
        <v>75000</v>
      </c>
      <c r="I4" s="417">
        <f>SUM(E4:H4)</f>
        <v>2962461.030694118</v>
      </c>
      <c r="J4" s="417">
        <f>'2010 Savings Summary '!AV7+'2010 Savings Summary '!AV8+'2010 Savings Summary '!AV9+'2010 Savings Summary '!AV10+'2010 Savings Summary '!AV12+'2010 Savings Summary '!AV13+'2010 Savings Summary '!AV14</f>
        <v>4718701</v>
      </c>
      <c r="K4" s="418">
        <v>0.82</v>
      </c>
      <c r="L4" s="419">
        <v>14</v>
      </c>
      <c r="M4" s="414" t="s">
        <v>410</v>
      </c>
      <c r="N4" s="407" t="s">
        <v>410</v>
      </c>
    </row>
    <row r="5" spans="1:15" ht="19.5" customHeight="1">
      <c r="A5" s="415" t="s">
        <v>523</v>
      </c>
      <c r="B5" s="416">
        <f>'2010 Savings Summary '!AF15+'2010 Savings Summary '!AF19+'2010 Savings Summary '!AF24+'2010 Savings Summary '!AF27+'2010 Savings Summary '!AF31</f>
        <v>9200147.161039788</v>
      </c>
      <c r="C5" s="543">
        <v>0.76</v>
      </c>
      <c r="D5" s="416">
        <f>B5*C5</f>
        <v>6992111.842390239</v>
      </c>
      <c r="E5" s="421">
        <f>B5/(B7-B3)*F12</f>
        <v>3151643.248357442</v>
      </c>
      <c r="F5" s="421">
        <f>'2010 Savings Summary '!AE15+'2010 Savings Summary '!AE19+'2010 Savings Summary '!AE23+'2010 Savings Summary '!AE24+'2010 Savings Summary '!AE27+'2010 Savings Summary '!AE31</f>
        <v>8046105.26411497</v>
      </c>
      <c r="G5" s="417">
        <v>25000</v>
      </c>
      <c r="H5" s="417">
        <v>75000</v>
      </c>
      <c r="I5" s="417">
        <f>SUM(E5:H5)</f>
        <v>11297748.512472413</v>
      </c>
      <c r="J5" s="417">
        <f>'2010 Savings Summary '!AV15+'2010 Savings Summary '!AV19+'2010 Savings Summary '!AV24+'2010 Savings Summary '!AV27+'2010 Savings Summary '!AV31</f>
        <v>10333860.44125</v>
      </c>
      <c r="K5" s="418">
        <v>0.82</v>
      </c>
      <c r="L5" s="419">
        <v>30</v>
      </c>
      <c r="M5" s="496" t="s">
        <v>411</v>
      </c>
      <c r="N5" s="2" t="s">
        <v>412</v>
      </c>
      <c r="O5" s="407"/>
    </row>
    <row r="6" spans="1:14" ht="17.25" customHeight="1">
      <c r="A6" s="415" t="s">
        <v>413</v>
      </c>
      <c r="B6" s="416">
        <f>'2010 Savings Summary '!AF35+'2010 Savings Summary '!AF36+'2010 Savings Summary '!AF37+'2010 Savings Summary '!AF38+'2010 Savings Summary '!AF39+'2010 Savings Summary '!AF42+'2010 Savings Summary '!AF43+'2010 Savings Summary '!AF44+'2010 Savings Summary '!AF45</f>
        <v>342190.19647323614</v>
      </c>
      <c r="C6" s="543">
        <v>1</v>
      </c>
      <c r="D6" s="416">
        <f>B6*C6</f>
        <v>342190.19647323614</v>
      </c>
      <c r="E6" s="421">
        <f>B6/(B7-B3)*F12</f>
        <v>117222.19259013407</v>
      </c>
      <c r="F6" s="421">
        <f>'2010 Savings Summary '!AE35+'2010 Savings Summary '!AE36+'2010 Savings Summary '!AE37+'2010 Savings Summary '!AE38+'2010 Savings Summary '!AE39+'2010 Savings Summary '!AE42+'2010 Savings Summary '!AE43+'2010 Savings Summary '!AE44+'2010 Savings Summary '!AE45</f>
        <v>228670</v>
      </c>
      <c r="G6" s="417">
        <v>25000</v>
      </c>
      <c r="H6" s="417">
        <v>75000</v>
      </c>
      <c r="I6" s="417">
        <f>SUM(E6:H6)</f>
        <v>445892.1925901341</v>
      </c>
      <c r="J6" s="421">
        <f>'2010 Savings Summary '!AV35+'2010 Savings Summary '!AV36+'2010 Savings Summary '!AV37+'2010 Savings Summary '!AV38+'2010 Savings Summary '!AV39+'2010 Savings Summary '!AV42+'2010 Savings Summary '!AV43+'2010 Savings Summary '!AV44+'2010 Savings Summary '!AV45</f>
        <v>457434.5</v>
      </c>
      <c r="K6" s="418">
        <v>0.82</v>
      </c>
      <c r="L6" s="419">
        <v>14</v>
      </c>
      <c r="M6" s="414" t="s">
        <v>412</v>
      </c>
      <c r="N6" s="407" t="s">
        <v>412</v>
      </c>
    </row>
    <row r="7" spans="1:14" ht="15.75" customHeight="1">
      <c r="A7" s="422" t="s">
        <v>524</v>
      </c>
      <c r="B7" s="423">
        <f>SUM(B3:B6)</f>
        <v>74940558.2333147</v>
      </c>
      <c r="C7" s="423"/>
      <c r="D7" s="423">
        <f>SUM(D3:D6)</f>
        <v>70889125.02355063</v>
      </c>
      <c r="E7" s="425">
        <f>SUM(E3:E6)</f>
        <v>5372090.271641694</v>
      </c>
      <c r="F7" s="424">
        <f>SUM(F3:F6)</f>
        <v>11485167.06411497</v>
      </c>
      <c r="G7" s="425">
        <f>SUM(G3:G6)</f>
        <v>100000</v>
      </c>
      <c r="H7" s="425">
        <f>SUM(H3:H6)</f>
        <v>300000</v>
      </c>
      <c r="I7" s="417">
        <f>SUM(E7:H7)</f>
        <v>17257257.335756663</v>
      </c>
      <c r="J7" s="425">
        <f>SUM(J3:J6)</f>
        <v>22647563.10125</v>
      </c>
      <c r="K7" s="418"/>
      <c r="L7" s="419"/>
      <c r="M7" s="420"/>
      <c r="N7" s="426" t="s">
        <v>397</v>
      </c>
    </row>
    <row r="9" spans="5:7" ht="12.75">
      <c r="E9" s="2" t="s">
        <v>397</v>
      </c>
      <c r="F9" s="2" t="s">
        <v>397</v>
      </c>
      <c r="G9" s="427" t="s">
        <v>397</v>
      </c>
    </row>
    <row r="10" spans="1:11" ht="12.75">
      <c r="A10" s="35" t="s">
        <v>525</v>
      </c>
      <c r="B10"/>
      <c r="C10"/>
      <c r="D10"/>
      <c r="E10"/>
      <c r="F10" s="501">
        <f>'UT - savings &amp; budget summary '!B11+'UT - savings &amp; budget summary '!B12</f>
        <v>5372090.271641695</v>
      </c>
      <c r="G10"/>
      <c r="H10"/>
      <c r="I10"/>
      <c r="J10"/>
      <c r="K10"/>
    </row>
    <row r="11" spans="1:11" ht="12.75">
      <c r="A11" s="7" t="s">
        <v>526</v>
      </c>
      <c r="B11"/>
      <c r="C11"/>
      <c r="D11"/>
      <c r="E11"/>
      <c r="F11" s="501">
        <f>'UT - savings &amp; budget summary '!B12</f>
        <v>749538.8</v>
      </c>
      <c r="G11"/>
      <c r="H11"/>
      <c r="I11"/>
      <c r="J11"/>
      <c r="K11"/>
    </row>
    <row r="12" spans="1:6" ht="12.75">
      <c r="A12" s="7" t="s">
        <v>527</v>
      </c>
      <c r="F12" s="542">
        <f>'UT - savings &amp; budget summary '!B11</f>
        <v>4622551.471641695</v>
      </c>
    </row>
    <row r="13" ht="12.75">
      <c r="A13" s="7" t="s">
        <v>528</v>
      </c>
    </row>
    <row r="14" ht="13.5" thickBot="1"/>
    <row r="15" spans="1:12" ht="47.25" customHeight="1">
      <c r="A15" s="408" t="s">
        <v>558</v>
      </c>
      <c r="B15" s="409" t="s">
        <v>398</v>
      </c>
      <c r="C15" s="409" t="s">
        <v>519</v>
      </c>
      <c r="D15" s="409" t="s">
        <v>510</v>
      </c>
      <c r="E15" s="410" t="s">
        <v>399</v>
      </c>
      <c r="F15" s="410" t="s">
        <v>384</v>
      </c>
      <c r="G15" s="410" t="s">
        <v>402</v>
      </c>
      <c r="H15" s="410" t="s">
        <v>403</v>
      </c>
      <c r="I15" s="411" t="s">
        <v>404</v>
      </c>
      <c r="J15" s="412" t="s">
        <v>405</v>
      </c>
      <c r="K15" s="414" t="s">
        <v>406</v>
      </c>
      <c r="L15" s="413" t="s">
        <v>407</v>
      </c>
    </row>
    <row r="16" spans="1:12" ht="12.75">
      <c r="A16" s="415" t="s">
        <v>591</v>
      </c>
      <c r="B16" s="558">
        <f>Insulation!B9</f>
        <v>0.12525014569999998</v>
      </c>
      <c r="C16" s="543">
        <v>0.745</v>
      </c>
      <c r="D16" s="558">
        <f>B16*C16</f>
        <v>0.09331135854649998</v>
      </c>
      <c r="E16" s="417">
        <v>0</v>
      </c>
      <c r="F16" s="559">
        <v>0.08</v>
      </c>
      <c r="G16" s="559">
        <f>SUM(E16:F16)</f>
        <v>0.08</v>
      </c>
      <c r="H16" s="559">
        <f>'2010 Savings Summary '!M18</f>
        <v>0.2</v>
      </c>
      <c r="I16" s="418">
        <v>0.82</v>
      </c>
      <c r="J16" s="419">
        <v>30</v>
      </c>
      <c r="K16" s="414" t="s">
        <v>412</v>
      </c>
      <c r="L16" s="407" t="s">
        <v>412</v>
      </c>
    </row>
    <row r="17" spans="1:11" ht="13.5" thickBot="1">
      <c r="A17" s="271"/>
      <c r="B17" s="560"/>
      <c r="C17" s="561"/>
      <c r="D17" s="560"/>
      <c r="E17" s="562"/>
      <c r="F17" s="563"/>
      <c r="G17" s="563"/>
      <c r="H17" s="563"/>
      <c r="I17" s="564"/>
      <c r="J17" s="420"/>
      <c r="K17" s="414"/>
    </row>
    <row r="18" spans="1:12" ht="51">
      <c r="A18" s="408" t="s">
        <v>559</v>
      </c>
      <c r="B18" s="409" t="s">
        <v>398</v>
      </c>
      <c r="C18" s="409" t="s">
        <v>519</v>
      </c>
      <c r="D18" s="409" t="s">
        <v>510</v>
      </c>
      <c r="E18" s="410" t="s">
        <v>399</v>
      </c>
      <c r="F18" s="410" t="s">
        <v>384</v>
      </c>
      <c r="G18" s="410" t="s">
        <v>402</v>
      </c>
      <c r="H18" s="410" t="s">
        <v>403</v>
      </c>
      <c r="I18" s="411" t="s">
        <v>404</v>
      </c>
      <c r="J18" s="412" t="s">
        <v>405</v>
      </c>
      <c r="K18" s="414" t="s">
        <v>406</v>
      </c>
      <c r="L18" s="413" t="s">
        <v>407</v>
      </c>
    </row>
    <row r="19" spans="1:12" ht="12.75">
      <c r="A19" s="415" t="s">
        <v>592</v>
      </c>
      <c r="B19" s="558">
        <f>Insulation!B15</f>
        <v>0.16386405900000015</v>
      </c>
      <c r="C19" s="543">
        <v>0.745</v>
      </c>
      <c r="D19" s="558">
        <f>B19*C19</f>
        <v>0.1220787239550001</v>
      </c>
      <c r="E19" s="417">
        <v>0</v>
      </c>
      <c r="F19" s="559">
        <v>0.15</v>
      </c>
      <c r="G19" s="559">
        <f>SUM(E19:F19)</f>
        <v>0.15</v>
      </c>
      <c r="H19" s="559">
        <f>'2010 Savings Summary '!M22</f>
        <v>0.3</v>
      </c>
      <c r="I19" s="418">
        <v>0.82</v>
      </c>
      <c r="J19" s="419">
        <v>30</v>
      </c>
      <c r="K19" s="414" t="s">
        <v>412</v>
      </c>
      <c r="L19" s="407" t="s">
        <v>412</v>
      </c>
    </row>
    <row r="20" spans="1:11" ht="13.5" thickBot="1">
      <c r="A20" s="565"/>
      <c r="B20" s="566"/>
      <c r="C20" s="567"/>
      <c r="D20" s="566"/>
      <c r="E20" s="568"/>
      <c r="F20" s="569"/>
      <c r="G20" s="569"/>
      <c r="H20" s="569"/>
      <c r="I20" s="570"/>
      <c r="J20" s="571"/>
      <c r="K20" s="414"/>
    </row>
    <row r="21" spans="1:12" ht="51">
      <c r="A21" s="408" t="s">
        <v>590</v>
      </c>
      <c r="B21" s="409" t="s">
        <v>398</v>
      </c>
      <c r="C21" s="409" t="s">
        <v>519</v>
      </c>
      <c r="D21" s="409" t="s">
        <v>510</v>
      </c>
      <c r="E21" s="410" t="s">
        <v>399</v>
      </c>
      <c r="F21" s="410" t="s">
        <v>384</v>
      </c>
      <c r="G21" s="410" t="s">
        <v>402</v>
      </c>
      <c r="H21" s="410" t="s">
        <v>403</v>
      </c>
      <c r="I21" s="411" t="s">
        <v>404</v>
      </c>
      <c r="J21" s="412" t="s">
        <v>405</v>
      </c>
      <c r="K21" s="414" t="s">
        <v>406</v>
      </c>
      <c r="L21" s="413" t="s">
        <v>407</v>
      </c>
    </row>
    <row r="22" spans="1:12" ht="63.75">
      <c r="A22" s="422" t="s">
        <v>593</v>
      </c>
      <c r="B22" s="558">
        <f>'2009 results by measure &amp; month'!F12/'2009 results by measure &amp; month'!C12</f>
        <v>0.15596297929251024</v>
      </c>
      <c r="C22" s="543">
        <v>0.745</v>
      </c>
      <c r="D22" s="558">
        <f>B22*C22</f>
        <v>0.11619241957292013</v>
      </c>
      <c r="E22" s="417">
        <v>0</v>
      </c>
      <c r="F22" s="559">
        <f>'2010 Savings Summary '!C18</f>
        <v>0.2</v>
      </c>
      <c r="G22" s="559">
        <f>SUM(E22:F22)</f>
        <v>0.2</v>
      </c>
      <c r="H22" s="559">
        <f>'2009 results by measure &amp; month'!H12</f>
        <v>0.33254</v>
      </c>
      <c r="I22" s="418">
        <v>0.82</v>
      </c>
      <c r="J22" s="419">
        <v>30</v>
      </c>
      <c r="K22" s="414" t="s">
        <v>412</v>
      </c>
      <c r="L22" s="407" t="s">
        <v>412</v>
      </c>
    </row>
    <row r="23" spans="1:11" ht="13.5" thickBot="1">
      <c r="A23" s="565"/>
      <c r="B23" s="566"/>
      <c r="C23" s="567"/>
      <c r="D23" s="566"/>
      <c r="E23" s="568"/>
      <c r="F23" s="569"/>
      <c r="G23" s="569"/>
      <c r="H23" s="569"/>
      <c r="I23" s="570"/>
      <c r="J23" s="571"/>
      <c r="K23" s="414"/>
    </row>
    <row r="24" spans="1:12" ht="28.5" customHeight="1">
      <c r="A24" s="408" t="s">
        <v>559</v>
      </c>
      <c r="B24" s="409" t="s">
        <v>398</v>
      </c>
      <c r="C24" s="409" t="s">
        <v>519</v>
      </c>
      <c r="D24" s="409" t="s">
        <v>510</v>
      </c>
      <c r="E24" s="410" t="s">
        <v>399</v>
      </c>
      <c r="F24" s="410" t="s">
        <v>384</v>
      </c>
      <c r="G24" s="410" t="s">
        <v>402</v>
      </c>
      <c r="H24" s="410" t="s">
        <v>403</v>
      </c>
      <c r="I24" s="411" t="s">
        <v>404</v>
      </c>
      <c r="J24" s="412" t="s">
        <v>405</v>
      </c>
      <c r="K24" s="414" t="s">
        <v>406</v>
      </c>
      <c r="L24" s="413" t="s">
        <v>407</v>
      </c>
    </row>
    <row r="25" spans="1:12" ht="25.5">
      <c r="A25" s="422" t="s">
        <v>542</v>
      </c>
      <c r="B25" s="558">
        <f>'2010 Savings Summary '!L31/0.8</f>
        <v>0.7908038147138966</v>
      </c>
      <c r="C25" s="543">
        <v>1</v>
      </c>
      <c r="D25" s="558">
        <f>B25*C25</f>
        <v>0.7908038147138966</v>
      </c>
      <c r="E25" s="417">
        <v>0</v>
      </c>
      <c r="F25" s="559">
        <f>'2010 Savings Summary '!K31</f>
        <v>0.5</v>
      </c>
      <c r="G25" s="559">
        <f>SUM(E25:F25)</f>
        <v>0.5</v>
      </c>
      <c r="H25" s="559">
        <f>'2010 Savings Summary '!AH31</f>
        <v>0.6268154381147886</v>
      </c>
      <c r="I25" s="418">
        <v>0.82</v>
      </c>
      <c r="J25" s="419">
        <v>30</v>
      </c>
      <c r="K25" s="414" t="s">
        <v>543</v>
      </c>
      <c r="L25" s="407" t="s">
        <v>543</v>
      </c>
    </row>
    <row r="26" spans="1:11" ht="13.5" thickBot="1">
      <c r="A26" s="499"/>
      <c r="B26" s="560"/>
      <c r="C26" s="561"/>
      <c r="D26" s="560"/>
      <c r="E26" s="562"/>
      <c r="F26" s="563"/>
      <c r="G26" s="563"/>
      <c r="H26" s="563"/>
      <c r="I26" s="564"/>
      <c r="J26" s="420"/>
      <c r="K26" s="414"/>
    </row>
    <row r="27" spans="1:11" ht="38.25">
      <c r="A27" s="408" t="s">
        <v>597</v>
      </c>
      <c r="B27" s="409" t="s">
        <v>398</v>
      </c>
      <c r="C27" s="409" t="s">
        <v>519</v>
      </c>
      <c r="D27" s="409" t="s">
        <v>510</v>
      </c>
      <c r="E27" s="410" t="s">
        <v>399</v>
      </c>
      <c r="F27" s="410" t="s">
        <v>384</v>
      </c>
      <c r="G27" s="410" t="s">
        <v>402</v>
      </c>
      <c r="H27" s="410" t="s">
        <v>403</v>
      </c>
      <c r="I27" s="411" t="s">
        <v>404</v>
      </c>
      <c r="J27" s="412" t="s">
        <v>405</v>
      </c>
      <c r="K27" s="414"/>
    </row>
    <row r="28" spans="1:11" ht="51">
      <c r="A28" s="422" t="s">
        <v>598</v>
      </c>
      <c r="B28" s="558">
        <f>'2010 Savings Summary '!F31/0.8</f>
        <v>0.18749999999999997</v>
      </c>
      <c r="C28" s="543">
        <v>1</v>
      </c>
      <c r="D28" s="558">
        <f>B28*C28</f>
        <v>0.18749999999999997</v>
      </c>
      <c r="E28" s="417">
        <v>0</v>
      </c>
      <c r="F28" s="559">
        <f>'2010 Savings Summary '!E31</f>
        <v>0.95</v>
      </c>
      <c r="G28" s="559">
        <f>SUM(E28:F28)</f>
        <v>0.95</v>
      </c>
      <c r="H28" s="559">
        <f>'2010 Savings Summary '!G31</f>
        <v>0.714</v>
      </c>
      <c r="I28" s="418">
        <v>0.82</v>
      </c>
      <c r="J28" s="419">
        <v>30</v>
      </c>
      <c r="K28" s="414"/>
    </row>
    <row r="29" ht="13.5" thickBot="1"/>
    <row r="30" spans="1:12" ht="51">
      <c r="A30" s="408" t="s">
        <v>559</v>
      </c>
      <c r="B30" s="409" t="s">
        <v>398</v>
      </c>
      <c r="C30" s="409" t="s">
        <v>519</v>
      </c>
      <c r="D30" s="409" t="s">
        <v>510</v>
      </c>
      <c r="E30" s="410" t="s">
        <v>399</v>
      </c>
      <c r="F30" s="410" t="s">
        <v>384</v>
      </c>
      <c r="G30" s="410" t="s">
        <v>402</v>
      </c>
      <c r="H30" s="410" t="s">
        <v>403</v>
      </c>
      <c r="I30" s="411" t="s">
        <v>404</v>
      </c>
      <c r="J30" s="412" t="s">
        <v>405</v>
      </c>
      <c r="K30" s="414" t="s">
        <v>406</v>
      </c>
      <c r="L30" s="528" t="s">
        <v>407</v>
      </c>
    </row>
    <row r="31" spans="1:12" ht="25.5">
      <c r="A31" s="422" t="s">
        <v>544</v>
      </c>
      <c r="B31" s="558">
        <f>CFLs!L114</f>
        <v>32.817796950959966</v>
      </c>
      <c r="C31" s="543">
        <v>0.97</v>
      </c>
      <c r="D31" s="558">
        <f>B31*C31</f>
        <v>31.833263042431167</v>
      </c>
      <c r="E31" s="417">
        <v>0</v>
      </c>
      <c r="F31" s="559">
        <f>'2010 Savings Summary '!AE48/'2010 Savings Summary '!AD48</f>
        <v>0.7299488382085285</v>
      </c>
      <c r="G31" s="559">
        <f>SUM(E31:F31)</f>
        <v>0.7299488382085285</v>
      </c>
      <c r="H31" s="559">
        <f>'2010 Savings Summary '!G48</f>
        <v>3.55</v>
      </c>
      <c r="I31" s="418">
        <v>0.82</v>
      </c>
      <c r="J31" s="419">
        <v>5</v>
      </c>
      <c r="K31" s="414" t="s">
        <v>408</v>
      </c>
      <c r="L31" s="407" t="s">
        <v>409</v>
      </c>
    </row>
    <row r="32" ht="13.5" thickBot="1"/>
    <row r="33" spans="1:12" ht="30.75" customHeight="1">
      <c r="A33" s="408" t="s">
        <v>559</v>
      </c>
      <c r="B33" s="409" t="s">
        <v>398</v>
      </c>
      <c r="C33" s="409" t="s">
        <v>519</v>
      </c>
      <c r="D33" s="409" t="s">
        <v>510</v>
      </c>
      <c r="E33" s="410" t="s">
        <v>399</v>
      </c>
      <c r="F33" s="410" t="s">
        <v>384</v>
      </c>
      <c r="G33" s="410" t="s">
        <v>402</v>
      </c>
      <c r="H33" s="410" t="s">
        <v>403</v>
      </c>
      <c r="I33" s="411" t="s">
        <v>404</v>
      </c>
      <c r="J33" s="412" t="s">
        <v>405</v>
      </c>
      <c r="K33" s="414" t="s">
        <v>406</v>
      </c>
      <c r="L33" s="413" t="s">
        <v>407</v>
      </c>
    </row>
    <row r="34" spans="1:12" ht="25.5">
      <c r="A34" s="422" t="s">
        <v>545</v>
      </c>
      <c r="B34" s="558">
        <f>CFLs!H114</f>
        <v>36.13414199334721</v>
      </c>
      <c r="C34" s="543">
        <v>0.97</v>
      </c>
      <c r="D34" s="558">
        <f>B34*C34</f>
        <v>35.05011773354679</v>
      </c>
      <c r="E34" s="417">
        <v>0</v>
      </c>
      <c r="F34" s="559">
        <f>'2010 Savings Summary '!K47</f>
        <v>1.8720167381004011</v>
      </c>
      <c r="G34" s="559">
        <f>SUM(E34:F34)</f>
        <v>1.8720167381004011</v>
      </c>
      <c r="H34" s="559">
        <f>'2010 Savings Summary '!M47</f>
        <v>5.36</v>
      </c>
      <c r="I34" s="418">
        <v>0.82</v>
      </c>
      <c r="J34" s="419">
        <v>5</v>
      </c>
      <c r="K34" s="414" t="s">
        <v>408</v>
      </c>
      <c r="L34" s="407" t="s">
        <v>409</v>
      </c>
    </row>
    <row r="35" ht="13.5" thickBot="1"/>
    <row r="36" spans="1:12" ht="32.25" customHeight="1">
      <c r="A36" s="408" t="s">
        <v>559</v>
      </c>
      <c r="B36" s="409" t="s">
        <v>398</v>
      </c>
      <c r="C36" s="409" t="s">
        <v>519</v>
      </c>
      <c r="D36" s="409" t="s">
        <v>510</v>
      </c>
      <c r="E36" s="410" t="s">
        <v>399</v>
      </c>
      <c r="F36" s="410" t="s">
        <v>384</v>
      </c>
      <c r="G36" s="410" t="s">
        <v>402</v>
      </c>
      <c r="H36" s="410" t="s">
        <v>403</v>
      </c>
      <c r="I36" s="411" t="s">
        <v>404</v>
      </c>
      <c r="J36" s="412" t="s">
        <v>405</v>
      </c>
      <c r="K36" s="414" t="s">
        <v>406</v>
      </c>
      <c r="L36" s="413" t="s">
        <v>407</v>
      </c>
    </row>
    <row r="37" spans="1:12" ht="38.25">
      <c r="A37" s="422" t="s">
        <v>546</v>
      </c>
      <c r="B37" s="558">
        <f>'Ceiling Fans'!B6</f>
        <v>159</v>
      </c>
      <c r="C37" s="543">
        <v>1</v>
      </c>
      <c r="D37" s="558">
        <f>B37*C37</f>
        <v>159</v>
      </c>
      <c r="E37" s="417">
        <v>0</v>
      </c>
      <c r="F37" s="559">
        <f>'2010 Savings Summary '!I46</f>
        <v>20</v>
      </c>
      <c r="G37" s="559">
        <f>SUM(E37:F37)</f>
        <v>20</v>
      </c>
      <c r="H37" s="559">
        <f>'2010 Savings Summary '!M46</f>
        <v>86</v>
      </c>
      <c r="I37" s="418">
        <v>0.82</v>
      </c>
      <c r="J37" s="419">
        <v>10</v>
      </c>
      <c r="K37" s="414" t="s">
        <v>408</v>
      </c>
      <c r="L37" s="407" t="s">
        <v>409</v>
      </c>
    </row>
    <row r="38" ht="13.5" thickBot="1"/>
    <row r="39" spans="1:12" ht="27.75" customHeight="1">
      <c r="A39" s="408" t="s">
        <v>561</v>
      </c>
      <c r="B39" s="409" t="s">
        <v>398</v>
      </c>
      <c r="C39" s="409" t="s">
        <v>519</v>
      </c>
      <c r="D39" s="409" t="s">
        <v>510</v>
      </c>
      <c r="E39" s="410" t="s">
        <v>399</v>
      </c>
      <c r="F39" s="410" t="s">
        <v>384</v>
      </c>
      <c r="G39" s="410" t="s">
        <v>402</v>
      </c>
      <c r="H39" s="410" t="s">
        <v>403</v>
      </c>
      <c r="I39" s="411" t="s">
        <v>404</v>
      </c>
      <c r="J39" s="412" t="s">
        <v>405</v>
      </c>
      <c r="K39" s="414" t="s">
        <v>406</v>
      </c>
      <c r="L39" s="413" t="s">
        <v>407</v>
      </c>
    </row>
    <row r="40" spans="1:12" ht="38.25">
      <c r="A40" s="422" t="s">
        <v>547</v>
      </c>
      <c r="B40" s="558">
        <f>B37</f>
        <v>159</v>
      </c>
      <c r="C40" s="543">
        <f>C37</f>
        <v>1</v>
      </c>
      <c r="D40" s="558">
        <f>B40*C40</f>
        <v>159</v>
      </c>
      <c r="E40" s="417">
        <v>0</v>
      </c>
      <c r="F40" s="559">
        <f>F37</f>
        <v>20</v>
      </c>
      <c r="G40" s="559">
        <f>SUM(E40:F40)</f>
        <v>20</v>
      </c>
      <c r="H40" s="559">
        <f>H37</f>
        <v>86</v>
      </c>
      <c r="I40" s="418">
        <v>0.82</v>
      </c>
      <c r="J40" s="419">
        <v>5</v>
      </c>
      <c r="K40" s="414" t="s">
        <v>408</v>
      </c>
      <c r="L40" s="407" t="s">
        <v>409</v>
      </c>
    </row>
    <row r="41" ht="13.5" thickBot="1"/>
    <row r="42" spans="1:12" ht="35.25" customHeight="1">
      <c r="A42" s="408" t="s">
        <v>559</v>
      </c>
      <c r="B42" s="409" t="s">
        <v>398</v>
      </c>
      <c r="C42" s="409" t="s">
        <v>519</v>
      </c>
      <c r="D42" s="409" t="s">
        <v>510</v>
      </c>
      <c r="E42" s="410" t="s">
        <v>399</v>
      </c>
      <c r="F42" s="410" t="s">
        <v>384</v>
      </c>
      <c r="G42" s="410" t="s">
        <v>402</v>
      </c>
      <c r="H42" s="410" t="s">
        <v>403</v>
      </c>
      <c r="I42" s="411" t="s">
        <v>404</v>
      </c>
      <c r="J42" s="412" t="s">
        <v>405</v>
      </c>
      <c r="K42" s="414" t="s">
        <v>406</v>
      </c>
      <c r="L42" s="413" t="s">
        <v>407</v>
      </c>
    </row>
    <row r="43" spans="1:12" ht="25.5">
      <c r="A43" s="422" t="s">
        <v>548</v>
      </c>
      <c r="B43" s="558">
        <f>'Fixtures-RTF'!D9</f>
        <v>49.6351203918457</v>
      </c>
      <c r="C43" s="543">
        <v>1</v>
      </c>
      <c r="D43" s="558">
        <f>B43*C43</f>
        <v>49.6351203918457</v>
      </c>
      <c r="E43" s="417">
        <v>0</v>
      </c>
      <c r="F43" s="559">
        <f>'2010 Savings Summary '!C49</f>
        <v>20</v>
      </c>
      <c r="G43" s="559">
        <f>SUM(E43:F43)</f>
        <v>20</v>
      </c>
      <c r="H43" s="559">
        <f>'2010 Savings Summary '!M49</f>
        <v>20</v>
      </c>
      <c r="I43" s="418">
        <v>0.82</v>
      </c>
      <c r="J43" s="419">
        <f>'2010 Savings Summary '!N49</f>
        <v>15</v>
      </c>
      <c r="K43" s="414" t="s">
        <v>408</v>
      </c>
      <c r="L43" s="407" t="s">
        <v>409</v>
      </c>
    </row>
    <row r="44" ht="13.5" thickBot="1"/>
    <row r="45" spans="1:12" ht="27.75" customHeight="1">
      <c r="A45" s="408" t="s">
        <v>560</v>
      </c>
      <c r="B45" s="409" t="s">
        <v>398</v>
      </c>
      <c r="C45" s="409" t="s">
        <v>519</v>
      </c>
      <c r="D45" s="409" t="s">
        <v>510</v>
      </c>
      <c r="E45" s="410" t="s">
        <v>399</v>
      </c>
      <c r="F45" s="410" t="s">
        <v>384</v>
      </c>
      <c r="G45" s="410" t="s">
        <v>402</v>
      </c>
      <c r="H45" s="410" t="s">
        <v>403</v>
      </c>
      <c r="I45" s="411" t="s">
        <v>404</v>
      </c>
      <c r="J45" s="412" t="s">
        <v>405</v>
      </c>
      <c r="K45" s="414" t="s">
        <v>406</v>
      </c>
      <c r="L45" s="413" t="s">
        <v>407</v>
      </c>
    </row>
    <row r="46" spans="1:12" ht="38.25">
      <c r="A46" s="422" t="s">
        <v>549</v>
      </c>
      <c r="B46" s="558">
        <f>B43</f>
        <v>49.6351203918457</v>
      </c>
      <c r="C46" s="543">
        <f>C43</f>
        <v>1</v>
      </c>
      <c r="D46" s="558">
        <f>B46*C46</f>
        <v>49.6351203918457</v>
      </c>
      <c r="E46" s="417">
        <v>0</v>
      </c>
      <c r="F46" s="559">
        <f>F43</f>
        <v>20</v>
      </c>
      <c r="G46" s="559">
        <f>SUM(E46:F46)</f>
        <v>20</v>
      </c>
      <c r="H46" s="559">
        <f>H43</f>
        <v>20</v>
      </c>
      <c r="I46" s="418">
        <v>0.82</v>
      </c>
      <c r="J46" s="419">
        <v>5</v>
      </c>
      <c r="K46" s="414" t="s">
        <v>408</v>
      </c>
      <c r="L46" s="407" t="s">
        <v>409</v>
      </c>
    </row>
    <row r="47" ht="13.5" thickBot="1"/>
    <row r="48" spans="1:12" ht="33.75" customHeight="1">
      <c r="A48" s="408" t="s">
        <v>559</v>
      </c>
      <c r="B48" s="409" t="s">
        <v>398</v>
      </c>
      <c r="C48" s="409" t="s">
        <v>519</v>
      </c>
      <c r="D48" s="409" t="s">
        <v>510</v>
      </c>
      <c r="E48" s="410" t="s">
        <v>399</v>
      </c>
      <c r="F48" s="410" t="s">
        <v>384</v>
      </c>
      <c r="G48" s="410" t="s">
        <v>402</v>
      </c>
      <c r="H48" s="410" t="s">
        <v>403</v>
      </c>
      <c r="I48" s="411" t="s">
        <v>404</v>
      </c>
      <c r="J48" s="412" t="s">
        <v>405</v>
      </c>
      <c r="K48" s="414" t="s">
        <v>406</v>
      </c>
      <c r="L48" s="413" t="s">
        <v>407</v>
      </c>
    </row>
    <row r="49" spans="1:12" ht="25.5">
      <c r="A49" s="422" t="s">
        <v>557</v>
      </c>
      <c r="B49" s="558">
        <f>'CW - Elec WH only wout WTS'!B28</f>
        <v>132.61157793065385</v>
      </c>
      <c r="C49" s="543">
        <v>1</v>
      </c>
      <c r="D49" s="558">
        <f>B49*C49</f>
        <v>132.61157793065385</v>
      </c>
      <c r="E49" s="417">
        <v>0</v>
      </c>
      <c r="F49" s="559">
        <f>'2010 Savings Summary '!I9</f>
        <v>50</v>
      </c>
      <c r="G49" s="559">
        <f>SUM(E49:F49)</f>
        <v>50</v>
      </c>
      <c r="H49" s="559">
        <f>'2010 Savings Summary '!M9</f>
        <v>278</v>
      </c>
      <c r="I49" s="418">
        <v>0.82</v>
      </c>
      <c r="J49" s="419">
        <v>14</v>
      </c>
      <c r="K49" s="414" t="s">
        <v>410</v>
      </c>
      <c r="L49" s="407" t="s">
        <v>410</v>
      </c>
    </row>
    <row r="50" ht="13.5" thickBot="1"/>
    <row r="51" spans="1:12" ht="28.5" customHeight="1">
      <c r="A51" s="408" t="s">
        <v>559</v>
      </c>
      <c r="B51" s="409" t="s">
        <v>398</v>
      </c>
      <c r="C51" s="409" t="s">
        <v>519</v>
      </c>
      <c r="D51" s="409" t="s">
        <v>510</v>
      </c>
      <c r="E51" s="410" t="s">
        <v>399</v>
      </c>
      <c r="F51" s="410" t="s">
        <v>384</v>
      </c>
      <c r="G51" s="410" t="s">
        <v>402</v>
      </c>
      <c r="H51" s="410" t="s">
        <v>403</v>
      </c>
      <c r="I51" s="411" t="s">
        <v>404</v>
      </c>
      <c r="J51" s="412" t="s">
        <v>405</v>
      </c>
      <c r="K51" s="414" t="s">
        <v>406</v>
      </c>
      <c r="L51" s="413" t="s">
        <v>407</v>
      </c>
    </row>
    <row r="52" spans="1:12" ht="25.5">
      <c r="A52" s="422" t="s">
        <v>562</v>
      </c>
      <c r="B52" s="558">
        <f>'CW - Elec WH only wout WTS'!B21</f>
        <v>161.68764410936862</v>
      </c>
      <c r="C52" s="543">
        <v>1</v>
      </c>
      <c r="D52" s="558">
        <f>B52*C52</f>
        <v>161.68764410936862</v>
      </c>
      <c r="E52" s="417">
        <v>0</v>
      </c>
      <c r="F52" s="559">
        <f>'2010 Savings Summary '!I10</f>
        <v>75</v>
      </c>
      <c r="G52" s="559">
        <f>SUM(E52:F52)</f>
        <v>75</v>
      </c>
      <c r="H52" s="559">
        <f>'2010 Savings Summary '!M10</f>
        <v>318</v>
      </c>
      <c r="I52" s="418">
        <v>0.82</v>
      </c>
      <c r="J52" s="419">
        <v>14</v>
      </c>
      <c r="K52" s="414" t="s">
        <v>410</v>
      </c>
      <c r="L52" s="407" t="s">
        <v>410</v>
      </c>
    </row>
    <row r="53" spans="1:4" ht="13.5" thickBot="1">
      <c r="A53" s="2" t="s">
        <v>397</v>
      </c>
      <c r="B53" s="2" t="s">
        <v>397</v>
      </c>
      <c r="C53" s="2" t="s">
        <v>397</v>
      </c>
      <c r="D53" s="2" t="s">
        <v>397</v>
      </c>
    </row>
    <row r="54" spans="1:12" ht="51">
      <c r="A54" s="408" t="s">
        <v>561</v>
      </c>
      <c r="B54" s="409" t="s">
        <v>398</v>
      </c>
      <c r="C54" s="409" t="s">
        <v>519</v>
      </c>
      <c r="D54" s="409" t="s">
        <v>510</v>
      </c>
      <c r="E54" s="410" t="s">
        <v>399</v>
      </c>
      <c r="F54" s="573" t="s">
        <v>384</v>
      </c>
      <c r="G54" s="410" t="s">
        <v>402</v>
      </c>
      <c r="H54" s="410" t="s">
        <v>403</v>
      </c>
      <c r="I54" s="411" t="s">
        <v>404</v>
      </c>
      <c r="J54" s="412" t="s">
        <v>405</v>
      </c>
      <c r="K54" s="414" t="s">
        <v>406</v>
      </c>
      <c r="L54" s="413" t="s">
        <v>407</v>
      </c>
    </row>
    <row r="55" spans="1:12" ht="63.75">
      <c r="A55" s="422" t="s">
        <v>563</v>
      </c>
      <c r="B55" s="558">
        <f>'CW - Elec WH only wout WTS'!H27</f>
        <v>188</v>
      </c>
      <c r="C55" s="543">
        <v>1</v>
      </c>
      <c r="D55" s="558">
        <f>B55*C55</f>
        <v>188</v>
      </c>
      <c r="E55" s="417">
        <v>0</v>
      </c>
      <c r="F55" s="559">
        <f>'2010 Savings Summary '!E7</f>
        <v>50</v>
      </c>
      <c r="G55" s="559">
        <f>SUM(E55:F55)</f>
        <v>50</v>
      </c>
      <c r="H55" s="559">
        <f>'2010 Savings Summary '!G7</f>
        <v>195</v>
      </c>
      <c r="I55" s="418">
        <v>0.82</v>
      </c>
      <c r="J55" s="419">
        <v>14</v>
      </c>
      <c r="K55" s="414" t="s">
        <v>410</v>
      </c>
      <c r="L55" s="407" t="s">
        <v>410</v>
      </c>
    </row>
    <row r="56" ht="13.5" thickBot="1"/>
    <row r="57" spans="1:12" ht="51">
      <c r="A57" s="408" t="s">
        <v>561</v>
      </c>
      <c r="B57" s="575" t="s">
        <v>398</v>
      </c>
      <c r="C57" s="409" t="s">
        <v>519</v>
      </c>
      <c r="D57" s="409" t="s">
        <v>510</v>
      </c>
      <c r="E57" s="410" t="s">
        <v>399</v>
      </c>
      <c r="F57" s="410" t="s">
        <v>384</v>
      </c>
      <c r="G57" s="410" t="s">
        <v>402</v>
      </c>
      <c r="H57" s="410" t="s">
        <v>403</v>
      </c>
      <c r="I57" s="411" t="s">
        <v>404</v>
      </c>
      <c r="J57" s="412" t="s">
        <v>405</v>
      </c>
      <c r="K57" s="414" t="s">
        <v>406</v>
      </c>
      <c r="L57" s="413" t="s">
        <v>407</v>
      </c>
    </row>
    <row r="58" spans="1:12" ht="63.75">
      <c r="A58" s="422" t="s">
        <v>564</v>
      </c>
      <c r="B58" s="558">
        <f>'CW - Elec WH only wout WTS'!H29</f>
        <v>211</v>
      </c>
      <c r="C58" s="543">
        <v>1</v>
      </c>
      <c r="D58" s="558">
        <f>B58*C58</f>
        <v>211</v>
      </c>
      <c r="E58" s="417">
        <v>0</v>
      </c>
      <c r="F58" s="559">
        <f>'2010 Savings Summary '!E8</f>
        <v>75</v>
      </c>
      <c r="G58" s="559">
        <f>SUM(E58:F58)</f>
        <v>75</v>
      </c>
      <c r="H58" s="559">
        <f>'2010 Savings Summary '!G8</f>
        <v>222</v>
      </c>
      <c r="I58" s="418">
        <v>0.82</v>
      </c>
      <c r="J58" s="419">
        <v>14</v>
      </c>
      <c r="K58" s="414" t="s">
        <v>410</v>
      </c>
      <c r="L58" s="407" t="s">
        <v>410</v>
      </c>
    </row>
    <row r="59" ht="13.5" thickBot="1"/>
    <row r="60" spans="1:12" ht="51">
      <c r="A60" s="408" t="s">
        <v>561</v>
      </c>
      <c r="B60" s="409" t="s">
        <v>398</v>
      </c>
      <c r="C60" s="409" t="s">
        <v>519</v>
      </c>
      <c r="D60" s="409" t="s">
        <v>510</v>
      </c>
      <c r="E60" s="410" t="s">
        <v>399</v>
      </c>
      <c r="F60" s="410" t="s">
        <v>384</v>
      </c>
      <c r="G60" s="410" t="s">
        <v>402</v>
      </c>
      <c r="H60" s="410" t="s">
        <v>403</v>
      </c>
      <c r="I60" s="411" t="s">
        <v>404</v>
      </c>
      <c r="J60" s="412" t="s">
        <v>405</v>
      </c>
      <c r="K60" s="414" t="s">
        <v>406</v>
      </c>
      <c r="L60" s="413" t="s">
        <v>407</v>
      </c>
    </row>
    <row r="61" spans="1:12" ht="51">
      <c r="A61" s="422" t="s">
        <v>565</v>
      </c>
      <c r="B61" s="558">
        <f>'CW - Elec WH only wout WTS'!H32</f>
        <v>42.738913256971884</v>
      </c>
      <c r="C61" s="543">
        <v>1</v>
      </c>
      <c r="D61" s="558">
        <f>B61*C61</f>
        <v>42.738913256971884</v>
      </c>
      <c r="E61" s="417">
        <v>0</v>
      </c>
      <c r="F61" s="559">
        <f>F55</f>
        <v>50</v>
      </c>
      <c r="G61" s="559">
        <f>SUM(E61:F61)</f>
        <v>50</v>
      </c>
      <c r="H61" s="559">
        <f>H55</f>
        <v>195</v>
      </c>
      <c r="I61" s="418">
        <v>0.82</v>
      </c>
      <c r="J61" s="419">
        <v>14</v>
      </c>
      <c r="K61" s="414" t="s">
        <v>410</v>
      </c>
      <c r="L61" s="407" t="s">
        <v>410</v>
      </c>
    </row>
    <row r="62" ht="13.5" thickBot="1"/>
    <row r="63" spans="1:12" ht="51">
      <c r="A63" s="408" t="s">
        <v>561</v>
      </c>
      <c r="B63" s="409" t="s">
        <v>398</v>
      </c>
      <c r="C63" s="409" t="s">
        <v>519</v>
      </c>
      <c r="D63" s="409" t="s">
        <v>510</v>
      </c>
      <c r="E63" s="410" t="s">
        <v>399</v>
      </c>
      <c r="F63" s="410" t="s">
        <v>384</v>
      </c>
      <c r="G63" s="410" t="s">
        <v>402</v>
      </c>
      <c r="H63" s="410" t="s">
        <v>403</v>
      </c>
      <c r="I63" s="411" t="s">
        <v>404</v>
      </c>
      <c r="J63" s="412" t="s">
        <v>405</v>
      </c>
      <c r="K63" s="414" t="s">
        <v>406</v>
      </c>
      <c r="L63" s="413" t="s">
        <v>407</v>
      </c>
    </row>
    <row r="64" spans="1:12" ht="51">
      <c r="A64" s="422" t="s">
        <v>566</v>
      </c>
      <c r="B64" s="558">
        <f>'CW - Elec WH only wout WTS'!H34</f>
        <v>94.56237146045152</v>
      </c>
      <c r="C64" s="543">
        <v>1</v>
      </c>
      <c r="D64" s="558">
        <f>B64*C64</f>
        <v>94.56237146045152</v>
      </c>
      <c r="E64" s="417">
        <v>0</v>
      </c>
      <c r="F64" s="559">
        <f>F58</f>
        <v>75</v>
      </c>
      <c r="G64" s="559">
        <f>SUM(E64:F64)</f>
        <v>75</v>
      </c>
      <c r="H64" s="559">
        <f>H58</f>
        <v>222</v>
      </c>
      <c r="I64" s="418">
        <v>0.82</v>
      </c>
      <c r="J64" s="419">
        <v>14</v>
      </c>
      <c r="K64" s="414" t="s">
        <v>410</v>
      </c>
      <c r="L64" s="407" t="s">
        <v>410</v>
      </c>
    </row>
    <row r="65" ht="13.5" thickBot="1"/>
    <row r="66" spans="1:12" ht="51">
      <c r="A66" s="408" t="s">
        <v>559</v>
      </c>
      <c r="B66" s="409" t="s">
        <v>398</v>
      </c>
      <c r="C66" s="409" t="s">
        <v>519</v>
      </c>
      <c r="D66" s="409" t="s">
        <v>510</v>
      </c>
      <c r="E66" s="410" t="s">
        <v>399</v>
      </c>
      <c r="F66" s="410" t="s">
        <v>384</v>
      </c>
      <c r="G66" s="410" t="s">
        <v>402</v>
      </c>
      <c r="H66" s="410" t="s">
        <v>403</v>
      </c>
      <c r="I66" s="411" t="s">
        <v>404</v>
      </c>
      <c r="J66" s="412" t="s">
        <v>405</v>
      </c>
      <c r="K66" s="414" t="s">
        <v>406</v>
      </c>
      <c r="L66" s="413" t="s">
        <v>407</v>
      </c>
    </row>
    <row r="67" spans="1:12" ht="25.5">
      <c r="A67" s="422" t="s">
        <v>569</v>
      </c>
      <c r="B67" s="558">
        <f>'Clothes Washer Recycle'!B6</f>
        <v>784</v>
      </c>
      <c r="C67" s="543">
        <v>1</v>
      </c>
      <c r="D67" s="558">
        <f>B67*C67</f>
        <v>784</v>
      </c>
      <c r="E67" s="417">
        <v>0</v>
      </c>
      <c r="F67" s="559">
        <f>'2010 Savings Summary '!D11</f>
        <v>25</v>
      </c>
      <c r="G67" s="559">
        <f>SUM(E67:F67)</f>
        <v>25</v>
      </c>
      <c r="H67" s="559">
        <f>'2010 Savings Summary '!G11</f>
        <v>0</v>
      </c>
      <c r="I67" s="418">
        <v>0.82</v>
      </c>
      <c r="J67" s="419">
        <f>'2010 Savings Summary '!H11</f>
        <v>6</v>
      </c>
      <c r="K67" s="414" t="s">
        <v>410</v>
      </c>
      <c r="L67" s="407" t="s">
        <v>410</v>
      </c>
    </row>
    <row r="68" ht="13.5" thickBot="1"/>
    <row r="69" spans="1:12" ht="51">
      <c r="A69" s="408" t="s">
        <v>561</v>
      </c>
      <c r="B69" s="409" t="s">
        <v>398</v>
      </c>
      <c r="C69" s="409" t="s">
        <v>519</v>
      </c>
      <c r="D69" s="409" t="s">
        <v>510</v>
      </c>
      <c r="E69" s="410" t="s">
        <v>399</v>
      </c>
      <c r="F69" s="410" t="s">
        <v>384</v>
      </c>
      <c r="G69" s="410" t="s">
        <v>402</v>
      </c>
      <c r="H69" s="410" t="s">
        <v>403</v>
      </c>
      <c r="I69" s="411" t="s">
        <v>404</v>
      </c>
      <c r="J69" s="412" t="s">
        <v>405</v>
      </c>
      <c r="K69" s="414" t="s">
        <v>406</v>
      </c>
      <c r="L69" s="413" t="s">
        <v>407</v>
      </c>
    </row>
    <row r="70" spans="1:12" ht="25.5">
      <c r="A70" s="422" t="s">
        <v>570</v>
      </c>
      <c r="B70" s="558">
        <f>'Clothes Washer Recycle'!F20</f>
        <v>120</v>
      </c>
      <c r="C70" s="543">
        <v>1</v>
      </c>
      <c r="D70" s="558">
        <f>B70*C70</f>
        <v>120</v>
      </c>
      <c r="E70" s="417">
        <v>0</v>
      </c>
      <c r="F70" s="559">
        <f>F67</f>
        <v>25</v>
      </c>
      <c r="G70" s="559">
        <f>SUM(E70:F70)</f>
        <v>25</v>
      </c>
      <c r="H70" s="559">
        <f>H67</f>
        <v>0</v>
      </c>
      <c r="I70" s="418">
        <v>0.82</v>
      </c>
      <c r="J70" s="419">
        <f>J67</f>
        <v>6</v>
      </c>
      <c r="K70" s="414" t="s">
        <v>410</v>
      </c>
      <c r="L70" s="407" t="s">
        <v>410</v>
      </c>
    </row>
    <row r="71" ht="13.5" thickBot="1"/>
    <row r="72" spans="1:12" ht="51">
      <c r="A72" s="408" t="s">
        <v>559</v>
      </c>
      <c r="B72" s="409" t="s">
        <v>398</v>
      </c>
      <c r="C72" s="409" t="s">
        <v>519</v>
      </c>
      <c r="D72" s="409" t="s">
        <v>510</v>
      </c>
      <c r="E72" s="410" t="s">
        <v>399</v>
      </c>
      <c r="F72" s="410" t="s">
        <v>384</v>
      </c>
      <c r="G72" s="410" t="s">
        <v>402</v>
      </c>
      <c r="H72" s="410" t="s">
        <v>403</v>
      </c>
      <c r="I72" s="411" t="s">
        <v>404</v>
      </c>
      <c r="J72" s="412" t="s">
        <v>405</v>
      </c>
      <c r="K72" s="414" t="s">
        <v>406</v>
      </c>
      <c r="L72" s="413" t="s">
        <v>407</v>
      </c>
    </row>
    <row r="73" spans="1:12" ht="25.5">
      <c r="A73" s="422" t="s">
        <v>571</v>
      </c>
      <c r="B73" s="416">
        <f>Dishwashers!D6</f>
        <v>48</v>
      </c>
      <c r="C73" s="543">
        <v>1</v>
      </c>
      <c r="D73" s="558">
        <f>B73*C73</f>
        <v>48</v>
      </c>
      <c r="E73" s="417">
        <v>0</v>
      </c>
      <c r="F73" s="559">
        <f>'2010 Savings Summary '!I12</f>
        <v>20</v>
      </c>
      <c r="G73" s="559">
        <f>SUM(E73:F73)</f>
        <v>20</v>
      </c>
      <c r="H73" s="559">
        <f>'2010 Savings Summary '!M12</f>
        <v>25</v>
      </c>
      <c r="I73" s="418">
        <v>0.82</v>
      </c>
      <c r="J73" s="419">
        <f>'2010 Savings Summary '!N12</f>
        <v>9</v>
      </c>
      <c r="K73" s="414" t="s">
        <v>410</v>
      </c>
      <c r="L73" s="407" t="s">
        <v>410</v>
      </c>
    </row>
    <row r="74" ht="13.5" thickBot="1"/>
    <row r="75" spans="1:12" ht="51">
      <c r="A75" s="408" t="s">
        <v>561</v>
      </c>
      <c r="B75" s="409" t="s">
        <v>398</v>
      </c>
      <c r="C75" s="409" t="s">
        <v>519</v>
      </c>
      <c r="D75" s="409" t="s">
        <v>510</v>
      </c>
      <c r="E75" s="410" t="s">
        <v>399</v>
      </c>
      <c r="F75" s="410" t="s">
        <v>384</v>
      </c>
      <c r="G75" s="410" t="s">
        <v>402</v>
      </c>
      <c r="H75" s="410" t="s">
        <v>403</v>
      </c>
      <c r="I75" s="411" t="s">
        <v>404</v>
      </c>
      <c r="J75" s="412" t="s">
        <v>405</v>
      </c>
      <c r="K75" s="414" t="s">
        <v>406</v>
      </c>
      <c r="L75" s="413" t="s">
        <v>407</v>
      </c>
    </row>
    <row r="76" spans="1:12" ht="38.25">
      <c r="A76" s="422" t="s">
        <v>589</v>
      </c>
      <c r="B76" s="416">
        <f>Dishwashers!D8</f>
        <v>23.13338997451147</v>
      </c>
      <c r="C76" s="543">
        <v>1</v>
      </c>
      <c r="D76" s="558">
        <f>B76*C76</f>
        <v>23.13338997451147</v>
      </c>
      <c r="E76" s="417">
        <v>0</v>
      </c>
      <c r="F76" s="559">
        <f>F73</f>
        <v>20</v>
      </c>
      <c r="G76" s="559">
        <f>SUM(E76:F76)</f>
        <v>20</v>
      </c>
      <c r="H76" s="559">
        <f>H73</f>
        <v>25</v>
      </c>
      <c r="I76" s="418">
        <v>0.82</v>
      </c>
      <c r="J76" s="419">
        <f>J73</f>
        <v>9</v>
      </c>
      <c r="K76" s="414" t="s">
        <v>410</v>
      </c>
      <c r="L76" s="407" t="s">
        <v>410</v>
      </c>
    </row>
    <row r="77" ht="13.5" thickBot="1"/>
    <row r="78" spans="1:12" ht="51">
      <c r="A78" s="408" t="s">
        <v>559</v>
      </c>
      <c r="B78" s="409" t="s">
        <v>398</v>
      </c>
      <c r="C78" s="409" t="s">
        <v>519</v>
      </c>
      <c r="D78" s="409" t="s">
        <v>510</v>
      </c>
      <c r="E78" s="410" t="s">
        <v>399</v>
      </c>
      <c r="F78" s="410" t="s">
        <v>384</v>
      </c>
      <c r="G78" s="410" t="s">
        <v>402</v>
      </c>
      <c r="H78" s="410" t="s">
        <v>403</v>
      </c>
      <c r="I78" s="411" t="s">
        <v>404</v>
      </c>
      <c r="J78" s="412" t="s">
        <v>405</v>
      </c>
      <c r="K78" s="414" t="s">
        <v>406</v>
      </c>
      <c r="L78" s="413" t="s">
        <v>407</v>
      </c>
    </row>
    <row r="79" spans="1:12" ht="25.5">
      <c r="A79" s="422" t="s">
        <v>574</v>
      </c>
      <c r="B79" s="416">
        <f>Refrigerators!C13</f>
        <v>47.45612755004864</v>
      </c>
      <c r="C79" s="543">
        <v>1</v>
      </c>
      <c r="D79" s="558">
        <f>B79*C79</f>
        <v>47.45612755004864</v>
      </c>
      <c r="E79" s="417">
        <v>0</v>
      </c>
      <c r="F79" s="559">
        <f>'2010 Savings Summary '!K13</f>
        <v>20</v>
      </c>
      <c r="G79" s="559">
        <f>SUM(E79:F79)</f>
        <v>20</v>
      </c>
      <c r="H79" s="559">
        <f>'2010 Savings Summary '!M13</f>
        <v>15</v>
      </c>
      <c r="I79" s="418">
        <v>0.82</v>
      </c>
      <c r="J79" s="419">
        <v>20</v>
      </c>
      <c r="K79" s="414" t="s">
        <v>410</v>
      </c>
      <c r="L79" s="407" t="s">
        <v>410</v>
      </c>
    </row>
    <row r="80" ht="13.5" thickBot="1"/>
    <row r="81" spans="1:12" ht="51">
      <c r="A81" s="408" t="s">
        <v>561</v>
      </c>
      <c r="B81" s="409" t="s">
        <v>398</v>
      </c>
      <c r="C81" s="409" t="s">
        <v>519</v>
      </c>
      <c r="D81" s="409" t="s">
        <v>510</v>
      </c>
      <c r="E81" s="410" t="s">
        <v>399</v>
      </c>
      <c r="F81" s="410" t="s">
        <v>384</v>
      </c>
      <c r="G81" s="410" t="s">
        <v>402</v>
      </c>
      <c r="H81" s="410" t="s">
        <v>403</v>
      </c>
      <c r="I81" s="411" t="s">
        <v>404</v>
      </c>
      <c r="J81" s="412" t="s">
        <v>405</v>
      </c>
      <c r="K81" s="414" t="s">
        <v>406</v>
      </c>
      <c r="L81" s="413" t="s">
        <v>407</v>
      </c>
    </row>
    <row r="82" spans="1:12" ht="25.5">
      <c r="A82" s="422" t="s">
        <v>573</v>
      </c>
      <c r="B82" s="416">
        <f>'2010 Savings Summary '!F13/0.8</f>
        <v>98</v>
      </c>
      <c r="C82" s="543">
        <v>1</v>
      </c>
      <c r="D82" s="558">
        <f>B82*C82</f>
        <v>98</v>
      </c>
      <c r="E82" s="417">
        <v>0</v>
      </c>
      <c r="F82" s="559">
        <f>F79</f>
        <v>20</v>
      </c>
      <c r="G82" s="559">
        <f>SUM(E82:F82)</f>
        <v>20</v>
      </c>
      <c r="H82" s="559">
        <f>'2010 Savings Summary '!G13</f>
        <v>99</v>
      </c>
      <c r="I82" s="418">
        <v>0.82</v>
      </c>
      <c r="J82" s="419">
        <v>19</v>
      </c>
      <c r="K82" s="414" t="s">
        <v>410</v>
      </c>
      <c r="L82" s="407" t="s">
        <v>410</v>
      </c>
    </row>
    <row r="83" ht="13.5" thickBot="1"/>
    <row r="84" spans="1:12" ht="51">
      <c r="A84" s="408" t="s">
        <v>559</v>
      </c>
      <c r="B84" s="409" t="s">
        <v>398</v>
      </c>
      <c r="C84" s="409" t="s">
        <v>519</v>
      </c>
      <c r="D84" s="409" t="s">
        <v>510</v>
      </c>
      <c r="E84" s="410" t="s">
        <v>399</v>
      </c>
      <c r="F84" s="410" t="s">
        <v>384</v>
      </c>
      <c r="G84" s="410" t="s">
        <v>402</v>
      </c>
      <c r="H84" s="410" t="s">
        <v>403</v>
      </c>
      <c r="I84" s="411" t="s">
        <v>404</v>
      </c>
      <c r="J84" s="412" t="s">
        <v>405</v>
      </c>
      <c r="K84" s="414" t="s">
        <v>406</v>
      </c>
      <c r="L84" s="413" t="s">
        <v>407</v>
      </c>
    </row>
    <row r="85" spans="1:12" ht="25.5">
      <c r="A85" s="422" t="s">
        <v>575</v>
      </c>
      <c r="B85" s="416">
        <f>'Electric Water Heater'!F9</f>
        <v>117.15372236030397</v>
      </c>
      <c r="C85" s="543">
        <v>1</v>
      </c>
      <c r="D85" s="558">
        <f>B85*C85</f>
        <v>117.15372236030397</v>
      </c>
      <c r="E85" s="417">
        <v>0</v>
      </c>
      <c r="F85" s="559">
        <f>'2010 Savings Summary '!I14</f>
        <v>50</v>
      </c>
      <c r="G85" s="559">
        <f>SUM(E85:F85)</f>
        <v>50</v>
      </c>
      <c r="H85" s="559">
        <f>'2010 Savings Summary '!M14</f>
        <v>93</v>
      </c>
      <c r="I85" s="418">
        <v>0.82</v>
      </c>
      <c r="J85" s="419">
        <f>'2010 Savings Summary '!N14</f>
        <v>12</v>
      </c>
      <c r="K85" s="414" t="s">
        <v>410</v>
      </c>
      <c r="L85" s="407" t="s">
        <v>410</v>
      </c>
    </row>
    <row r="86" ht="13.5" thickBot="1"/>
    <row r="87" spans="1:12" ht="51">
      <c r="A87" s="408" t="s">
        <v>561</v>
      </c>
      <c r="B87" s="409" t="s">
        <v>398</v>
      </c>
      <c r="C87" s="409" t="s">
        <v>519</v>
      </c>
      <c r="D87" s="409" t="s">
        <v>510</v>
      </c>
      <c r="E87" s="410" t="s">
        <v>399</v>
      </c>
      <c r="F87" s="410" t="s">
        <v>384</v>
      </c>
      <c r="G87" s="410" t="s">
        <v>402</v>
      </c>
      <c r="H87" s="410" t="s">
        <v>403</v>
      </c>
      <c r="I87" s="411" t="s">
        <v>404</v>
      </c>
      <c r="J87" s="412" t="s">
        <v>405</v>
      </c>
      <c r="K87" s="414" t="s">
        <v>406</v>
      </c>
      <c r="L87" s="413" t="s">
        <v>407</v>
      </c>
    </row>
    <row r="88" spans="1:12" ht="25.5">
      <c r="A88" s="422" t="s">
        <v>576</v>
      </c>
      <c r="B88" s="416">
        <f>'2010 Savings Summary '!F14/0.8</f>
        <v>90.99999999999999</v>
      </c>
      <c r="C88" s="543">
        <v>1</v>
      </c>
      <c r="D88" s="558">
        <f>B88*C88</f>
        <v>90.99999999999999</v>
      </c>
      <c r="E88" s="417">
        <v>0</v>
      </c>
      <c r="F88" s="559">
        <f>F85</f>
        <v>50</v>
      </c>
      <c r="G88" s="559">
        <f>SUM(E88:F88)</f>
        <v>50</v>
      </c>
      <c r="H88" s="559">
        <f>'2010 Savings Summary '!G14</f>
        <v>34</v>
      </c>
      <c r="I88" s="418">
        <v>0.82</v>
      </c>
      <c r="J88" s="419">
        <f>'2010 Savings Summary '!H14</f>
        <v>10</v>
      </c>
      <c r="K88" s="414" t="s">
        <v>410</v>
      </c>
      <c r="L88" s="407" t="s">
        <v>410</v>
      </c>
    </row>
    <row r="89" ht="13.5" thickBot="1"/>
    <row r="90" spans="1:12" ht="51">
      <c r="A90" s="408" t="s">
        <v>559</v>
      </c>
      <c r="B90" s="409" t="s">
        <v>398</v>
      </c>
      <c r="C90" s="409" t="s">
        <v>519</v>
      </c>
      <c r="D90" s="409" t="s">
        <v>510</v>
      </c>
      <c r="E90" s="410" t="s">
        <v>399</v>
      </c>
      <c r="F90" s="410" t="s">
        <v>384</v>
      </c>
      <c r="G90" s="410" t="s">
        <v>402</v>
      </c>
      <c r="H90" s="410" t="s">
        <v>403</v>
      </c>
      <c r="I90" s="411" t="s">
        <v>404</v>
      </c>
      <c r="J90" s="412" t="s">
        <v>405</v>
      </c>
      <c r="K90" s="414" t="s">
        <v>406</v>
      </c>
      <c r="L90" s="413" t="s">
        <v>407</v>
      </c>
    </row>
    <row r="91" spans="1:12" ht="25.5">
      <c r="A91" s="422" t="s">
        <v>577</v>
      </c>
      <c r="B91" s="416">
        <f>'RAC &amp; Recycle'!F24</f>
        <v>98.5706990814209</v>
      </c>
      <c r="C91" s="543">
        <v>1</v>
      </c>
      <c r="D91" s="558">
        <f>B91*C91</f>
        <v>98.5706990814209</v>
      </c>
      <c r="E91" s="417">
        <v>0</v>
      </c>
      <c r="F91" s="559">
        <f>'2010 Savings Summary '!I44</f>
        <v>30</v>
      </c>
      <c r="G91" s="559">
        <f>SUM(E91:F91)</f>
        <v>30</v>
      </c>
      <c r="H91" s="559">
        <f>'2010 Savings Summary '!M44</f>
        <v>50</v>
      </c>
      <c r="I91" s="418">
        <v>0.82</v>
      </c>
      <c r="J91" s="419">
        <f>'2010 Savings Summary '!N44</f>
        <v>9</v>
      </c>
      <c r="K91" s="414" t="s">
        <v>581</v>
      </c>
      <c r="L91" s="407" t="s">
        <v>581</v>
      </c>
    </row>
    <row r="92" ht="13.5" thickBot="1"/>
    <row r="93" spans="1:12" ht="51">
      <c r="A93" s="408" t="s">
        <v>561</v>
      </c>
      <c r="B93" s="409" t="s">
        <v>398</v>
      </c>
      <c r="C93" s="409" t="s">
        <v>519</v>
      </c>
      <c r="D93" s="409" t="s">
        <v>510</v>
      </c>
      <c r="E93" s="410" t="s">
        <v>399</v>
      </c>
      <c r="F93" s="410" t="s">
        <v>384</v>
      </c>
      <c r="G93" s="410" t="s">
        <v>402</v>
      </c>
      <c r="H93" s="410" t="s">
        <v>403</v>
      </c>
      <c r="I93" s="411" t="s">
        <v>404</v>
      </c>
      <c r="J93" s="412" t="s">
        <v>405</v>
      </c>
      <c r="K93" s="414" t="s">
        <v>406</v>
      </c>
      <c r="L93" s="413" t="s">
        <v>407</v>
      </c>
    </row>
    <row r="94" spans="1:12" ht="25.5">
      <c r="A94" s="422" t="s">
        <v>578</v>
      </c>
      <c r="B94" s="416">
        <f>'2010 Savings Summary '!F44/0.8</f>
        <v>91.5</v>
      </c>
      <c r="C94" s="543">
        <v>1</v>
      </c>
      <c r="D94" s="558">
        <f>B94*C94</f>
        <v>91.5</v>
      </c>
      <c r="E94" s="417">
        <v>0</v>
      </c>
      <c r="F94" s="559">
        <f>F91</f>
        <v>30</v>
      </c>
      <c r="G94" s="559">
        <f>SUM(E94:F94)</f>
        <v>30</v>
      </c>
      <c r="H94" s="559">
        <f>'2010 Savings Summary '!G44</f>
        <v>150</v>
      </c>
      <c r="I94" s="418">
        <v>0.82</v>
      </c>
      <c r="J94" s="419">
        <f>'2010 Savings Summary '!H44</f>
        <v>9</v>
      </c>
      <c r="K94" s="414" t="s">
        <v>412</v>
      </c>
      <c r="L94" s="407" t="s">
        <v>412</v>
      </c>
    </row>
    <row r="95" ht="13.5" thickBot="1"/>
    <row r="96" spans="1:12" ht="51">
      <c r="A96" s="408" t="s">
        <v>559</v>
      </c>
      <c r="B96" s="409" t="s">
        <v>398</v>
      </c>
      <c r="C96" s="409" t="s">
        <v>519</v>
      </c>
      <c r="D96" s="409" t="s">
        <v>510</v>
      </c>
      <c r="E96" s="410" t="s">
        <v>399</v>
      </c>
      <c r="F96" s="410" t="s">
        <v>384</v>
      </c>
      <c r="G96" s="410" t="s">
        <v>402</v>
      </c>
      <c r="H96" s="410" t="s">
        <v>403</v>
      </c>
      <c r="I96" s="411" t="s">
        <v>404</v>
      </c>
      <c r="J96" s="412" t="s">
        <v>405</v>
      </c>
      <c r="K96" s="414" t="s">
        <v>406</v>
      </c>
      <c r="L96" s="413" t="s">
        <v>407</v>
      </c>
    </row>
    <row r="97" spans="1:12" ht="12.75">
      <c r="A97" s="422" t="s">
        <v>584</v>
      </c>
      <c r="B97" s="416">
        <f>'CAC &amp; HP Tune Up'!B6</f>
        <v>62</v>
      </c>
      <c r="C97" s="543">
        <v>1</v>
      </c>
      <c r="D97" s="558">
        <f>B97*C97</f>
        <v>62</v>
      </c>
      <c r="E97" s="417">
        <v>0</v>
      </c>
      <c r="F97" s="559">
        <f>'2010 Savings Summary '!I35</f>
        <v>20</v>
      </c>
      <c r="G97" s="559">
        <f>SUM(E97:F97)</f>
        <v>20</v>
      </c>
      <c r="H97" s="559">
        <f>'2010 Savings Summary '!M35</f>
        <v>216</v>
      </c>
      <c r="I97" s="418">
        <v>0.82</v>
      </c>
      <c r="J97" s="419">
        <f>'2010 Savings Summary '!N35</f>
        <v>5</v>
      </c>
      <c r="K97" s="414" t="s">
        <v>581</v>
      </c>
      <c r="L97" s="407" t="s">
        <v>581</v>
      </c>
    </row>
    <row r="98" spans="1:11" ht="13.5" thickBot="1">
      <c r="A98" s="499"/>
      <c r="B98" s="580"/>
      <c r="C98" s="561"/>
      <c r="D98" s="560"/>
      <c r="E98" s="562"/>
      <c r="F98" s="563"/>
      <c r="G98" s="563"/>
      <c r="H98" s="563"/>
      <c r="I98" s="564"/>
      <c r="J98" s="420"/>
      <c r="K98" s="414"/>
    </row>
    <row r="99" spans="1:12" ht="51">
      <c r="A99" s="408" t="s">
        <v>559</v>
      </c>
      <c r="B99" s="409" t="s">
        <v>398</v>
      </c>
      <c r="C99" s="409" t="s">
        <v>519</v>
      </c>
      <c r="D99" s="409" t="s">
        <v>510</v>
      </c>
      <c r="E99" s="410" t="s">
        <v>399</v>
      </c>
      <c r="F99" s="410" t="s">
        <v>384</v>
      </c>
      <c r="G99" s="410" t="s">
        <v>402</v>
      </c>
      <c r="H99" s="410" t="s">
        <v>403</v>
      </c>
      <c r="I99" s="411" t="s">
        <v>404</v>
      </c>
      <c r="J99" s="412" t="s">
        <v>405</v>
      </c>
      <c r="K99" s="414" t="s">
        <v>406</v>
      </c>
      <c r="L99" s="413" t="s">
        <v>407</v>
      </c>
    </row>
    <row r="100" spans="1:12" ht="13.5" thickBot="1">
      <c r="A100" s="422" t="s">
        <v>583</v>
      </c>
      <c r="B100" s="416">
        <f>'CAC &amp; HP Tune Up'!B7</f>
        <v>534</v>
      </c>
      <c r="C100" s="543">
        <v>1</v>
      </c>
      <c r="D100" s="558">
        <f>B100*C100</f>
        <v>534</v>
      </c>
      <c r="E100" s="417">
        <v>0</v>
      </c>
      <c r="F100" s="559">
        <f>'2010 Savings Summary '!K43</f>
        <v>100</v>
      </c>
      <c r="G100" s="559">
        <f>SUM(E100:F100)</f>
        <v>100</v>
      </c>
      <c r="H100" s="559">
        <f>'2010 Savings Summary '!M43</f>
        <v>216</v>
      </c>
      <c r="I100" s="418">
        <v>0.82</v>
      </c>
      <c r="J100" s="419">
        <f>'2010 Savings Summary '!N43</f>
        <v>5</v>
      </c>
      <c r="K100" s="414" t="s">
        <v>410</v>
      </c>
      <c r="L100" s="407" t="s">
        <v>410</v>
      </c>
    </row>
    <row r="101" spans="1:12" ht="51">
      <c r="A101" s="408" t="s">
        <v>561</v>
      </c>
      <c r="B101" s="409" t="s">
        <v>398</v>
      </c>
      <c r="C101" s="409" t="s">
        <v>519</v>
      </c>
      <c r="D101" s="409" t="s">
        <v>510</v>
      </c>
      <c r="E101" s="410" t="s">
        <v>399</v>
      </c>
      <c r="F101" s="410" t="s">
        <v>384</v>
      </c>
      <c r="G101" s="410" t="s">
        <v>402</v>
      </c>
      <c r="H101" s="410" t="s">
        <v>403</v>
      </c>
      <c r="I101" s="411" t="s">
        <v>404</v>
      </c>
      <c r="J101" s="412" t="s">
        <v>405</v>
      </c>
      <c r="K101" s="414" t="s">
        <v>406</v>
      </c>
      <c r="L101" s="413" t="s">
        <v>407</v>
      </c>
    </row>
    <row r="102" spans="1:12" ht="25.5">
      <c r="A102" s="422" t="s">
        <v>582</v>
      </c>
      <c r="B102" s="416">
        <f>'2010 Savings Summary '!F43/0.8</f>
        <v>67.69999999999999</v>
      </c>
      <c r="C102" s="543">
        <v>1</v>
      </c>
      <c r="D102" s="558">
        <f>B102*C102</f>
        <v>67.69999999999999</v>
      </c>
      <c r="E102" s="417">
        <v>0</v>
      </c>
      <c r="F102" s="559">
        <f>'2010 Savings Summary '!E43</f>
        <v>125</v>
      </c>
      <c r="G102" s="559">
        <f>SUM(E102:F102)</f>
        <v>125</v>
      </c>
      <c r="H102" s="559">
        <f>'2010 Savings Summary '!G35</f>
        <v>216</v>
      </c>
      <c r="I102" s="418">
        <v>0.82</v>
      </c>
      <c r="J102" s="419">
        <f>'2010 Savings Summary '!N43</f>
        <v>5</v>
      </c>
      <c r="K102" s="414" t="s">
        <v>412</v>
      </c>
      <c r="L102" s="407" t="s">
        <v>412</v>
      </c>
    </row>
    <row r="103" ht="13.5" thickBot="1"/>
    <row r="104" spans="1:12" ht="51">
      <c r="A104" s="408" t="s">
        <v>559</v>
      </c>
      <c r="B104" s="409" t="s">
        <v>398</v>
      </c>
      <c r="C104" s="409" t="s">
        <v>519</v>
      </c>
      <c r="D104" s="409" t="s">
        <v>510</v>
      </c>
      <c r="E104" s="410" t="s">
        <v>399</v>
      </c>
      <c r="F104" s="410" t="s">
        <v>384</v>
      </c>
      <c r="G104" s="410" t="s">
        <v>402</v>
      </c>
      <c r="H104" s="410" t="s">
        <v>403</v>
      </c>
      <c r="I104" s="411" t="s">
        <v>404</v>
      </c>
      <c r="J104" s="412" t="s">
        <v>405</v>
      </c>
      <c r="K104" s="414" t="s">
        <v>406</v>
      </c>
      <c r="L104" s="413" t="s">
        <v>407</v>
      </c>
    </row>
    <row r="105" spans="1:12" ht="12.75">
      <c r="A105" s="581"/>
      <c r="B105" s="582"/>
      <c r="C105" s="582"/>
      <c r="D105" s="582"/>
      <c r="E105" s="583"/>
      <c r="F105" s="583"/>
      <c r="G105" s="583"/>
      <c r="H105" s="583"/>
      <c r="I105" s="584"/>
      <c r="J105" s="585"/>
      <c r="K105" s="414"/>
      <c r="L105" s="413"/>
    </row>
    <row r="106" spans="1:12" ht="12.75">
      <c r="A106" s="422" t="s">
        <v>585</v>
      </c>
      <c r="B106" s="416">
        <f>'Duct Measures Bundled'!B8</f>
        <v>612.37</v>
      </c>
      <c r="C106" s="543">
        <v>1</v>
      </c>
      <c r="D106" s="558">
        <f>B106*C106</f>
        <v>612.37</v>
      </c>
      <c r="E106" s="417">
        <v>0</v>
      </c>
      <c r="F106" s="559">
        <f>'2010 Savings Summary '!K42</f>
        <v>200</v>
      </c>
      <c r="G106" s="559">
        <f>SUM(E106:F106)</f>
        <v>200</v>
      </c>
      <c r="H106" s="559">
        <f>'2010 Savings Summary '!M42</f>
        <v>375</v>
      </c>
      <c r="I106" s="418">
        <v>0.82</v>
      </c>
      <c r="J106" s="419">
        <f>'2010 Savings Summary '!N44</f>
        <v>9</v>
      </c>
      <c r="K106" s="414" t="s">
        <v>581</v>
      </c>
      <c r="L106" s="407" t="s">
        <v>581</v>
      </c>
    </row>
    <row r="107" spans="1:11" ht="13.5" thickBot="1">
      <c r="A107" s="499"/>
      <c r="B107" s="580"/>
      <c r="C107" s="561"/>
      <c r="D107" s="560"/>
      <c r="E107" s="562"/>
      <c r="F107" s="563"/>
      <c r="G107" s="563"/>
      <c r="H107" s="563"/>
      <c r="I107" s="564"/>
      <c r="J107" s="420"/>
      <c r="K107" s="414"/>
    </row>
    <row r="108" spans="1:12" ht="51">
      <c r="A108" s="408" t="s">
        <v>559</v>
      </c>
      <c r="B108" s="409" t="s">
        <v>398</v>
      </c>
      <c r="C108" s="409" t="s">
        <v>519</v>
      </c>
      <c r="D108" s="409" t="s">
        <v>510</v>
      </c>
      <c r="E108" s="410" t="s">
        <v>399</v>
      </c>
      <c r="F108" s="410" t="s">
        <v>384</v>
      </c>
      <c r="G108" s="410" t="s">
        <v>402</v>
      </c>
      <c r="H108" s="410" t="s">
        <v>403</v>
      </c>
      <c r="I108" s="411" t="s">
        <v>404</v>
      </c>
      <c r="J108" s="412" t="s">
        <v>405</v>
      </c>
      <c r="K108" s="414" t="s">
        <v>406</v>
      </c>
      <c r="L108" s="413" t="s">
        <v>407</v>
      </c>
    </row>
    <row r="109" spans="1:12" ht="12.75">
      <c r="A109" s="581"/>
      <c r="B109" s="582"/>
      <c r="C109" s="582"/>
      <c r="D109" s="582"/>
      <c r="E109" s="583"/>
      <c r="F109" s="583"/>
      <c r="G109" s="583"/>
      <c r="H109" s="583"/>
      <c r="I109" s="584"/>
      <c r="J109" s="585"/>
      <c r="K109" s="414"/>
      <c r="L109" s="413"/>
    </row>
    <row r="110" spans="1:12" ht="25.5">
      <c r="A110" s="422" t="s">
        <v>586</v>
      </c>
      <c r="B110" s="416">
        <f>'Duct Measures Bundled'!B7</f>
        <v>3776.77</v>
      </c>
      <c r="C110" s="543">
        <v>1</v>
      </c>
      <c r="D110" s="558">
        <f>B110*C110</f>
        <v>3776.77</v>
      </c>
      <c r="E110" s="417">
        <v>0</v>
      </c>
      <c r="F110" s="559">
        <f>'2010 Savings Summary '!K39</f>
        <v>350</v>
      </c>
      <c r="G110" s="559">
        <f>SUM(E110:F110)</f>
        <v>350</v>
      </c>
      <c r="H110" s="559">
        <f>'2010 Savings Summary '!M39</f>
        <v>750</v>
      </c>
      <c r="I110" s="418">
        <v>0.82</v>
      </c>
      <c r="J110" s="419">
        <f>'2010 Savings Summary '!N39</f>
        <v>20</v>
      </c>
      <c r="K110" s="414" t="s">
        <v>410</v>
      </c>
      <c r="L110" s="407" t="s">
        <v>410</v>
      </c>
    </row>
    <row r="111" spans="1:14" s="34" customFormat="1" ht="13.5" thickBot="1">
      <c r="A111" s="586"/>
      <c r="B111" s="587"/>
      <c r="C111" s="588"/>
      <c r="D111" s="589"/>
      <c r="E111" s="590"/>
      <c r="F111" s="591"/>
      <c r="G111" s="591"/>
      <c r="H111" s="591"/>
      <c r="I111" s="592"/>
      <c r="J111" s="593"/>
      <c r="K111" s="413"/>
      <c r="L111" s="514"/>
      <c r="M111" s="514"/>
      <c r="N111" s="514"/>
    </row>
    <row r="112" spans="1:12" ht="51">
      <c r="A112" s="408" t="s">
        <v>561</v>
      </c>
      <c r="B112" s="409" t="s">
        <v>398</v>
      </c>
      <c r="C112" s="409" t="s">
        <v>519</v>
      </c>
      <c r="D112" s="409" t="s">
        <v>510</v>
      </c>
      <c r="E112" s="410" t="s">
        <v>399</v>
      </c>
      <c r="F112" s="410" t="s">
        <v>384</v>
      </c>
      <c r="G112" s="410" t="s">
        <v>402</v>
      </c>
      <c r="H112" s="410" t="s">
        <v>403</v>
      </c>
      <c r="I112" s="411" t="s">
        <v>404</v>
      </c>
      <c r="J112" s="412" t="s">
        <v>405</v>
      </c>
      <c r="K112" s="414" t="s">
        <v>406</v>
      </c>
      <c r="L112" s="413" t="s">
        <v>407</v>
      </c>
    </row>
    <row r="113" spans="1:12" ht="38.25">
      <c r="A113" s="422" t="s">
        <v>587</v>
      </c>
      <c r="B113" s="416">
        <f>'2010 Savings Summary '!F38/0.8</f>
        <v>84.3</v>
      </c>
      <c r="C113" s="543">
        <v>1</v>
      </c>
      <c r="D113" s="558">
        <f>B113*C113</f>
        <v>84.3</v>
      </c>
      <c r="E113" s="417">
        <v>0</v>
      </c>
      <c r="F113" s="559">
        <f>'2010 Savings Summary '!E38</f>
        <v>200</v>
      </c>
      <c r="G113" s="559">
        <f>SUM(E113:F113)</f>
        <v>200</v>
      </c>
      <c r="H113" s="559">
        <f>'2010 Savings Summary '!G38</f>
        <v>212.5</v>
      </c>
      <c r="I113" s="418">
        <v>0.82</v>
      </c>
      <c r="J113" s="419">
        <f>'2010 Savings Summary '!H38</f>
        <v>20</v>
      </c>
      <c r="K113" s="414" t="s">
        <v>412</v>
      </c>
      <c r="L113" s="407" t="s">
        <v>412</v>
      </c>
    </row>
    <row r="114" ht="13.5" thickBot="1"/>
    <row r="115" spans="1:12" ht="51">
      <c r="A115" s="408" t="s">
        <v>561</v>
      </c>
      <c r="B115" s="409" t="s">
        <v>398</v>
      </c>
      <c r="C115" s="409" t="s">
        <v>519</v>
      </c>
      <c r="D115" s="409" t="s">
        <v>510</v>
      </c>
      <c r="E115" s="410" t="s">
        <v>399</v>
      </c>
      <c r="F115" s="410" t="s">
        <v>384</v>
      </c>
      <c r="G115" s="410" t="s">
        <v>402</v>
      </c>
      <c r="H115" s="410" t="s">
        <v>403</v>
      </c>
      <c r="I115" s="411" t="s">
        <v>404</v>
      </c>
      <c r="J115" s="412" t="s">
        <v>405</v>
      </c>
      <c r="K115" s="414" t="s">
        <v>406</v>
      </c>
      <c r="L115" s="413" t="s">
        <v>407</v>
      </c>
    </row>
    <row r="116" spans="1:12" ht="38.25">
      <c r="A116" s="422" t="s">
        <v>588</v>
      </c>
      <c r="B116" s="416">
        <f>'2010 Savings Summary '!F36/0.8</f>
        <v>438.99999999999994</v>
      </c>
      <c r="C116" s="543">
        <v>1</v>
      </c>
      <c r="D116" s="558">
        <f>B116*C116</f>
        <v>438.99999999999994</v>
      </c>
      <c r="E116" s="417">
        <v>0</v>
      </c>
      <c r="F116" s="559">
        <f>'2010 Savings Summary '!E36</f>
        <v>100</v>
      </c>
      <c r="G116" s="559">
        <f>SUM(E116:F116)</f>
        <v>100</v>
      </c>
      <c r="H116" s="559">
        <f>'2010 Savings Summary '!G36</f>
        <v>113</v>
      </c>
      <c r="I116" s="418">
        <v>0.82</v>
      </c>
      <c r="J116" s="419">
        <f>'2010 Savings Summary '!H36</f>
        <v>20</v>
      </c>
      <c r="K116" s="414" t="s">
        <v>412</v>
      </c>
      <c r="L116" s="407" t="s">
        <v>412</v>
      </c>
    </row>
  </sheetData>
  <sheetProtection/>
  <printOptions/>
  <pageMargins left="0.5" right="0.5" top="0.5" bottom="0.5" header="0.5" footer="0.5"/>
  <pageSetup horizontalDpi="600" verticalDpi="600" orientation="landscape" scale="56" r:id="rId1"/>
  <headerFooter alignWithMargins="0">
    <oddFooter>&amp;L&amp;A&amp;C&amp;F&amp;R&amp;P of &amp;N</oddFooter>
  </headerFooter>
  <rowBreaks count="2" manualBreakCount="2">
    <brk id="38" max="13" man="1"/>
    <brk id="59" max="13" man="1"/>
  </rowBreaks>
</worksheet>
</file>

<file path=xl/worksheets/sheet5.xml><?xml version="1.0" encoding="utf-8"?>
<worksheet xmlns="http://schemas.openxmlformats.org/spreadsheetml/2006/main" xmlns:r="http://schemas.openxmlformats.org/officeDocument/2006/relationships">
  <sheetPr>
    <tabColor indexed="16"/>
  </sheetPr>
  <dimension ref="A1:R70"/>
  <sheetViews>
    <sheetView view="pageBreakPreview" zoomScaleSheetLayoutView="100" zoomScalePageLayoutView="0" workbookViewId="0" topLeftCell="E19">
      <selection activeCell="H41" sqref="H41"/>
    </sheetView>
  </sheetViews>
  <sheetFormatPr defaultColWidth="9.140625" defaultRowHeight="12.75"/>
  <cols>
    <col min="1" max="1" width="43.00390625" style="5" customWidth="1"/>
    <col min="2" max="2" width="18.7109375" style="5" customWidth="1"/>
    <col min="3" max="3" width="12.57421875" style="5" customWidth="1"/>
    <col min="4" max="4" width="16.421875" style="5" customWidth="1"/>
    <col min="5" max="5" width="16.28125" style="5" customWidth="1"/>
    <col min="6" max="6" width="20.140625" style="5" bestFit="1" customWidth="1"/>
    <col min="7" max="7" width="9.28125" style="5" customWidth="1"/>
    <col min="8" max="8" width="20.00390625" style="5" customWidth="1"/>
    <col min="9" max="9" width="34.57421875" style="5" customWidth="1"/>
    <col min="10" max="10" width="20.140625" style="5" bestFit="1" customWidth="1"/>
    <col min="11" max="11" width="22.00390625" style="5" bestFit="1" customWidth="1"/>
    <col min="12" max="12" width="23.28125" style="5" bestFit="1" customWidth="1"/>
    <col min="13" max="13" width="20.140625" style="5" bestFit="1" customWidth="1"/>
    <col min="14" max="14" width="22.00390625" style="5" bestFit="1" customWidth="1"/>
    <col min="15" max="15" width="23.28125" style="5" bestFit="1" customWidth="1"/>
    <col min="16" max="16" width="20.140625" style="5" bestFit="1" customWidth="1"/>
    <col min="17" max="17" width="22.00390625" style="5" bestFit="1" customWidth="1"/>
    <col min="18" max="18" width="23.28125" style="5" bestFit="1" customWidth="1"/>
    <col min="19" max="19" width="20.140625" style="5" bestFit="1" customWidth="1"/>
    <col min="20" max="20" width="22.00390625" style="5" bestFit="1" customWidth="1"/>
    <col min="21" max="21" width="25.421875" style="5" customWidth="1"/>
    <col min="22" max="22" width="9.140625" style="5" customWidth="1"/>
    <col min="23" max="23" width="22.00390625" style="5" bestFit="1" customWidth="1"/>
    <col min="24" max="16384" width="9.140625" style="5" customWidth="1"/>
  </cols>
  <sheetData>
    <row r="1" ht="15.75">
      <c r="A1" s="1" t="s">
        <v>57</v>
      </c>
    </row>
    <row r="2" spans="1:10" ht="15">
      <c r="A2" s="99" t="s">
        <v>373</v>
      </c>
      <c r="B2" s="9"/>
      <c r="C2" s="9"/>
      <c r="D2" s="9"/>
      <c r="E2" s="9"/>
      <c r="F2" s="9"/>
      <c r="G2" s="9"/>
      <c r="H2" s="9"/>
      <c r="I2" s="9"/>
      <c r="J2" s="9"/>
    </row>
    <row r="3" spans="1:10" ht="15">
      <c r="A3" s="12" t="s">
        <v>500</v>
      </c>
      <c r="B3" s="9"/>
      <c r="C3" s="9"/>
      <c r="D3" s="9"/>
      <c r="E3" s="9"/>
      <c r="F3" s="9"/>
      <c r="G3" s="9"/>
      <c r="H3" s="9"/>
      <c r="I3" s="9"/>
      <c r="J3" s="9"/>
    </row>
    <row r="4" spans="1:18" ht="12.75">
      <c r="A4" s="8"/>
      <c r="C4" s="100"/>
      <c r="H4"/>
      <c r="I4"/>
      <c r="J4"/>
      <c r="K4"/>
      <c r="L4" s="9"/>
      <c r="M4" s="101"/>
      <c r="N4" s="101"/>
      <c r="O4" s="9"/>
      <c r="P4" s="9"/>
      <c r="Q4" s="9"/>
      <c r="R4" s="9"/>
    </row>
    <row r="5" spans="1:14" s="2" customFormat="1" ht="38.25" customHeight="1">
      <c r="A5" s="190" t="s">
        <v>85</v>
      </c>
      <c r="B5" s="189" t="s">
        <v>60</v>
      </c>
      <c r="C5" s="139" t="s">
        <v>61</v>
      </c>
      <c r="D5" s="189" t="s">
        <v>270</v>
      </c>
      <c r="E5" s="139" t="s">
        <v>322</v>
      </c>
      <c r="F5" s="139" t="s">
        <v>87</v>
      </c>
      <c r="G5" s="6"/>
      <c r="H5" s="139" t="s">
        <v>88</v>
      </c>
      <c r="I5" s="31"/>
      <c r="J5" s="27"/>
      <c r="K5" s="27"/>
      <c r="L5" s="7"/>
      <c r="M5" s="102"/>
      <c r="N5" s="103"/>
    </row>
    <row r="6" spans="1:14" s="2" customFormat="1" ht="12.75">
      <c r="A6" s="190" t="s">
        <v>323</v>
      </c>
      <c r="B6" s="343">
        <f>D6/C6</f>
        <v>66.81799385425106</v>
      </c>
      <c r="C6" s="604">
        <f>$H$22</f>
        <v>0.8</v>
      </c>
      <c r="D6" s="56">
        <f>E7*D7+E8*D8+E9*D9+E10*D10</f>
        <v>53.45439508340085</v>
      </c>
      <c r="E6" s="139"/>
      <c r="F6" s="344"/>
      <c r="G6" s="6"/>
      <c r="H6" s="327">
        <v>136.79011979176892</v>
      </c>
      <c r="I6" s="2" t="s">
        <v>324</v>
      </c>
      <c r="J6" s="27"/>
      <c r="K6" s="27"/>
      <c r="L6" s="7"/>
      <c r="M6" s="102"/>
      <c r="N6" s="103"/>
    </row>
    <row r="7" spans="1:14" s="2" customFormat="1" ht="12.75">
      <c r="A7" s="345" t="s">
        <v>325</v>
      </c>
      <c r="B7" s="346">
        <v>70.05809888968065</v>
      </c>
      <c r="C7" s="604">
        <f aca="true" t="shared" si="0" ref="C7:C28">$H$22</f>
        <v>0.8</v>
      </c>
      <c r="D7" s="347">
        <f>B7*C7</f>
        <v>56.046479111744524</v>
      </c>
      <c r="E7" s="348">
        <f>AVERAGE(E12,E17,E22)</f>
        <v>0.9080262224878245</v>
      </c>
      <c r="F7" s="349"/>
      <c r="G7" s="6"/>
      <c r="H7" s="350">
        <v>227.44387576312715</v>
      </c>
      <c r="I7" s="27" t="s">
        <v>90</v>
      </c>
      <c r="J7" s="27"/>
      <c r="K7" s="27"/>
      <c r="L7" s="7"/>
      <c r="M7" s="102"/>
      <c r="N7" s="103"/>
    </row>
    <row r="8" spans="1:14" s="2" customFormat="1" ht="12.75">
      <c r="A8" s="345" t="s">
        <v>326</v>
      </c>
      <c r="B8" s="346">
        <v>42.738913256971884</v>
      </c>
      <c r="C8" s="604">
        <f t="shared" si="0"/>
        <v>0.8</v>
      </c>
      <c r="D8" s="347">
        <f>B8*C8</f>
        <v>34.191130605577506</v>
      </c>
      <c r="E8" s="348">
        <f>AVERAGE(E13,E18,E23)</f>
        <v>0</v>
      </c>
      <c r="F8" s="349"/>
      <c r="G8" s="6"/>
      <c r="H8" s="350">
        <v>296.47487844353884</v>
      </c>
      <c r="I8" s="27" t="s">
        <v>92</v>
      </c>
      <c r="J8" s="27"/>
      <c r="K8" s="27"/>
      <c r="L8" s="7"/>
      <c r="M8" s="102"/>
      <c r="N8" s="103"/>
    </row>
    <row r="9" spans="1:14" s="2" customFormat="1" ht="12.75">
      <c r="A9" s="345" t="s">
        <v>327</v>
      </c>
      <c r="B9" s="346">
        <v>34.829524799629056</v>
      </c>
      <c r="C9" s="604">
        <f t="shared" si="0"/>
        <v>0.8</v>
      </c>
      <c r="D9" s="347">
        <f>B9*C9</f>
        <v>27.863619839703247</v>
      </c>
      <c r="E9" s="348">
        <f>AVERAGE(E14,E19,E24)</f>
        <v>0.0919737775121755</v>
      </c>
      <c r="F9" s="349"/>
      <c r="G9" s="6"/>
      <c r="H9" s="350">
        <v>317.6617836795085</v>
      </c>
      <c r="I9" s="27" t="s">
        <v>94</v>
      </c>
      <c r="J9" s="27"/>
      <c r="K9" s="27"/>
      <c r="L9" s="7"/>
      <c r="M9" s="102"/>
      <c r="N9" s="103"/>
    </row>
    <row r="10" spans="1:14" s="2" customFormat="1" ht="12.75">
      <c r="A10" s="345" t="s">
        <v>328</v>
      </c>
      <c r="B10" s="346">
        <v>7.510339166920275</v>
      </c>
      <c r="C10" s="604">
        <f t="shared" si="0"/>
        <v>0.8</v>
      </c>
      <c r="D10" s="347">
        <f>B10*C10</f>
        <v>6.008271333536221</v>
      </c>
      <c r="E10" s="348">
        <f>AVERAGE(E15,E20,E25)</f>
        <v>0</v>
      </c>
      <c r="F10" s="351"/>
      <c r="G10" s="6"/>
      <c r="H10" s="352">
        <v>285.1017007963228</v>
      </c>
      <c r="I10" s="7" t="s">
        <v>329</v>
      </c>
      <c r="J10" s="27"/>
      <c r="K10" s="27"/>
      <c r="L10" s="7"/>
      <c r="M10" s="102"/>
      <c r="N10" s="103"/>
    </row>
    <row r="11" spans="1:14" s="2" customFormat="1" ht="12.75">
      <c r="A11" s="104" t="s">
        <v>89</v>
      </c>
      <c r="B11" s="343">
        <f>D11/C11</f>
        <v>106.59412052550316</v>
      </c>
      <c r="C11" s="604">
        <f t="shared" si="0"/>
        <v>0.8</v>
      </c>
      <c r="D11" s="56">
        <f>E12*D12+E13*D13+E14*D14+E15*D15</f>
        <v>85.27529642040253</v>
      </c>
      <c r="E11" s="353"/>
      <c r="F11" s="354">
        <v>0.22</v>
      </c>
      <c r="G11" s="105"/>
      <c r="H11" s="208">
        <v>301.3641642672241</v>
      </c>
      <c r="I11" s="7" t="s">
        <v>330</v>
      </c>
      <c r="J11" s="233"/>
      <c r="K11" s="27"/>
      <c r="L11" s="7"/>
      <c r="M11" s="106"/>
      <c r="N11" s="107"/>
    </row>
    <row r="12" spans="1:14" s="2" customFormat="1" ht="12.75">
      <c r="A12" s="108" t="s">
        <v>91</v>
      </c>
      <c r="B12" s="109">
        <v>112.09327704175041</v>
      </c>
      <c r="C12" s="604">
        <f t="shared" si="0"/>
        <v>0.8</v>
      </c>
      <c r="D12" s="110">
        <f>B12*C12</f>
        <v>89.67462163340033</v>
      </c>
      <c r="E12" s="353">
        <f>C39</f>
        <v>0.9054726368159205</v>
      </c>
      <c r="F12" s="105"/>
      <c r="G12" s="105"/>
      <c r="H12" s="327">
        <v>277.95436552928203</v>
      </c>
      <c r="I12" s="7" t="s">
        <v>338</v>
      </c>
      <c r="J12" s="233"/>
      <c r="K12" s="27"/>
      <c r="L12" s="7"/>
      <c r="M12" s="106"/>
      <c r="N12" s="107"/>
    </row>
    <row r="13" spans="1:14" s="2" customFormat="1" ht="12.75">
      <c r="A13" s="108" t="s">
        <v>93</v>
      </c>
      <c r="B13" s="109">
        <v>70.44760596832361</v>
      </c>
      <c r="C13" s="604">
        <f t="shared" si="0"/>
        <v>0.8</v>
      </c>
      <c r="D13" s="110">
        <f>B13*C13</f>
        <v>56.35808477465889</v>
      </c>
      <c r="E13" s="353">
        <f>C40</f>
        <v>0</v>
      </c>
      <c r="F13" s="105"/>
      <c r="G13" s="105"/>
      <c r="J13" s="233"/>
      <c r="K13" s="27"/>
      <c r="L13" s="7"/>
      <c r="M13" s="106"/>
      <c r="N13" s="107"/>
    </row>
    <row r="14" spans="1:14" s="2" customFormat="1" ht="12.75">
      <c r="A14" s="108" t="s">
        <v>95</v>
      </c>
      <c r="B14" s="109">
        <v>53.91798968566072</v>
      </c>
      <c r="C14" s="604">
        <f t="shared" si="0"/>
        <v>0.8</v>
      </c>
      <c r="D14" s="110">
        <f>B14*C14</f>
        <v>43.13439174852858</v>
      </c>
      <c r="E14" s="353">
        <f>C41</f>
        <v>0.09452736318407962</v>
      </c>
      <c r="F14" s="105"/>
      <c r="G14" s="105"/>
      <c r="J14" s="233"/>
      <c r="K14" s="27"/>
      <c r="L14" s="7"/>
      <c r="M14" s="106"/>
      <c r="N14" s="107"/>
    </row>
    <row r="15" spans="1:14" s="2" customFormat="1" ht="12.75">
      <c r="A15" s="108" t="s">
        <v>96</v>
      </c>
      <c r="B15" s="109">
        <v>12.272318612233967</v>
      </c>
      <c r="C15" s="604">
        <f t="shared" si="0"/>
        <v>0.8</v>
      </c>
      <c r="D15" s="110">
        <f>B15*C15</f>
        <v>9.817854889787174</v>
      </c>
      <c r="E15" s="353">
        <f>C42</f>
        <v>0</v>
      </c>
      <c r="F15" s="105"/>
      <c r="G15" s="105"/>
      <c r="J15" s="233"/>
      <c r="K15" s="234"/>
      <c r="L15" s="7"/>
      <c r="M15" s="7"/>
      <c r="N15" s="111"/>
    </row>
    <row r="16" spans="1:14" s="2" customFormat="1" ht="12.75">
      <c r="A16" s="4" t="s">
        <v>97</v>
      </c>
      <c r="B16" s="343">
        <f>D16/C16</f>
        <v>142.15131231254242</v>
      </c>
      <c r="C16" s="604">
        <f t="shared" si="0"/>
        <v>0.8</v>
      </c>
      <c r="D16" s="56">
        <f>E17*D17+E18*D18+E19*D19+E20*D20</f>
        <v>113.72104985003395</v>
      </c>
      <c r="E16" s="353"/>
      <c r="F16" s="354">
        <v>0.6</v>
      </c>
      <c r="G16" s="105"/>
      <c r="I16" s="27"/>
      <c r="J16" s="233"/>
      <c r="K16" s="235"/>
      <c r="L16" s="7"/>
      <c r="M16" s="7"/>
      <c r="N16" s="111"/>
    </row>
    <row r="17" spans="1:14" s="2" customFormat="1" ht="12.75">
      <c r="A17" s="3" t="s">
        <v>98</v>
      </c>
      <c r="B17" s="113">
        <v>149.35541208805847</v>
      </c>
      <c r="C17" s="604">
        <f t="shared" si="0"/>
        <v>0.8</v>
      </c>
      <c r="D17" s="110">
        <f>B17*C17</f>
        <v>119.48432967044678</v>
      </c>
      <c r="E17" s="353">
        <f>C44</f>
        <v>0.9100346020761246</v>
      </c>
      <c r="F17" s="105"/>
      <c r="G17" s="105"/>
      <c r="I17" s="27"/>
      <c r="J17" s="233"/>
      <c r="K17" s="235"/>
      <c r="L17" s="7"/>
      <c r="M17" s="7"/>
      <c r="N17" s="111"/>
    </row>
    <row r="18" spans="1:14" s="2" customFormat="1" ht="12.75">
      <c r="A18" s="3" t="s">
        <v>99</v>
      </c>
      <c r="B18" s="113">
        <v>97.25407310930579</v>
      </c>
      <c r="C18" s="604">
        <f t="shared" si="0"/>
        <v>0.8</v>
      </c>
      <c r="D18" s="110">
        <f>B18*C18</f>
        <v>77.80325848744464</v>
      </c>
      <c r="E18" s="353">
        <f>C45</f>
        <v>0</v>
      </c>
      <c r="F18" s="105"/>
      <c r="G18" s="105"/>
      <c r="H18" s="6"/>
      <c r="I18" s="7"/>
      <c r="J18" s="233"/>
      <c r="K18" s="235"/>
      <c r="L18" s="7"/>
      <c r="M18" s="7"/>
      <c r="N18" s="111"/>
    </row>
    <row r="19" spans="1:14" s="2" customFormat="1" ht="12.75">
      <c r="A19" s="3" t="s">
        <v>100</v>
      </c>
      <c r="B19" s="113">
        <v>69.27907227559157</v>
      </c>
      <c r="C19" s="604">
        <f t="shared" si="0"/>
        <v>0.8</v>
      </c>
      <c r="D19" s="110">
        <f>B19*C19</f>
        <v>55.42325782047326</v>
      </c>
      <c r="E19" s="353">
        <f>C46</f>
        <v>0.08996539792387544</v>
      </c>
      <c r="F19" s="105"/>
      <c r="G19" s="105"/>
      <c r="H19" s="6"/>
      <c r="I19" s="7"/>
      <c r="J19" s="233"/>
      <c r="K19" s="235"/>
      <c r="L19" s="7"/>
      <c r="M19" s="7"/>
      <c r="N19" s="111"/>
    </row>
    <row r="20" spans="1:14" s="2" customFormat="1" ht="12.75">
      <c r="A20" s="3" t="s">
        <v>101</v>
      </c>
      <c r="B20" s="113">
        <v>17.17773329683898</v>
      </c>
      <c r="C20" s="604">
        <f t="shared" si="0"/>
        <v>0.8</v>
      </c>
      <c r="D20" s="110">
        <f>B20*C20</f>
        <v>13.742186637471185</v>
      </c>
      <c r="E20" s="353">
        <f>C47</f>
        <v>0</v>
      </c>
      <c r="F20" s="105"/>
      <c r="G20" s="105"/>
      <c r="H20" s="6"/>
      <c r="I20" s="6"/>
      <c r="J20" s="233"/>
      <c r="K20" s="234"/>
      <c r="L20" s="7"/>
      <c r="M20" s="7"/>
      <c r="N20" s="111"/>
    </row>
    <row r="21" spans="1:14" s="2" customFormat="1" ht="12.75">
      <c r="A21" s="4" t="s">
        <v>102</v>
      </c>
      <c r="B21" s="343">
        <f>D21/C21</f>
        <v>161.68764410936862</v>
      </c>
      <c r="C21" s="604">
        <f t="shared" si="0"/>
        <v>0.8</v>
      </c>
      <c r="D21" s="545">
        <f>E22*D22+E23*D23+E24*D24+E25*D25</f>
        <v>129.3501152874949</v>
      </c>
      <c r="E21" s="353"/>
      <c r="F21" s="354">
        <v>0.18</v>
      </c>
      <c r="G21" s="105"/>
      <c r="H21" s="547" t="s">
        <v>605</v>
      </c>
      <c r="I21" s="546"/>
      <c r="J21" s="233"/>
      <c r="K21" s="235"/>
      <c r="L21" s="7"/>
      <c r="M21" s="7"/>
      <c r="N21" s="111"/>
    </row>
    <row r="22" spans="1:14" s="2" customFormat="1" ht="12.75">
      <c r="A22" s="3" t="s">
        <v>103</v>
      </c>
      <c r="B22" s="113">
        <v>170.18552200179136</v>
      </c>
      <c r="C22" s="604">
        <f t="shared" si="0"/>
        <v>0.8</v>
      </c>
      <c r="D22" s="110">
        <f>B22*C22</f>
        <v>136.1484176014331</v>
      </c>
      <c r="E22" s="353">
        <f>C49</f>
        <v>0.9085714285714286</v>
      </c>
      <c r="F22" s="105"/>
      <c r="G22" s="105"/>
      <c r="H22" s="548">
        <v>0.8</v>
      </c>
      <c r="I22" s="546"/>
      <c r="J22" s="233"/>
      <c r="K22" s="235"/>
      <c r="L22" s="7"/>
      <c r="M22" s="7"/>
      <c r="N22" s="111"/>
    </row>
    <row r="23" spans="1:15" s="2" customFormat="1" ht="12.75">
      <c r="A23" s="3" t="s">
        <v>104</v>
      </c>
      <c r="B23" s="113">
        <v>115.06363489909364</v>
      </c>
      <c r="C23" s="604">
        <f t="shared" si="0"/>
        <v>0.8</v>
      </c>
      <c r="D23" s="110">
        <f>B23*C23</f>
        <v>92.05090791927492</v>
      </c>
      <c r="E23" s="353">
        <f>C50</f>
        <v>0</v>
      </c>
      <c r="F23" s="7"/>
      <c r="G23" s="7"/>
      <c r="H23" s="355" t="s">
        <v>397</v>
      </c>
      <c r="I23" s="27"/>
      <c r="J23" s="233"/>
      <c r="K23" s="235"/>
      <c r="L23" s="7"/>
      <c r="M23" s="7"/>
      <c r="N23" s="111"/>
      <c r="O23" s="7"/>
    </row>
    <row r="24" spans="1:15" s="2" customFormat="1" ht="12.75">
      <c r="A24" s="3" t="s">
        <v>105</v>
      </c>
      <c r="B24" s="113">
        <v>77.23998255341738</v>
      </c>
      <c r="C24" s="604">
        <f t="shared" si="0"/>
        <v>0.8</v>
      </c>
      <c r="D24" s="110">
        <f>B24*C24</f>
        <v>61.7919860427339</v>
      </c>
      <c r="E24" s="353">
        <f>C51</f>
        <v>0.09142857142857144</v>
      </c>
      <c r="F24" s="7"/>
      <c r="G24" s="7"/>
      <c r="H24" s="547" t="s">
        <v>550</v>
      </c>
      <c r="I24" s="546"/>
      <c r="J24" s="7"/>
      <c r="K24" s="7"/>
      <c r="L24" s="7"/>
      <c r="M24" s="7"/>
      <c r="N24" s="111"/>
      <c r="O24" s="7"/>
    </row>
    <row r="25" spans="1:15" s="2" customFormat="1" ht="12.75">
      <c r="A25" s="3" t="s">
        <v>106</v>
      </c>
      <c r="B25" s="113">
        <v>22.118095450719743</v>
      </c>
      <c r="C25" s="604">
        <f t="shared" si="0"/>
        <v>0.8</v>
      </c>
      <c r="D25" s="110">
        <f>B25*C25</f>
        <v>17.694476360575795</v>
      </c>
      <c r="E25" s="353">
        <f>C52</f>
        <v>0</v>
      </c>
      <c r="F25" s="27"/>
      <c r="G25" s="27"/>
      <c r="H25" s="7"/>
      <c r="I25" s="7"/>
      <c r="J25" s="7"/>
      <c r="K25" s="7"/>
      <c r="L25" s="7"/>
      <c r="M25" s="7"/>
      <c r="N25" s="7"/>
      <c r="O25" s="7"/>
    </row>
    <row r="26" spans="1:15" s="2" customFormat="1" ht="12.75">
      <c r="A26" s="115" t="s">
        <v>331</v>
      </c>
      <c r="B26" s="356">
        <f>D26/C26</f>
        <v>137.8452698428225</v>
      </c>
      <c r="C26" s="604">
        <f t="shared" si="0"/>
        <v>0.8</v>
      </c>
      <c r="D26" s="357">
        <f>D11*F11+D16*F16+D21*F21</f>
        <v>110.276215874258</v>
      </c>
      <c r="E26" s="7"/>
      <c r="F26" s="27"/>
      <c r="G26" s="27"/>
      <c r="H26" s="7" t="s">
        <v>552</v>
      </c>
      <c r="I26" s="7"/>
      <c r="J26" s="7"/>
      <c r="K26" s="7"/>
      <c r="L26" s="7"/>
      <c r="M26" s="7"/>
      <c r="N26" s="7"/>
      <c r="O26" s="7"/>
    </row>
    <row r="27" spans="1:15" s="2" customFormat="1" ht="12.75">
      <c r="A27" s="115" t="s">
        <v>332</v>
      </c>
      <c r="B27" s="356">
        <f>D27/C27</f>
        <v>146.65969657334847</v>
      </c>
      <c r="C27" s="604">
        <f t="shared" si="0"/>
        <v>0.8</v>
      </c>
      <c r="D27" s="357">
        <f>D16*(F16/(F16+F21))+D21*(F21/(F16+F21))</f>
        <v>117.32775725867877</v>
      </c>
      <c r="E27" s="7"/>
      <c r="F27" s="7"/>
      <c r="G27" s="7"/>
      <c r="H27" s="7">
        <v>188</v>
      </c>
      <c r="I27" s="7" t="s">
        <v>551</v>
      </c>
      <c r="J27" s="7"/>
      <c r="K27" s="7"/>
      <c r="L27" s="7"/>
      <c r="M27" s="7"/>
      <c r="N27" s="7"/>
      <c r="O27" s="7"/>
    </row>
    <row r="28" spans="1:15" s="2" customFormat="1" ht="12.75">
      <c r="A28" s="358" t="s">
        <v>333</v>
      </c>
      <c r="B28" s="356">
        <f>D28/C28</f>
        <v>132.61157793065385</v>
      </c>
      <c r="C28" s="604">
        <f t="shared" si="0"/>
        <v>0.8</v>
      </c>
      <c r="D28" s="544">
        <f>D11*(F11/(F11+F16))+D16*(F16/(F11+F16))</f>
        <v>106.08926234452308</v>
      </c>
      <c r="E28" s="7"/>
      <c r="F28" s="7"/>
      <c r="G28" s="7"/>
      <c r="H28" s="7" t="s">
        <v>553</v>
      </c>
      <c r="I28" s="7"/>
      <c r="J28" s="7"/>
      <c r="K28" s="7"/>
      <c r="L28" s="7"/>
      <c r="M28" s="7"/>
      <c r="N28" s="7"/>
      <c r="O28" s="7"/>
    </row>
    <row r="29" spans="2:15" s="2" customFormat="1" ht="12.75">
      <c r="B29" s="236"/>
      <c r="C29" s="236"/>
      <c r="D29" s="339"/>
      <c r="E29" s="7"/>
      <c r="F29" s="7"/>
      <c r="G29" s="7"/>
      <c r="H29" s="7">
        <v>211</v>
      </c>
      <c r="I29" s="7" t="s">
        <v>551</v>
      </c>
      <c r="J29" s="7"/>
      <c r="K29" s="7"/>
      <c r="L29" s="7"/>
      <c r="M29" s="7"/>
      <c r="N29" s="7"/>
      <c r="O29" s="7"/>
    </row>
    <row r="30" spans="2:15" s="2" customFormat="1" ht="12.75">
      <c r="B30" s="236"/>
      <c r="C30" s="236"/>
      <c r="D30" s="236"/>
      <c r="E30" s="7"/>
      <c r="F30" s="7"/>
      <c r="G30" s="7"/>
      <c r="H30" s="165"/>
      <c r="I30" s="359"/>
      <c r="J30" s="88"/>
      <c r="K30" s="360"/>
      <c r="L30" s="361"/>
      <c r="M30" s="7"/>
      <c r="N30" s="7"/>
      <c r="O30" s="7"/>
    </row>
    <row r="31" spans="1:15" s="2" customFormat="1" ht="12.75">
      <c r="A31" s="116" t="s">
        <v>107</v>
      </c>
      <c r="B31" s="236"/>
      <c r="C31" s="236"/>
      <c r="D31" s="236"/>
      <c r="E31" s="7"/>
      <c r="F31" s="7"/>
      <c r="G31" s="7"/>
      <c r="H31" s="7" t="s">
        <v>554</v>
      </c>
      <c r="I31" s="7"/>
      <c r="J31" s="7"/>
      <c r="K31" s="7"/>
      <c r="L31" s="7"/>
      <c r="M31" s="7"/>
      <c r="N31" s="7"/>
      <c r="O31" s="7"/>
    </row>
    <row r="32" spans="1:15" s="2" customFormat="1" ht="12.75">
      <c r="A32" s="237" t="s">
        <v>108</v>
      </c>
      <c r="B32" s="236"/>
      <c r="C32" s="236"/>
      <c r="D32" s="236"/>
      <c r="E32" s="7"/>
      <c r="F32" s="7"/>
      <c r="G32" s="7"/>
      <c r="H32" s="572">
        <f>B8</f>
        <v>42.738913256971884</v>
      </c>
      <c r="I32" s="7" t="s">
        <v>551</v>
      </c>
      <c r="J32" s="7"/>
      <c r="K32" s="7"/>
      <c r="L32" s="7"/>
      <c r="M32" s="7"/>
      <c r="N32" s="7"/>
      <c r="O32" s="7"/>
    </row>
    <row r="33" spans="1:15" s="2" customFormat="1" ht="12.75">
      <c r="A33" s="35" t="s">
        <v>109</v>
      </c>
      <c r="B33" s="236"/>
      <c r="C33" s="236"/>
      <c r="D33" s="236"/>
      <c r="E33" s="7"/>
      <c r="F33" s="7"/>
      <c r="G33" s="7"/>
      <c r="H33" s="7" t="s">
        <v>555</v>
      </c>
      <c r="I33" s="7"/>
      <c r="J33" s="7"/>
      <c r="K33" s="7"/>
      <c r="L33" s="7"/>
      <c r="M33" s="7"/>
      <c r="N33" s="7"/>
      <c r="O33" s="7"/>
    </row>
    <row r="34" spans="1:15" s="2" customFormat="1" ht="12.75">
      <c r="A34" s="35"/>
      <c r="B34" s="236"/>
      <c r="C34" s="236"/>
      <c r="D34" s="236"/>
      <c r="E34" s="7"/>
      <c r="F34" s="7"/>
      <c r="G34" s="7"/>
      <c r="H34" s="376">
        <f>(B13*F11)+(B18*F16)+(B23*F21)</f>
        <v>94.56237146045152</v>
      </c>
      <c r="I34" s="7" t="s">
        <v>556</v>
      </c>
      <c r="J34" s="7"/>
      <c r="K34" s="7"/>
      <c r="L34" s="7"/>
      <c r="M34" s="7"/>
      <c r="N34" s="7"/>
      <c r="O34" s="7"/>
    </row>
    <row r="35" spans="1:15" s="8" customFormat="1" ht="12.75">
      <c r="A35" s="127" t="s">
        <v>299</v>
      </c>
      <c r="B35" s="117"/>
      <c r="C35" s="117"/>
      <c r="D35" s="117"/>
      <c r="E35" s="6"/>
      <c r="F35" s="6"/>
      <c r="G35" s="6"/>
      <c r="H35" s="6"/>
      <c r="I35" s="6"/>
      <c r="J35" s="6"/>
      <c r="K35" s="6"/>
      <c r="L35" s="6"/>
      <c r="M35" s="6"/>
      <c r="N35" s="6"/>
      <c r="O35" s="6"/>
    </row>
    <row r="36" spans="2:7" s="2" customFormat="1" ht="12.75">
      <c r="B36" s="236"/>
      <c r="C36" s="236"/>
      <c r="D36" s="236"/>
      <c r="E36" s="2" t="s">
        <v>613</v>
      </c>
      <c r="F36" s="7"/>
      <c r="G36" s="7"/>
    </row>
    <row r="37" spans="1:7" s="2" customFormat="1" ht="25.5">
      <c r="A37" s="35"/>
      <c r="B37" s="139" t="s">
        <v>86</v>
      </c>
      <c r="C37" s="139" t="s">
        <v>334</v>
      </c>
      <c r="D37" s="236"/>
      <c r="E37" s="2" t="s">
        <v>614</v>
      </c>
      <c r="F37" s="7"/>
      <c r="G37" s="7"/>
    </row>
    <row r="38" spans="1:7" s="2" customFormat="1" ht="12.75">
      <c r="A38" s="104" t="s">
        <v>89</v>
      </c>
      <c r="B38" s="3"/>
      <c r="C38" s="353"/>
      <c r="D38" s="236"/>
      <c r="E38" s="2" t="s">
        <v>616</v>
      </c>
      <c r="F38" s="7"/>
      <c r="G38" s="7"/>
    </row>
    <row r="39" spans="1:7" s="2" customFormat="1" ht="12.75">
      <c r="A39" s="108" t="s">
        <v>91</v>
      </c>
      <c r="B39" s="362">
        <v>0.06201022146507666</v>
      </c>
      <c r="C39" s="353">
        <f>B39/(B39+B41)</f>
        <v>0.9054726368159205</v>
      </c>
      <c r="D39" s="236"/>
      <c r="E39" s="7"/>
      <c r="F39" s="7"/>
      <c r="G39" s="7"/>
    </row>
    <row r="40" spans="1:7" s="2" customFormat="1" ht="12.75">
      <c r="A40" s="108" t="s">
        <v>93</v>
      </c>
      <c r="B40" s="362">
        <v>0.7424190800681431</v>
      </c>
      <c r="C40" s="353"/>
      <c r="D40" s="236"/>
      <c r="E40" s="7"/>
      <c r="F40" s="7"/>
      <c r="G40" s="7"/>
    </row>
    <row r="41" spans="1:7" s="2" customFormat="1" ht="12.75">
      <c r="A41" s="108" t="s">
        <v>95</v>
      </c>
      <c r="B41" s="362">
        <v>0.006473594548551959</v>
      </c>
      <c r="C41" s="353">
        <f>B41/(B39+B41)</f>
        <v>0.09452736318407962</v>
      </c>
      <c r="D41" s="236"/>
      <c r="E41" s="7"/>
      <c r="F41" s="7"/>
      <c r="G41" s="7"/>
    </row>
    <row r="42" spans="1:7" s="2" customFormat="1" ht="12.75">
      <c r="A42" s="108" t="s">
        <v>96</v>
      </c>
      <c r="B42" s="362">
        <v>0.1890971039182283</v>
      </c>
      <c r="C42" s="353"/>
      <c r="D42" s="236"/>
      <c r="E42" s="7"/>
      <c r="F42" s="7"/>
      <c r="G42" s="7"/>
    </row>
    <row r="43" spans="1:7" s="2" customFormat="1" ht="12.75">
      <c r="A43" s="4" t="s">
        <v>97</v>
      </c>
      <c r="B43" s="112"/>
      <c r="C43" s="353"/>
      <c r="D43" s="236"/>
      <c r="E43" s="7"/>
      <c r="F43" s="7"/>
      <c r="G43" s="7"/>
    </row>
    <row r="44" spans="1:7" s="2" customFormat="1" ht="12.75">
      <c r="A44" s="3" t="s">
        <v>98</v>
      </c>
      <c r="B44" s="363">
        <v>0.06432677020912315</v>
      </c>
      <c r="C44" s="353">
        <f>B44/(B44+B46)</f>
        <v>0.9100346020761246</v>
      </c>
      <c r="D44" s="236"/>
      <c r="E44" s="7"/>
      <c r="F44" s="7"/>
      <c r="G44" s="7"/>
    </row>
    <row r="45" spans="1:7" s="2" customFormat="1" ht="12.75">
      <c r="A45" s="3" t="s">
        <v>99</v>
      </c>
      <c r="B45" s="363">
        <v>0.724960254372019</v>
      </c>
      <c r="C45" s="353"/>
      <c r="D45" s="236"/>
      <c r="E45" s="7"/>
      <c r="F45" s="7"/>
      <c r="G45" s="7"/>
    </row>
    <row r="46" spans="1:7" s="2" customFormat="1" ht="12.75">
      <c r="A46" s="3" t="s">
        <v>100</v>
      </c>
      <c r="B46" s="363">
        <v>0.006359300476947536</v>
      </c>
      <c r="C46" s="353">
        <f>B46/(B44+B46)</f>
        <v>0.08996539792387544</v>
      </c>
      <c r="D46" s="236"/>
      <c r="E46" s="7"/>
      <c r="F46" s="7"/>
      <c r="G46" s="7"/>
    </row>
    <row r="47" spans="1:7" s="2" customFormat="1" ht="12.75">
      <c r="A47" s="3" t="s">
        <v>101</v>
      </c>
      <c r="B47" s="363">
        <v>0.20435367494191023</v>
      </c>
      <c r="C47" s="353"/>
      <c r="D47" s="236"/>
      <c r="E47" s="7"/>
      <c r="F47" s="7"/>
      <c r="G47" s="7"/>
    </row>
    <row r="48" spans="1:7" s="2" customFormat="1" ht="12.75">
      <c r="A48" s="4" t="s">
        <v>102</v>
      </c>
      <c r="B48" s="112"/>
      <c r="C48" s="353"/>
      <c r="D48" s="236"/>
      <c r="E48" s="7"/>
      <c r="F48" s="7"/>
      <c r="G48" s="7"/>
    </row>
    <row r="49" spans="1:7" s="2" customFormat="1" ht="12.75">
      <c r="A49" s="3" t="s">
        <v>103</v>
      </c>
      <c r="B49" s="363">
        <v>0.06382978723404255</v>
      </c>
      <c r="C49" s="353">
        <f>B49/(B49+B51)</f>
        <v>0.9085714285714286</v>
      </c>
      <c r="D49" s="236"/>
      <c r="E49" s="7"/>
      <c r="F49" s="7"/>
      <c r="G49" s="7"/>
    </row>
    <row r="50" spans="1:7" s="2" customFormat="1" ht="12.75">
      <c r="A50" s="3" t="s">
        <v>104</v>
      </c>
      <c r="B50" s="363">
        <v>0.7161782416700121</v>
      </c>
      <c r="C50" s="353"/>
      <c r="D50" s="236"/>
      <c r="E50" s="7"/>
      <c r="F50" s="7"/>
      <c r="G50" s="7"/>
    </row>
    <row r="51" spans="1:7" s="2" customFormat="1" ht="12.75">
      <c r="A51" s="3" t="s">
        <v>105</v>
      </c>
      <c r="B51" s="363">
        <v>0.006423123243677238</v>
      </c>
      <c r="C51" s="353">
        <f>B51/(B49+B51)</f>
        <v>0.09142857142857144</v>
      </c>
      <c r="D51" s="236"/>
      <c r="E51" s="7"/>
      <c r="F51" s="7"/>
      <c r="G51" s="7"/>
    </row>
    <row r="52" spans="1:7" s="2" customFormat="1" ht="12.75">
      <c r="A52" s="3" t="s">
        <v>106</v>
      </c>
      <c r="B52" s="363">
        <v>0.21356884785226818</v>
      </c>
      <c r="C52" s="353"/>
      <c r="D52" s="236"/>
      <c r="E52" s="7"/>
      <c r="F52" s="7"/>
      <c r="G52" s="7"/>
    </row>
    <row r="53" spans="1:7" s="2" customFormat="1" ht="12.75">
      <c r="A53" s="35"/>
      <c r="B53" s="236"/>
      <c r="C53" s="236"/>
      <c r="D53" s="236"/>
      <c r="E53" s="7"/>
      <c r="F53" s="7"/>
      <c r="G53" s="7"/>
    </row>
    <row r="54" spans="1:7" s="2" customFormat="1" ht="12.75">
      <c r="A54" s="30" t="s">
        <v>281</v>
      </c>
      <c r="B54" s="236"/>
      <c r="C54" s="236"/>
      <c r="D54" s="236"/>
      <c r="E54" s="7"/>
      <c r="F54" s="7"/>
      <c r="G54" s="7"/>
    </row>
    <row r="55" spans="1:7" s="2" customFormat="1" ht="12.75">
      <c r="A55" s="35" t="s">
        <v>335</v>
      </c>
      <c r="B55" s="236"/>
      <c r="C55" s="236"/>
      <c r="D55" s="236"/>
      <c r="E55" s="7"/>
      <c r="F55" s="7"/>
      <c r="G55" s="7"/>
    </row>
    <row r="56" spans="1:7" s="2" customFormat="1" ht="12.75">
      <c r="A56" s="35"/>
      <c r="B56" s="236"/>
      <c r="C56" s="236"/>
      <c r="D56" s="236"/>
      <c r="E56" s="7"/>
      <c r="F56" s="7"/>
      <c r="G56" s="7"/>
    </row>
    <row r="57" spans="1:7" s="2" customFormat="1" ht="11.25" customHeight="1">
      <c r="A57" s="30" t="s">
        <v>110</v>
      </c>
      <c r="B57" s="236"/>
      <c r="C57" s="236"/>
      <c r="D57" s="236"/>
      <c r="E57" s="7"/>
      <c r="F57" s="7"/>
      <c r="G57" s="7"/>
    </row>
    <row r="58" spans="1:7" s="2" customFormat="1" ht="12.75">
      <c r="A58" s="35" t="s">
        <v>111</v>
      </c>
      <c r="B58" s="236"/>
      <c r="C58" s="236"/>
      <c r="D58" s="236"/>
      <c r="E58" s="7"/>
      <c r="F58" s="7"/>
      <c r="G58" s="7"/>
    </row>
    <row r="59" spans="1:7" s="2" customFormat="1" ht="12.75">
      <c r="A59" s="35" t="s">
        <v>374</v>
      </c>
      <c r="B59" s="236"/>
      <c r="C59" s="236"/>
      <c r="D59" s="236"/>
      <c r="E59" s="7"/>
      <c r="F59" s="7"/>
      <c r="G59" s="7"/>
    </row>
    <row r="60" spans="1:7" s="2" customFormat="1" ht="12.75">
      <c r="A60" s="35"/>
      <c r="B60" s="236"/>
      <c r="C60" s="236"/>
      <c r="D60" s="236"/>
      <c r="E60" s="7"/>
      <c r="F60" s="7"/>
      <c r="G60" s="7"/>
    </row>
    <row r="61" spans="1:7" s="2" customFormat="1" ht="12.75">
      <c r="A61" s="30" t="s">
        <v>379</v>
      </c>
      <c r="B61" s="236"/>
      <c r="C61" s="236"/>
      <c r="D61" s="236"/>
      <c r="E61" s="7"/>
      <c r="F61" s="7"/>
      <c r="G61" s="7"/>
    </row>
    <row r="62" spans="1:7" s="2" customFormat="1" ht="12.75">
      <c r="A62" s="402">
        <v>40246</v>
      </c>
      <c r="B62" s="236"/>
      <c r="C62" s="236"/>
      <c r="D62" s="236"/>
      <c r="E62" s="7"/>
      <c r="F62" s="7"/>
      <c r="G62" s="7"/>
    </row>
    <row r="63" spans="1:7" s="2" customFormat="1" ht="12.75">
      <c r="A63" s="98"/>
      <c r="B63" s="236"/>
      <c r="C63" s="236"/>
      <c r="D63" s="236"/>
      <c r="E63" s="7"/>
      <c r="F63" s="7"/>
      <c r="G63" s="7"/>
    </row>
    <row r="64" ht="12" customHeight="1">
      <c r="A64" s="118"/>
    </row>
    <row r="65" ht="17.25" customHeight="1">
      <c r="A65" s="118"/>
    </row>
    <row r="66" ht="13.5" customHeight="1">
      <c r="A66" s="118"/>
    </row>
    <row r="67" ht="12.75">
      <c r="A67" s="118"/>
    </row>
    <row r="68" ht="12.75">
      <c r="A68" s="118"/>
    </row>
    <row r="69" ht="12.75">
      <c r="A69" s="118"/>
    </row>
    <row r="70" ht="12.75">
      <c r="A70" s="118"/>
    </row>
  </sheetData>
  <sheetProtection/>
  <hyperlinks>
    <hyperlink ref="A32" r:id="rId1" display="EStarWasher_DryerSingleFamily_FY09v1_1.xls"/>
  </hyperlinks>
  <printOptions/>
  <pageMargins left="0.5" right="0.5" top="0.5" bottom="0.5" header="0.5" footer="0.5"/>
  <pageSetup horizontalDpi="600" verticalDpi="600" orientation="landscape" scale="61" r:id="rId2"/>
  <headerFooter alignWithMargins="0">
    <oddFooter>&amp;L&amp;A&amp;C&amp;F&amp;R&amp;P of &amp;N</oddFooter>
  </headerFooter>
</worksheet>
</file>

<file path=xl/worksheets/sheet6.xml><?xml version="1.0" encoding="utf-8"?>
<worksheet xmlns="http://schemas.openxmlformats.org/spreadsheetml/2006/main" xmlns:r="http://schemas.openxmlformats.org/officeDocument/2006/relationships">
  <sheetPr>
    <tabColor indexed="16"/>
  </sheetPr>
  <dimension ref="A1:H26"/>
  <sheetViews>
    <sheetView showGridLines="0" view="pageBreakPreview" zoomScaleSheetLayoutView="100" zoomScalePageLayoutView="0" workbookViewId="0" topLeftCell="A7">
      <selection activeCell="C19" sqref="C19"/>
    </sheetView>
  </sheetViews>
  <sheetFormatPr defaultColWidth="9.140625" defaultRowHeight="12.75"/>
  <cols>
    <col min="1" max="1" width="43.8515625" style="5" customWidth="1"/>
    <col min="2" max="2" width="11.57421875" style="5" customWidth="1"/>
    <col min="3" max="3" width="7.57421875" style="5" customWidth="1"/>
    <col min="4" max="4" width="11.421875" style="5" customWidth="1"/>
    <col min="5" max="5" width="10.28125" style="5" bestFit="1" customWidth="1"/>
    <col min="6" max="6" width="40.57421875" style="5" customWidth="1"/>
    <col min="7" max="7" width="9.140625" style="5" customWidth="1"/>
    <col min="8" max="8" width="13.140625" style="5" customWidth="1"/>
    <col min="9" max="9" width="15.421875" style="5" customWidth="1"/>
    <col min="10" max="11" width="9.140625" style="5" customWidth="1"/>
    <col min="12" max="12" width="2.00390625" style="5" customWidth="1"/>
    <col min="13" max="13" width="10.28125" style="5" bestFit="1" customWidth="1"/>
    <col min="14" max="16384" width="9.140625" style="5" customWidth="1"/>
  </cols>
  <sheetData>
    <row r="1" ht="15.75">
      <c r="A1" s="1" t="s">
        <v>57</v>
      </c>
    </row>
    <row r="2" spans="1:8" ht="15">
      <c r="A2" s="91" t="s">
        <v>112</v>
      </c>
      <c r="B2" s="9"/>
      <c r="C2" s="9"/>
      <c r="D2" s="9"/>
      <c r="E2" s="9"/>
      <c r="F2" s="9"/>
      <c r="G2" s="9"/>
      <c r="H2" s="9"/>
    </row>
    <row r="3" spans="1:8" ht="15">
      <c r="A3" s="12" t="s">
        <v>500</v>
      </c>
      <c r="B3" s="9"/>
      <c r="C3" s="9"/>
      <c r="D3" s="9"/>
      <c r="E3" s="9"/>
      <c r="F3" s="9"/>
      <c r="G3" s="9"/>
      <c r="H3" s="9"/>
    </row>
    <row r="4" spans="1:8" ht="12.75">
      <c r="A4" s="138"/>
      <c r="B4" s="9"/>
      <c r="C4" s="9"/>
      <c r="D4" s="9"/>
      <c r="E4" s="9"/>
      <c r="F4" s="9"/>
      <c r="G4" s="9"/>
      <c r="H4" s="9"/>
    </row>
    <row r="5" spans="1:8" s="242" customFormat="1" ht="38.25">
      <c r="A5" s="238" t="s">
        <v>113</v>
      </c>
      <c r="B5" s="239" t="s">
        <v>60</v>
      </c>
      <c r="C5" s="240" t="s">
        <v>61</v>
      </c>
      <c r="D5" s="239" t="s">
        <v>270</v>
      </c>
      <c r="E5" s="241"/>
      <c r="G5" s="241"/>
      <c r="H5" s="241"/>
    </row>
    <row r="6" spans="1:8" s="242" customFormat="1" ht="12.75">
      <c r="A6" s="243" t="s">
        <v>114</v>
      </c>
      <c r="B6" s="244">
        <v>784</v>
      </c>
      <c r="C6" s="244">
        <f>F14</f>
        <v>0.8</v>
      </c>
      <c r="D6" s="274">
        <f>B6*C6</f>
        <v>627.2</v>
      </c>
      <c r="E6" s="241"/>
      <c r="G6" s="241"/>
      <c r="H6" s="241"/>
    </row>
    <row r="7" spans="1:8" s="242" customFormat="1" ht="12.75">
      <c r="A7" s="241"/>
      <c r="B7" s="245"/>
      <c r="C7" s="245"/>
      <c r="E7" s="241"/>
      <c r="F7" s="241"/>
      <c r="G7" s="241"/>
      <c r="H7" s="241"/>
    </row>
    <row r="8" spans="1:8" s="242" customFormat="1" ht="12.75">
      <c r="A8" s="146" t="s">
        <v>81</v>
      </c>
      <c r="B8" s="245"/>
      <c r="C8" s="245"/>
      <c r="E8" s="241"/>
      <c r="F8" s="241"/>
      <c r="G8" s="241"/>
      <c r="H8" s="241"/>
    </row>
    <row r="9" spans="1:8" s="242" customFormat="1" ht="12.75">
      <c r="A9" s="242" t="s">
        <v>284</v>
      </c>
      <c r="E9" s="241"/>
      <c r="F9" s="241"/>
      <c r="G9" s="241"/>
      <c r="H9" s="241"/>
    </row>
    <row r="10" spans="1:8" s="242" customFormat="1" ht="12.75">
      <c r="A10" s="246" t="s">
        <v>115</v>
      </c>
      <c r="E10" s="241"/>
      <c r="F10" s="241"/>
      <c r="G10" s="241"/>
      <c r="H10" s="241"/>
    </row>
    <row r="11" spans="1:8" s="242" customFormat="1" ht="12.75">
      <c r="A11" s="120"/>
      <c r="E11" s="241"/>
      <c r="F11" s="241"/>
      <c r="G11" s="241"/>
      <c r="H11" s="241"/>
    </row>
    <row r="12" spans="1:8" s="242" customFormat="1" ht="12.75">
      <c r="A12" s="127" t="s">
        <v>299</v>
      </c>
      <c r="E12" s="241"/>
      <c r="F12" s="605" t="s">
        <v>530</v>
      </c>
      <c r="G12" s="241"/>
      <c r="H12" s="241"/>
    </row>
    <row r="13" spans="1:8" s="242" customFormat="1" ht="38.25">
      <c r="A13" s="248"/>
      <c r="E13" s="241"/>
      <c r="F13" s="606" t="s">
        <v>531</v>
      </c>
      <c r="G13" s="241"/>
      <c r="H13" s="241"/>
    </row>
    <row r="14" spans="1:8" s="242" customFormat="1" ht="12.75">
      <c r="A14" s="247" t="s">
        <v>281</v>
      </c>
      <c r="E14" s="241"/>
      <c r="F14" s="607">
        <v>0.8</v>
      </c>
      <c r="G14" s="241"/>
      <c r="H14" s="241"/>
    </row>
    <row r="15" spans="1:6" s="242" customFormat="1" ht="12.75">
      <c r="A15" s="242" t="s">
        <v>298</v>
      </c>
      <c r="F15" s="608" t="s">
        <v>532</v>
      </c>
    </row>
    <row r="16" spans="1:4" s="242" customFormat="1" ht="12.75">
      <c r="A16" s="249"/>
      <c r="B16" s="241"/>
      <c r="C16" s="241"/>
      <c r="D16" s="241"/>
    </row>
    <row r="17" spans="1:6" s="242" customFormat="1" ht="12.75">
      <c r="A17" s="127" t="s">
        <v>83</v>
      </c>
      <c r="B17" s="241"/>
      <c r="C17" s="241"/>
      <c r="D17" s="241"/>
      <c r="F17" s="7" t="s">
        <v>567</v>
      </c>
    </row>
    <row r="18" spans="1:6" s="242" customFormat="1" ht="12.75">
      <c r="A18" s="249"/>
      <c r="B18" s="241"/>
      <c r="C18" s="241"/>
      <c r="D18" s="241"/>
      <c r="F18" s="242">
        <v>101</v>
      </c>
    </row>
    <row r="19" spans="1:6" s="251" customFormat="1" ht="12.75">
      <c r="A19" s="30" t="s">
        <v>379</v>
      </c>
      <c r="B19" s="250"/>
      <c r="C19" s="250"/>
      <c r="D19" s="250"/>
      <c r="F19" s="2" t="s">
        <v>568</v>
      </c>
    </row>
    <row r="20" spans="1:6" s="251" customFormat="1" ht="12.75">
      <c r="A20" s="401">
        <v>40079</v>
      </c>
      <c r="B20" s="250"/>
      <c r="C20" s="250"/>
      <c r="D20" s="250"/>
      <c r="F20" s="251">
        <v>120</v>
      </c>
    </row>
    <row r="21" spans="1:6" s="251" customFormat="1" ht="12.75">
      <c r="A21" s="242"/>
      <c r="F21" s="407" t="s">
        <v>596</v>
      </c>
    </row>
    <row r="22" spans="1:6" s="251" customFormat="1" ht="12.75">
      <c r="A22" s="242"/>
      <c r="F22" s="407" t="s">
        <v>595</v>
      </c>
    </row>
    <row r="23" s="251" customFormat="1" ht="12.75">
      <c r="A23" s="242"/>
    </row>
    <row r="24" spans="1:2" s="251" customFormat="1" ht="12.75">
      <c r="A24" s="242"/>
      <c r="B24" s="2" t="s">
        <v>613</v>
      </c>
    </row>
    <row r="25" spans="1:2" ht="12.75">
      <c r="A25" s="242"/>
      <c r="B25" s="2" t="s">
        <v>614</v>
      </c>
    </row>
    <row r="26" ht="12.75">
      <c r="B26" s="2" t="s">
        <v>616</v>
      </c>
    </row>
  </sheetData>
  <sheetProtection/>
  <hyperlinks>
    <hyperlink ref="A10" r:id="rId1" display="..\..\..\..\..\..\Res Tech\Measure Analysis Projects\PacifiCorp\324-PacifiCorp - CA\Appliances\FW  Clothes Washer Recycling Savings Numbers.msg"/>
  </hyperlinks>
  <printOptions/>
  <pageMargins left="0.5" right="0.5" top="0.5" bottom="0.5" header="0.5" footer="0.5"/>
  <pageSetup horizontalDpi="600" verticalDpi="600" orientation="landscape" scale="65" r:id="rId2"/>
  <headerFooter alignWithMargins="0">
    <oddFooter>&amp;L&amp;A&amp;C&amp;F&amp;R&amp;P of &amp;N</oddFooter>
  </headerFooter>
</worksheet>
</file>

<file path=xl/worksheets/sheet7.xml><?xml version="1.0" encoding="utf-8"?>
<worksheet xmlns="http://schemas.openxmlformats.org/spreadsheetml/2006/main" xmlns:r="http://schemas.openxmlformats.org/officeDocument/2006/relationships">
  <sheetPr>
    <tabColor indexed="16"/>
  </sheetPr>
  <dimension ref="A1:G32"/>
  <sheetViews>
    <sheetView showGridLines="0" view="pageBreakPreview" zoomScaleSheetLayoutView="100" zoomScalePageLayoutView="0" workbookViewId="0" topLeftCell="A6">
      <selection activeCell="F25" sqref="F25"/>
    </sheetView>
  </sheetViews>
  <sheetFormatPr defaultColWidth="9.140625" defaultRowHeight="12.75"/>
  <cols>
    <col min="1" max="1" width="38.28125" style="5" customWidth="1"/>
    <col min="2" max="2" width="16.28125" style="5" customWidth="1"/>
    <col min="3" max="3" width="13.28125" style="5" customWidth="1"/>
    <col min="4" max="4" width="16.421875" style="5" customWidth="1"/>
    <col min="5" max="5" width="9.8515625" style="5" customWidth="1"/>
    <col min="6" max="6" width="13.28125" style="5" customWidth="1"/>
    <col min="7" max="7" width="9.140625" style="5" customWidth="1"/>
    <col min="8" max="8" width="22.00390625" style="5" customWidth="1"/>
    <col min="9" max="13" width="9.140625" style="5" customWidth="1"/>
    <col min="14" max="14" width="11.7109375" style="5" customWidth="1"/>
    <col min="15" max="15" width="9.140625" style="5" customWidth="1"/>
    <col min="16" max="16" width="10.421875" style="5" customWidth="1"/>
    <col min="17" max="16384" width="9.140625" style="5" customWidth="1"/>
  </cols>
  <sheetData>
    <row r="1" ht="15.75">
      <c r="A1" s="1" t="s">
        <v>57</v>
      </c>
    </row>
    <row r="2" ht="15">
      <c r="A2" s="99" t="s">
        <v>116</v>
      </c>
    </row>
    <row r="3" ht="15">
      <c r="A3" s="12" t="s">
        <v>500</v>
      </c>
    </row>
    <row r="4" ht="15">
      <c r="A4" s="99"/>
    </row>
    <row r="5" spans="1:7" ht="51">
      <c r="A5" s="162" t="s">
        <v>113</v>
      </c>
      <c r="B5" s="139" t="s">
        <v>359</v>
      </c>
      <c r="C5" s="191" t="s">
        <v>117</v>
      </c>
      <c r="D5" s="189" t="s">
        <v>60</v>
      </c>
      <c r="E5" s="139" t="s">
        <v>61</v>
      </c>
      <c r="F5" s="189" t="s">
        <v>270</v>
      </c>
      <c r="G5" s="139" t="s">
        <v>371</v>
      </c>
    </row>
    <row r="6" spans="1:7" ht="12.75">
      <c r="A6" s="192" t="s">
        <v>357</v>
      </c>
      <c r="B6" s="121">
        <v>355</v>
      </c>
      <c r="C6" s="121">
        <v>307</v>
      </c>
      <c r="D6" s="121">
        <f>B6-C6</f>
        <v>48</v>
      </c>
      <c r="E6" s="121">
        <f>E12</f>
        <v>0.8</v>
      </c>
      <c r="F6" s="550">
        <f>D6*E6</f>
        <v>38.400000000000006</v>
      </c>
      <c r="G6" s="393">
        <f>E21+E23</f>
        <v>0.0790144435004248</v>
      </c>
    </row>
    <row r="7" spans="1:7" ht="12.75">
      <c r="A7" s="192" t="s">
        <v>358</v>
      </c>
      <c r="B7" s="121">
        <v>161</v>
      </c>
      <c r="C7" s="121">
        <v>140</v>
      </c>
      <c r="D7" s="121">
        <f>B7-C7</f>
        <v>21</v>
      </c>
      <c r="E7" s="121">
        <f>E12</f>
        <v>0.8</v>
      </c>
      <c r="F7" s="223">
        <f>D7*E7</f>
        <v>16.8</v>
      </c>
      <c r="G7" s="393">
        <f>E22+E24</f>
        <v>0.9209855564995753</v>
      </c>
    </row>
    <row r="8" spans="1:6" ht="12.75">
      <c r="A8" s="383"/>
      <c r="B8" s="34"/>
      <c r="C8" s="34"/>
      <c r="D8" s="391">
        <f>D6*G6+D7*G7</f>
        <v>23.13338997451147</v>
      </c>
      <c r="E8" s="34"/>
      <c r="F8" s="392">
        <f>F6*G6+F7*G7</f>
        <v>18.50671197960918</v>
      </c>
    </row>
    <row r="9" spans="1:6" ht="12.75">
      <c r="A9"/>
      <c r="B9"/>
      <c r="C9"/>
      <c r="D9"/>
      <c r="E9"/>
      <c r="F9"/>
    </row>
    <row r="10" spans="1:5" ht="12.75">
      <c r="A10" s="30" t="s">
        <v>81</v>
      </c>
      <c r="E10" s="609"/>
    </row>
    <row r="11" spans="1:5" ht="12.75">
      <c r="A11" s="215" t="s">
        <v>118</v>
      </c>
      <c r="E11" s="2"/>
    </row>
    <row r="12" spans="1:7" ht="12.75">
      <c r="A12" s="216" t="s">
        <v>119</v>
      </c>
      <c r="E12" s="551">
        <v>0.8</v>
      </c>
      <c r="F12" s="551"/>
      <c r="G12" s="551"/>
    </row>
    <row r="13" spans="1:7" ht="12.75">
      <c r="A13" s="122"/>
      <c r="E13" s="549" t="s">
        <v>533</v>
      </c>
      <c r="F13" s="551"/>
      <c r="G13" s="551"/>
    </row>
    <row r="14" ht="12.75">
      <c r="A14" s="384" t="s">
        <v>360</v>
      </c>
    </row>
    <row r="15" ht="12.75">
      <c r="A15" s="384" t="s">
        <v>361</v>
      </c>
    </row>
    <row r="16" ht="12.75">
      <c r="A16" s="384" t="s">
        <v>362</v>
      </c>
    </row>
    <row r="17" ht="12.75">
      <c r="A17" s="122"/>
    </row>
    <row r="18" ht="12.75">
      <c r="A18" s="127" t="s">
        <v>299</v>
      </c>
    </row>
    <row r="19" ht="12.75">
      <c r="A19" s="123"/>
    </row>
    <row r="20" spans="1:5" ht="12.75">
      <c r="A20" s="390" t="s">
        <v>363</v>
      </c>
      <c r="B20" s="390" t="s">
        <v>364</v>
      </c>
      <c r="C20" s="390" t="s">
        <v>365</v>
      </c>
      <c r="D20" s="390" t="s">
        <v>366</v>
      </c>
      <c r="E20"/>
    </row>
    <row r="21" spans="1:5" ht="12.75">
      <c r="A21" s="385" t="s">
        <v>367</v>
      </c>
      <c r="B21" s="385" t="s">
        <v>368</v>
      </c>
      <c r="C21" s="385" t="s">
        <v>275</v>
      </c>
      <c r="D21" s="386">
        <v>60</v>
      </c>
      <c r="E21" s="387">
        <f>D21/(SUM($D$21:$D$24))</f>
        <v>0.05097706032285471</v>
      </c>
    </row>
    <row r="22" spans="1:5" ht="12.75">
      <c r="A22" s="385" t="s">
        <v>367</v>
      </c>
      <c r="B22" s="385" t="s">
        <v>369</v>
      </c>
      <c r="C22" s="385" t="s">
        <v>275</v>
      </c>
      <c r="D22" s="386">
        <v>641</v>
      </c>
      <c r="E22" s="387">
        <f>D22/(SUM($D$21:$D$24))</f>
        <v>0.5446049277824979</v>
      </c>
    </row>
    <row r="23" spans="1:5" ht="12.75">
      <c r="A23" s="385" t="s">
        <v>370</v>
      </c>
      <c r="B23" s="385" t="s">
        <v>368</v>
      </c>
      <c r="C23" s="385" t="s">
        <v>275</v>
      </c>
      <c r="D23" s="386">
        <v>33</v>
      </c>
      <c r="E23" s="387">
        <f>D23/(SUM($D$21:$D$24))</f>
        <v>0.028037383177570093</v>
      </c>
    </row>
    <row r="24" spans="1:5" ht="12.75">
      <c r="A24" s="385" t="s">
        <v>370</v>
      </c>
      <c r="B24" s="385" t="s">
        <v>369</v>
      </c>
      <c r="C24" s="385" t="s">
        <v>275</v>
      </c>
      <c r="D24" s="386">
        <v>443</v>
      </c>
      <c r="E24" s="387">
        <f>D24/(SUM($D$21:$D$24))</f>
        <v>0.37638062871707734</v>
      </c>
    </row>
    <row r="25" spans="1:5" ht="12.75">
      <c r="A25" s="388"/>
      <c r="B25" s="388"/>
      <c r="C25" s="388"/>
      <c r="D25" s="389"/>
      <c r="E25" s="387"/>
    </row>
    <row r="26" ht="12.75">
      <c r="A26" s="200" t="s">
        <v>281</v>
      </c>
    </row>
    <row r="27" ht="12.75">
      <c r="A27" s="123" t="s">
        <v>285</v>
      </c>
    </row>
    <row r="28" ht="12.75">
      <c r="A28" s="123"/>
    </row>
    <row r="29" spans="1:3" ht="12.75">
      <c r="A29" s="200" t="s">
        <v>83</v>
      </c>
      <c r="C29" s="2" t="s">
        <v>613</v>
      </c>
    </row>
    <row r="30" spans="1:3" ht="12.75">
      <c r="A30" s="123"/>
      <c r="C30" s="2" t="s">
        <v>614</v>
      </c>
    </row>
    <row r="31" spans="1:3" ht="12.75">
      <c r="A31" s="30" t="s">
        <v>379</v>
      </c>
      <c r="C31" s="2" t="s">
        <v>616</v>
      </c>
    </row>
    <row r="32" ht="12.75">
      <c r="A32" s="401">
        <v>40245</v>
      </c>
    </row>
  </sheetData>
  <sheetProtection/>
  <hyperlinks>
    <hyperlink ref="A12" r:id="rId1" display="http://www.cee1.org/resid/seha/dishw/dw-spec.pdf"/>
  </hyperlinks>
  <printOptions/>
  <pageMargins left="0.5" right="0.5" top="0.5" bottom="0.5" header="0.5" footer="0.5"/>
  <pageSetup horizontalDpi="600" verticalDpi="600" orientation="landscape" scale="70" r:id="rId2"/>
  <headerFooter alignWithMargins="0">
    <oddFooter>&amp;L&amp;A&amp;C&amp;F&amp;R&amp;P of &amp;N</oddFooter>
  </headerFooter>
</worksheet>
</file>

<file path=xl/worksheets/sheet8.xml><?xml version="1.0" encoding="utf-8"?>
<worksheet xmlns="http://schemas.openxmlformats.org/spreadsheetml/2006/main" xmlns:r="http://schemas.openxmlformats.org/officeDocument/2006/relationships">
  <sheetPr>
    <tabColor indexed="16"/>
  </sheetPr>
  <dimension ref="A1:I25"/>
  <sheetViews>
    <sheetView showGridLines="0" view="pageBreakPreview" zoomScaleSheetLayoutView="100" zoomScalePageLayoutView="0" workbookViewId="0" topLeftCell="A4">
      <selection activeCell="E19" sqref="E19"/>
    </sheetView>
  </sheetViews>
  <sheetFormatPr defaultColWidth="9.140625" defaultRowHeight="12.75"/>
  <cols>
    <col min="1" max="1" width="54.00390625" style="5" bestFit="1" customWidth="1"/>
    <col min="2" max="2" width="10.57421875" style="5" customWidth="1"/>
    <col min="3" max="3" width="11.421875" style="5" customWidth="1"/>
    <col min="4" max="16384" width="9.140625" style="5" customWidth="1"/>
  </cols>
  <sheetData>
    <row r="1" ht="15.75">
      <c r="A1" s="1" t="s">
        <v>57</v>
      </c>
    </row>
    <row r="2" ht="15">
      <c r="A2" s="99" t="s">
        <v>120</v>
      </c>
    </row>
    <row r="3" ht="15">
      <c r="A3" s="12" t="s">
        <v>500</v>
      </c>
    </row>
    <row r="4" ht="15">
      <c r="A4" s="99"/>
    </row>
    <row r="5" spans="1:5" ht="51">
      <c r="A5" s="139" t="s">
        <v>121</v>
      </c>
      <c r="B5" s="194" t="s">
        <v>122</v>
      </c>
      <c r="C5" s="189" t="s">
        <v>60</v>
      </c>
      <c r="D5" s="139" t="s">
        <v>61</v>
      </c>
      <c r="E5" s="189" t="s">
        <v>270</v>
      </c>
    </row>
    <row r="6" spans="1:5" ht="12.75">
      <c r="A6" s="124" t="s">
        <v>124</v>
      </c>
      <c r="B6" s="26">
        <v>20</v>
      </c>
      <c r="C6" s="125">
        <v>52.135848467481786</v>
      </c>
      <c r="D6" s="26">
        <f aca="true" t="shared" si="0" ref="D6:D11">$E$17</f>
        <v>0.8</v>
      </c>
      <c r="E6" s="95">
        <f aca="true" t="shared" si="1" ref="E6:E11">C6*D6</f>
        <v>41.70867877398543</v>
      </c>
    </row>
    <row r="7" spans="1:5" ht="12.75">
      <c r="A7" s="124" t="s">
        <v>125</v>
      </c>
      <c r="B7" s="26">
        <v>20</v>
      </c>
      <c r="C7" s="125">
        <v>58.493076010853315</v>
      </c>
      <c r="D7" s="26">
        <f t="shared" si="0"/>
        <v>0.8</v>
      </c>
      <c r="E7" s="95">
        <f t="shared" si="1"/>
        <v>46.79446080868266</v>
      </c>
    </row>
    <row r="8" spans="1:5" ht="12.75">
      <c r="A8" s="124" t="s">
        <v>126</v>
      </c>
      <c r="B8" s="26">
        <v>20</v>
      </c>
      <c r="C8" s="125">
        <v>65.20095449572544</v>
      </c>
      <c r="D8" s="26">
        <f t="shared" si="0"/>
        <v>0.8</v>
      </c>
      <c r="E8" s="95">
        <f t="shared" si="1"/>
        <v>52.16076359658035</v>
      </c>
    </row>
    <row r="9" spans="1:5" ht="12.75">
      <c r="A9" s="124" t="s">
        <v>127</v>
      </c>
      <c r="B9" s="26">
        <v>20</v>
      </c>
      <c r="C9" s="125">
        <v>57.776061756578756</v>
      </c>
      <c r="D9" s="26">
        <f t="shared" si="0"/>
        <v>0.8</v>
      </c>
      <c r="E9" s="95">
        <f t="shared" si="1"/>
        <v>46.22084940526301</v>
      </c>
    </row>
    <row r="10" spans="1:5" ht="12.75">
      <c r="A10" s="124" t="s">
        <v>128</v>
      </c>
      <c r="B10" s="26">
        <v>20</v>
      </c>
      <c r="C10" s="125">
        <v>13.973153695028104</v>
      </c>
      <c r="D10" s="26">
        <f t="shared" si="0"/>
        <v>0.8</v>
      </c>
      <c r="E10" s="95">
        <f t="shared" si="1"/>
        <v>11.178522956022483</v>
      </c>
    </row>
    <row r="11" spans="1:5" ht="12.75">
      <c r="A11" s="124" t="s">
        <v>129</v>
      </c>
      <c r="B11" s="26">
        <v>20</v>
      </c>
      <c r="C11" s="125">
        <v>37.157670874624436</v>
      </c>
      <c r="D11" s="26">
        <f t="shared" si="0"/>
        <v>0.8</v>
      </c>
      <c r="E11" s="95">
        <f t="shared" si="1"/>
        <v>29.726136699699552</v>
      </c>
    </row>
    <row r="12" spans="1:5" ht="15">
      <c r="A12" s="99"/>
      <c r="D12" s="126" t="s">
        <v>130</v>
      </c>
      <c r="E12" s="610">
        <f>AVERAGE(E6:E11)</f>
        <v>37.964902040038915</v>
      </c>
    </row>
    <row r="13" spans="1:3" ht="12.75">
      <c r="A13" s="127" t="s">
        <v>81</v>
      </c>
      <c r="B13" s="2" t="s">
        <v>572</v>
      </c>
      <c r="C13" s="576">
        <f>AVERAGE(C6:C11)</f>
        <v>47.45612755004864</v>
      </c>
    </row>
    <row r="14" ht="12.75">
      <c r="A14" s="128" t="s">
        <v>131</v>
      </c>
    </row>
    <row r="15" spans="1:9" ht="15">
      <c r="A15" s="99"/>
      <c r="E15" s="609"/>
      <c r="I15" s="551"/>
    </row>
    <row r="16" spans="1:9" ht="12.75">
      <c r="A16" s="127" t="s">
        <v>299</v>
      </c>
      <c r="E16" s="2"/>
      <c r="I16" s="551"/>
    </row>
    <row r="17" spans="5:9" ht="12.75">
      <c r="E17" s="551">
        <v>0.8</v>
      </c>
      <c r="F17" s="551"/>
      <c r="G17" s="551"/>
      <c r="H17" s="551"/>
      <c r="I17" s="551"/>
    </row>
    <row r="18" spans="1:9" ht="12.75">
      <c r="A18" s="127" t="s">
        <v>281</v>
      </c>
      <c r="E18" s="549" t="s">
        <v>534</v>
      </c>
      <c r="F18" s="551"/>
      <c r="G18" s="551"/>
      <c r="H18" s="551"/>
      <c r="I18" s="551"/>
    </row>
    <row r="19" spans="1:9" ht="12.75">
      <c r="A19" s="128" t="s">
        <v>288</v>
      </c>
      <c r="E19" s="551"/>
      <c r="F19" s="551"/>
      <c r="G19" s="551"/>
      <c r="H19" s="551"/>
      <c r="I19" s="551"/>
    </row>
    <row r="20" ht="15">
      <c r="A20" s="99"/>
    </row>
    <row r="21" ht="12.75">
      <c r="A21" s="127" t="s">
        <v>110</v>
      </c>
    </row>
    <row r="22" ht="12.75">
      <c r="A22" s="128" t="s">
        <v>132</v>
      </c>
    </row>
    <row r="23" ht="12.75">
      <c r="B23" s="2" t="s">
        <v>613</v>
      </c>
    </row>
    <row r="24" spans="1:2" ht="12.75">
      <c r="A24" s="30" t="s">
        <v>379</v>
      </c>
      <c r="B24" s="2" t="s">
        <v>614</v>
      </c>
    </row>
    <row r="25" spans="1:2" ht="12.75">
      <c r="A25" s="401">
        <v>40076</v>
      </c>
      <c r="B25" s="2" t="s">
        <v>616</v>
      </c>
    </row>
  </sheetData>
  <sheetProtection/>
  <printOptions/>
  <pageMargins left="0.5" right="0.5" top="0.5" bottom="0.5" header="0.5" footer="0.5"/>
  <pageSetup horizontalDpi="600" verticalDpi="600" orientation="landscape" scale="70" r:id="rId2"/>
  <headerFooter alignWithMargins="0">
    <oddFooter>&amp;L&amp;A&amp;C&amp;F&amp;R&amp;P of &amp;N</oddFooter>
  </headerFooter>
  <drawing r:id="rId1"/>
</worksheet>
</file>

<file path=xl/worksheets/sheet9.xml><?xml version="1.0" encoding="utf-8"?>
<worksheet xmlns="http://schemas.openxmlformats.org/spreadsheetml/2006/main" xmlns:r="http://schemas.openxmlformats.org/officeDocument/2006/relationships">
  <sheetPr>
    <tabColor indexed="16"/>
  </sheetPr>
  <dimension ref="A1:I48"/>
  <sheetViews>
    <sheetView showGridLines="0" view="pageBreakPreview" zoomScale="60" zoomScalePageLayoutView="0" workbookViewId="0" topLeftCell="A16">
      <selection activeCell="J20" sqref="J20"/>
    </sheetView>
  </sheetViews>
  <sheetFormatPr defaultColWidth="9.140625" defaultRowHeight="12.75"/>
  <cols>
    <col min="1" max="1" width="43.28125" style="5" customWidth="1"/>
    <col min="2" max="2" width="14.421875" style="5" customWidth="1"/>
    <col min="3" max="3" width="14.57421875" style="5" customWidth="1"/>
    <col min="4" max="4" width="14.8515625" style="5" customWidth="1"/>
    <col min="5" max="5" width="14.57421875" style="5" customWidth="1"/>
    <col min="6" max="6" width="14.7109375" style="5" customWidth="1"/>
    <col min="7" max="7" width="13.28125" style="5" customWidth="1"/>
    <col min="8" max="8" width="15.00390625" style="5" customWidth="1"/>
    <col min="9" max="16384" width="9.140625" style="5" customWidth="1"/>
  </cols>
  <sheetData>
    <row r="1" ht="15.75">
      <c r="A1" s="1" t="s">
        <v>57</v>
      </c>
    </row>
    <row r="2" ht="15">
      <c r="A2" s="99" t="s">
        <v>133</v>
      </c>
    </row>
    <row r="3" ht="15">
      <c r="A3" s="12" t="s">
        <v>500</v>
      </c>
    </row>
    <row r="4" ht="15">
      <c r="A4" s="99"/>
    </row>
    <row r="5" spans="1:9" ht="38.25">
      <c r="A5" s="4" t="s">
        <v>113</v>
      </c>
      <c r="B5" s="139" t="s">
        <v>348</v>
      </c>
      <c r="C5" s="139" t="s">
        <v>135</v>
      </c>
      <c r="D5" s="139" t="s">
        <v>136</v>
      </c>
      <c r="E5" s="139" t="s">
        <v>137</v>
      </c>
      <c r="F5" s="189" t="s">
        <v>60</v>
      </c>
      <c r="G5" s="139" t="s">
        <v>61</v>
      </c>
      <c r="H5" s="189" t="s">
        <v>270</v>
      </c>
      <c r="I5" s="139" t="s">
        <v>349</v>
      </c>
    </row>
    <row r="6" spans="1:9" ht="12.75">
      <c r="A6" s="4" t="s">
        <v>350</v>
      </c>
      <c r="B6" s="121">
        <v>40</v>
      </c>
      <c r="C6" s="130">
        <v>44</v>
      </c>
      <c r="D6" s="121">
        <v>12</v>
      </c>
      <c r="E6" s="373">
        <v>0.92</v>
      </c>
      <c r="F6" s="328">
        <v>84.31212125577389</v>
      </c>
      <c r="G6" s="552">
        <f>F41</f>
        <v>0.8</v>
      </c>
      <c r="H6" s="577">
        <f>F6*G6</f>
        <v>67.44969700461911</v>
      </c>
      <c r="I6" s="374">
        <v>0.16666666666666666</v>
      </c>
    </row>
    <row r="7" spans="1:9" ht="12.75">
      <c r="A7" s="4" t="s">
        <v>351</v>
      </c>
      <c r="B7" s="121">
        <v>50</v>
      </c>
      <c r="C7" s="130">
        <v>72</v>
      </c>
      <c r="D7" s="121">
        <v>12</v>
      </c>
      <c r="E7" s="373">
        <v>0.9</v>
      </c>
      <c r="F7" s="328">
        <v>123.34576060949685</v>
      </c>
      <c r="G7" s="552">
        <f>F41</f>
        <v>0.8</v>
      </c>
      <c r="H7" s="577">
        <f>F7*G7</f>
        <v>98.67660848759749</v>
      </c>
      <c r="I7" s="375">
        <v>0.7916666666666666</v>
      </c>
    </row>
    <row r="8" spans="1:9" ht="12.75">
      <c r="A8" s="4" t="s">
        <v>352</v>
      </c>
      <c r="B8" s="121">
        <v>66</v>
      </c>
      <c r="C8" s="130">
        <v>104</v>
      </c>
      <c r="D8" s="121">
        <v>12</v>
      </c>
      <c r="E8" s="373">
        <v>0.88</v>
      </c>
      <c r="F8" s="328">
        <v>130.87140004375962</v>
      </c>
      <c r="G8" s="552">
        <f>F41</f>
        <v>0.8</v>
      </c>
      <c r="H8" s="577">
        <f>F8*G8</f>
        <v>104.6971200350077</v>
      </c>
      <c r="I8" s="375">
        <v>0.041666666666666664</v>
      </c>
    </row>
    <row r="9" spans="1:8" ht="12.75">
      <c r="A9" s="132"/>
      <c r="B9" s="34">
        <f>B6*I6+B7*I7+B8*I8</f>
        <v>48.99999999999999</v>
      </c>
      <c r="C9" s="133">
        <f>C6*I6+C7*I7+C8*I8</f>
        <v>68.66666666666666</v>
      </c>
      <c r="D9" s="34"/>
      <c r="E9" s="34"/>
      <c r="F9" s="376">
        <f>F6*I6+F7*I7+F8*I8</f>
        <v>117.15372236030397</v>
      </c>
      <c r="G9" s="135"/>
      <c r="H9" s="134">
        <f>H6*I6+H7*I7+H8*I8</f>
        <v>93.72297788824318</v>
      </c>
    </row>
    <row r="10" spans="1:8" ht="12.75">
      <c r="A10" s="132"/>
      <c r="B10" s="34"/>
      <c r="C10" s="133"/>
      <c r="D10" s="34"/>
      <c r="E10" s="34"/>
      <c r="F10" s="134"/>
      <c r="G10" s="135"/>
      <c r="H10" s="134"/>
    </row>
    <row r="11" spans="1:7" ht="12.75">
      <c r="A11" s="30" t="s">
        <v>81</v>
      </c>
      <c r="B11"/>
      <c r="C11"/>
      <c r="D11"/>
      <c r="E11"/>
      <c r="F11"/>
      <c r="G11"/>
    </row>
    <row r="12" spans="1:7" ht="12.75">
      <c r="A12" s="136" t="s">
        <v>353</v>
      </c>
      <c r="B12"/>
      <c r="C12"/>
      <c r="D12"/>
      <c r="E12"/>
      <c r="F12"/>
      <c r="G12"/>
    </row>
    <row r="13" ht="12.75">
      <c r="A13" s="35" t="s">
        <v>356</v>
      </c>
    </row>
    <row r="14" ht="15">
      <c r="A14" s="99"/>
    </row>
    <row r="15" ht="12.75">
      <c r="A15" s="127" t="s">
        <v>299</v>
      </c>
    </row>
    <row r="16" spans="1:9" ht="15.75">
      <c r="A16" s="5" t="s">
        <v>354</v>
      </c>
      <c r="B16" s="1"/>
      <c r="E16" s="9"/>
      <c r="F16" s="9"/>
      <c r="G16" s="9"/>
      <c r="H16" s="9"/>
      <c r="I16" s="9"/>
    </row>
    <row r="17" spans="2:9" ht="15.75">
      <c r="B17" s="1"/>
      <c r="E17" s="9"/>
      <c r="F17" s="9"/>
      <c r="G17" s="9"/>
      <c r="H17" s="9"/>
      <c r="I17" s="9"/>
    </row>
    <row r="18" spans="1:9" ht="15.75">
      <c r="A18" s="8" t="s">
        <v>281</v>
      </c>
      <c r="B18" s="1"/>
      <c r="E18" s="9"/>
      <c r="F18" s="9"/>
      <c r="G18" s="9"/>
      <c r="H18" s="9"/>
      <c r="I18" s="9"/>
    </row>
    <row r="19" spans="1:9" ht="51">
      <c r="A19" s="377" t="s">
        <v>134</v>
      </c>
      <c r="B19" s="378" t="s">
        <v>355</v>
      </c>
      <c r="E19" s="9"/>
      <c r="F19" s="379"/>
      <c r="G19" s="380"/>
      <c r="H19" s="380"/>
      <c r="I19" s="380"/>
    </row>
    <row r="20" spans="1:9" ht="12.75">
      <c r="A20" s="381">
        <v>40</v>
      </c>
      <c r="B20" s="373">
        <v>0.9172</v>
      </c>
      <c r="E20" s="9"/>
      <c r="F20" s="379"/>
      <c r="G20" s="380"/>
      <c r="H20" s="380"/>
      <c r="I20" s="380"/>
    </row>
    <row r="21" spans="1:9" ht="12.75">
      <c r="A21" s="381">
        <v>50</v>
      </c>
      <c r="B21" s="373">
        <v>0.9039999999999999</v>
      </c>
      <c r="E21" s="9"/>
      <c r="F21" s="379"/>
      <c r="G21" s="380"/>
      <c r="H21" s="380"/>
      <c r="I21" s="380"/>
    </row>
    <row r="22" spans="1:9" ht="12.75">
      <c r="A22" s="381">
        <v>66</v>
      </c>
      <c r="B22" s="373">
        <v>0.88288</v>
      </c>
      <c r="E22" s="9"/>
      <c r="F22" s="379"/>
      <c r="G22" s="380"/>
      <c r="H22" s="380"/>
      <c r="I22" s="380"/>
    </row>
    <row r="23" spans="1:9" ht="12.75">
      <c r="A23" s="381">
        <v>80</v>
      </c>
      <c r="B23" s="373">
        <v>0.8644</v>
      </c>
      <c r="E23" s="9"/>
      <c r="F23" s="379"/>
      <c r="G23" s="380"/>
      <c r="H23" s="380"/>
      <c r="I23" s="380"/>
    </row>
    <row r="24" spans="1:9" ht="12.75">
      <c r="A24" s="382"/>
      <c r="B24" s="382"/>
      <c r="E24" s="9"/>
      <c r="F24" s="379"/>
      <c r="G24" s="380"/>
      <c r="H24" s="380"/>
      <c r="I24" s="380"/>
    </row>
    <row r="25" spans="1:9" ht="12.75">
      <c r="A25" s="8" t="s">
        <v>83</v>
      </c>
      <c r="E25" s="9"/>
      <c r="F25" s="379"/>
      <c r="G25" s="380"/>
      <c r="H25" s="380"/>
      <c r="I25" s="380"/>
    </row>
    <row r="26" spans="1:9" ht="12.75">
      <c r="A26" s="2"/>
      <c r="E26" s="9"/>
      <c r="F26" s="379"/>
      <c r="G26" s="380"/>
      <c r="H26" s="380"/>
      <c r="I26" s="380"/>
    </row>
    <row r="27" spans="1:9" ht="12.75">
      <c r="A27" s="2"/>
      <c r="E27" s="9"/>
      <c r="F27" s="379"/>
      <c r="G27" s="380"/>
      <c r="H27" s="380"/>
      <c r="I27" s="380"/>
    </row>
    <row r="28" ht="12.75">
      <c r="A28" s="30" t="s">
        <v>379</v>
      </c>
    </row>
    <row r="29" ht="12.75">
      <c r="A29" s="401">
        <v>40238</v>
      </c>
    </row>
    <row r="30" ht="15">
      <c r="A30" s="99"/>
    </row>
    <row r="31" ht="15">
      <c r="A31" s="99"/>
    </row>
    <row r="32" spans="1:8" ht="38.25">
      <c r="A32" s="4" t="s">
        <v>113</v>
      </c>
      <c r="B32" s="139" t="s">
        <v>134</v>
      </c>
      <c r="C32" s="139" t="s">
        <v>135</v>
      </c>
      <c r="D32" s="139" t="s">
        <v>136</v>
      </c>
      <c r="E32" s="139" t="s">
        <v>137</v>
      </c>
      <c r="F32" s="189" t="s">
        <v>60</v>
      </c>
      <c r="G32" s="139" t="s">
        <v>61</v>
      </c>
      <c r="H32" s="189" t="s">
        <v>270</v>
      </c>
    </row>
    <row r="33" spans="1:8" ht="25.5">
      <c r="A33" s="129" t="s">
        <v>138</v>
      </c>
      <c r="B33" s="121" t="s">
        <v>139</v>
      </c>
      <c r="C33" s="130">
        <v>93</v>
      </c>
      <c r="D33" s="121">
        <v>12</v>
      </c>
      <c r="E33" s="121">
        <v>0.9</v>
      </c>
      <c r="F33" s="32">
        <v>125</v>
      </c>
      <c r="G33" s="131">
        <v>0.8</v>
      </c>
      <c r="H33" s="32">
        <f>F33*G33</f>
        <v>100</v>
      </c>
    </row>
    <row r="34" spans="1:8" ht="12.75">
      <c r="A34" s="132"/>
      <c r="B34" s="34"/>
      <c r="C34" s="133"/>
      <c r="D34" s="34"/>
      <c r="E34" s="34"/>
      <c r="F34" s="134"/>
      <c r="G34" s="135"/>
      <c r="H34" s="134"/>
    </row>
    <row r="35" spans="1:7" ht="12.75">
      <c r="A35" s="30" t="s">
        <v>81</v>
      </c>
      <c r="B35"/>
      <c r="C35"/>
      <c r="D35"/>
      <c r="E35"/>
      <c r="F35"/>
      <c r="G35"/>
    </row>
    <row r="36" spans="1:7" ht="12.75">
      <c r="A36" s="136" t="s">
        <v>131</v>
      </c>
      <c r="B36"/>
      <c r="C36"/>
      <c r="D36"/>
      <c r="E36"/>
      <c r="F36"/>
      <c r="G36"/>
    </row>
    <row r="37" ht="15">
      <c r="A37" s="99"/>
    </row>
    <row r="38" ht="12.75">
      <c r="A38" s="127" t="s">
        <v>299</v>
      </c>
    </row>
    <row r="39" spans="1:6" ht="15.75">
      <c r="A39" s="5" t="s">
        <v>140</v>
      </c>
      <c r="B39" s="1"/>
      <c r="F39" s="609"/>
    </row>
    <row r="40" spans="2:6" ht="15.75">
      <c r="B40" s="1"/>
      <c r="F40" s="2"/>
    </row>
    <row r="41" spans="1:8" ht="15.75">
      <c r="A41" s="8" t="s">
        <v>281</v>
      </c>
      <c r="B41" s="1"/>
      <c r="F41" s="551">
        <v>0.8</v>
      </c>
      <c r="G41" s="551"/>
      <c r="H41" s="551"/>
    </row>
    <row r="42" spans="1:8" ht="15.75">
      <c r="A42" s="2" t="s">
        <v>289</v>
      </c>
      <c r="B42" s="1"/>
      <c r="F42" s="549" t="s">
        <v>535</v>
      </c>
      <c r="G42" s="551"/>
      <c r="H42" s="551"/>
    </row>
    <row r="43" spans="1:8" ht="15.75">
      <c r="A43" s="1"/>
      <c r="B43" s="1"/>
      <c r="F43" s="551"/>
      <c r="G43" s="551"/>
      <c r="H43" s="551"/>
    </row>
    <row r="44" spans="1:2" ht="15.75">
      <c r="A44" s="8" t="s">
        <v>83</v>
      </c>
      <c r="B44" s="1"/>
    </row>
    <row r="45" spans="1:4" ht="15.75">
      <c r="A45" s="2" t="s">
        <v>141</v>
      </c>
      <c r="B45" s="1"/>
      <c r="D45" s="2" t="s">
        <v>613</v>
      </c>
    </row>
    <row r="46" spans="1:4" ht="15.75">
      <c r="A46" s="2" t="s">
        <v>142</v>
      </c>
      <c r="B46" s="1"/>
      <c r="D46" s="2" t="s">
        <v>614</v>
      </c>
    </row>
    <row r="47" spans="1:4" ht="15.75">
      <c r="A47" s="1"/>
      <c r="B47" s="1"/>
      <c r="D47" s="2" t="s">
        <v>616</v>
      </c>
    </row>
    <row r="48" spans="1:8" ht="12.75">
      <c r="A48" s="30" t="s">
        <v>143</v>
      </c>
      <c r="H48" s="137"/>
    </row>
  </sheetData>
  <sheetProtection/>
  <hyperlinks>
    <hyperlink ref="A36" r:id="rId1" display="PNWResDHWLight&amp;ApplianceCurve_6thPlanv1_5.xls"/>
  </hyperlinks>
  <printOptions/>
  <pageMargins left="0.5" right="0.5" top="0.5" bottom="0.5" header="0.5" footer="0.5"/>
  <pageSetup horizontalDpi="600" verticalDpi="600" orientation="landscape" scale="65" r:id="rId2"/>
  <headerFooter alignWithMargins="0">
    <oddHeader>&amp;L&amp;A&amp;C&amp;F&amp;R&amp;P of &amp;N</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SBenting</dc:creator>
  <cp:keywords/>
  <dc:description/>
  <cp:lastModifiedBy>State Employee</cp:lastModifiedBy>
  <cp:lastPrinted>2010-06-02T19:02:32Z</cp:lastPrinted>
  <dcterms:created xsi:type="dcterms:W3CDTF">2009-11-19T16:12:15Z</dcterms:created>
  <dcterms:modified xsi:type="dcterms:W3CDTF">2010-06-08T18:48:16Z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