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40" yWindow="525" windowWidth="16020" windowHeight="8700"/>
  </bookViews>
  <sheets>
    <sheet name="1.0 and 1.1 and 1.2" sheetId="2" r:id="rId1"/>
    <sheet name="1.3" sheetId="3" r:id="rId2"/>
    <sheet name="1.4 and 1.5" sheetId="1" r:id="rId3"/>
  </sheets>
  <definedNames>
    <definedName name="_xlnm.Print_Area" localSheetId="0">'1.0 and 1.1 and 1.2'!$A$1:$G$213</definedName>
    <definedName name="_xlnm.Print_Area" localSheetId="1">'1.3'!$A$1:$G$89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 iterate="1"/>
</workbook>
</file>

<file path=xl/calcChain.xml><?xml version="1.0" encoding="utf-8"?>
<calcChain xmlns="http://schemas.openxmlformats.org/spreadsheetml/2006/main">
  <c r="E81" i="3"/>
  <c r="E80"/>
  <c r="E78"/>
  <c r="D76"/>
  <c r="D82" s="1"/>
  <c r="D85" s="1"/>
  <c r="E67"/>
  <c r="D84"/>
  <c r="E32"/>
  <c r="E23"/>
  <c r="C14"/>
  <c r="D159" i="2"/>
  <c r="A145"/>
  <c r="A143"/>
  <c r="D107"/>
  <c r="D123" s="1"/>
  <c r="A93"/>
  <c r="A91"/>
  <c r="D82"/>
  <c r="D76"/>
  <c r="E78"/>
  <c r="M87" i="1"/>
  <c r="M85"/>
  <c r="M83"/>
  <c r="M82"/>
  <c r="M80"/>
  <c r="M79"/>
  <c r="M78"/>
  <c r="M77"/>
  <c r="M76"/>
  <c r="M74"/>
  <c r="M71"/>
  <c r="M69"/>
  <c r="M67"/>
  <c r="M65"/>
  <c r="M63"/>
  <c r="M62"/>
  <c r="M61"/>
  <c r="M60"/>
  <c r="M59"/>
  <c r="M58"/>
  <c r="M57"/>
  <c r="M54"/>
  <c r="M52"/>
  <c r="M51"/>
  <c r="M50"/>
  <c r="M49"/>
  <c r="M48"/>
  <c r="M47"/>
  <c r="M46"/>
  <c r="M45"/>
  <c r="M44"/>
  <c r="M43"/>
  <c r="M42"/>
  <c r="M39"/>
  <c r="M37"/>
  <c r="M35"/>
  <c r="M34"/>
  <c r="M33"/>
  <c r="M32"/>
  <c r="M31"/>
  <c r="M30"/>
  <c r="M29"/>
  <c r="M28"/>
  <c r="M26"/>
  <c r="M24"/>
  <c r="M23"/>
  <c r="M22"/>
  <c r="M21"/>
  <c r="M20"/>
  <c r="M19"/>
  <c r="M18"/>
  <c r="M17"/>
  <c r="M16"/>
  <c r="M15"/>
  <c r="M12"/>
  <c r="M11"/>
  <c r="M10"/>
  <c r="M9"/>
  <c r="M8"/>
  <c r="C76" i="3" l="1"/>
  <c r="E10"/>
  <c r="E10" i="2"/>
  <c r="D163"/>
  <c r="D110"/>
  <c r="D112" s="1"/>
  <c r="D124" s="1"/>
  <c r="D126" s="1"/>
  <c r="D115"/>
  <c r="D120" s="1"/>
  <c r="D125" s="1"/>
  <c r="D87" i="3" l="1"/>
  <c r="D39"/>
  <c r="D41" s="1"/>
  <c r="E76"/>
  <c r="D129" i="2"/>
  <c r="D131" s="1"/>
  <c r="D133" s="1"/>
  <c r="D167"/>
  <c r="D137" s="1"/>
  <c r="D138" s="1"/>
  <c r="A92"/>
  <c r="A144"/>
  <c r="D84"/>
  <c r="D85" s="1"/>
  <c r="D87" l="1"/>
  <c r="D39"/>
  <c r="D41" s="1"/>
  <c r="E32" l="1"/>
  <c r="E80"/>
  <c r="E81"/>
  <c r="E23" l="1"/>
  <c r="C14"/>
  <c r="C76" l="1"/>
  <c r="E76" l="1"/>
  <c r="E67"/>
  <c r="E33" l="1"/>
  <c r="E34"/>
  <c r="E39"/>
  <c r="C41"/>
  <c r="E41" s="1"/>
  <c r="E56"/>
  <c r="C69"/>
  <c r="E69" s="1"/>
  <c r="C71"/>
  <c r="E79"/>
  <c r="C82"/>
  <c r="E82"/>
  <c r="C84"/>
  <c r="E84" s="1"/>
  <c r="E85" s="1"/>
  <c r="C85"/>
  <c r="C87"/>
  <c r="E87" s="1"/>
  <c r="D98"/>
  <c r="D102"/>
  <c r="E33" i="3"/>
  <c r="E34"/>
  <c r="E39"/>
  <c r="C41"/>
  <c r="E41"/>
  <c r="E56"/>
  <c r="C69"/>
  <c r="E69" s="1"/>
  <c r="E71" s="1"/>
  <c r="C71"/>
  <c r="E79"/>
  <c r="C82"/>
  <c r="E82"/>
  <c r="C84"/>
  <c r="E84"/>
  <c r="C85"/>
  <c r="E85"/>
  <c r="C87"/>
  <c r="E87"/>
  <c r="E71" i="2" l="1"/>
  <c r="D101"/>
  <c r="D104" s="1"/>
</calcChain>
</file>

<file path=xl/sharedStrings.xml><?xml version="1.0" encoding="utf-8"?>
<sst xmlns="http://schemas.openxmlformats.org/spreadsheetml/2006/main" count="304" uniqueCount="142">
  <si>
    <t>Rocky Mountain Power</t>
  </si>
  <si>
    <t>Normalized Results of Operations</t>
  </si>
  <si>
    <t>Adjustment Summary</t>
  </si>
  <si>
    <t>Tab 3</t>
  </si>
  <si>
    <t>Tab 4</t>
  </si>
  <si>
    <t>Tab 5</t>
  </si>
  <si>
    <t>Tab 6</t>
  </si>
  <si>
    <t>Tab 7</t>
  </si>
  <si>
    <t>Tab 8</t>
  </si>
  <si>
    <t>Revenue Adjustments</t>
  </si>
  <si>
    <t>O&amp;M Adjustments</t>
  </si>
  <si>
    <t>Net Power Cost Adjustments</t>
  </si>
  <si>
    <t>Depreciation &amp; Amortization Adjustments</t>
  </si>
  <si>
    <t>Tax Adjustments</t>
  </si>
  <si>
    <t>Rate Base Adjustments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</si>
  <si>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</si>
  <si>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</si>
  <si>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</si>
  <si>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</si>
  <si>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</si>
  <si>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</si>
  <si>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</si>
  <si>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</si>
  <si>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</si>
  <si>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</si>
  <si>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</si>
  <si>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</si>
  <si>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</si>
  <si>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</si>
  <si>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</si>
  <si>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</si>
  <si>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</si>
  <si>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</si>
  <si>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</si>
  <si>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</si>
  <si>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</si>
  <si>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</si>
  <si>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</si>
  <si>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</si>
  <si>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</si>
  <si>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</si>
  <si>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</si>
  <si>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</si>
  <si>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</si>
  <si>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</si>
  <si>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</si>
  <si>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</si>
  <si>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</si>
  <si>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</si>
  <si>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</si>
  <si>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</si>
  <si>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</si>
  <si>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</si>
  <si>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</si>
  <si>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</si>
  <si>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</si>
  <si>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</si>
  <si>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</si>
  <si>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</si>
  <si>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</si>
  <si>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</si>
  <si>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</si>
  <si>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</si>
  <si>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</si>
  <si>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</si>
  <si>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</si>
  <si>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</si>
  <si>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</si>
  <si>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</si>
  <si>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</si>
  <si>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</si>
  <si>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</si>
  <si>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</si>
  <si>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</si>
  <si>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</si>
  <si>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</si>
  <si>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</si>
  <si>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</si>
  <si>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</si>
  <si>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APPROXIMATE 
PRICE CHANGE</t>
  </si>
  <si>
    <t>Page 1.1</t>
  </si>
  <si>
    <t>(1)</t>
  </si>
  <si>
    <t>Page 1.2</t>
  </si>
  <si>
    <t>(2)</t>
  </si>
  <si>
    <t>(3)</t>
  </si>
  <si>
    <t>Page 1.0</t>
  </si>
  <si>
    <t>Total Adjusted</t>
  </si>
  <si>
    <t xml:space="preserve">Results with </t>
  </si>
  <si>
    <t>Results</t>
  </si>
  <si>
    <t>Price Change</t>
  </si>
  <si>
    <t>Ref. Page 2.2</t>
  </si>
  <si>
    <t xml:space="preserve">Net Rate Base </t>
  </si>
  <si>
    <t>Ref. Page 1.0</t>
  </si>
  <si>
    <t>Return on Rate Base Requested</t>
  </si>
  <si>
    <t>Ref. Page 2.1</t>
  </si>
  <si>
    <t>Revenues Required to Earn Requested Return</t>
  </si>
  <si>
    <t>Less Current Operating Revenues</t>
  </si>
  <si>
    <t>Increase to Current Revenues</t>
  </si>
  <si>
    <t>Net to Gross Bump-up</t>
  </si>
  <si>
    <t>Price Change Required for Requested Return</t>
  </si>
  <si>
    <t>Requested Price Change</t>
  </si>
  <si>
    <t>Uncollectible Percent</t>
  </si>
  <si>
    <t>Ref. Page 1.2</t>
  </si>
  <si>
    <t>Increased Uncollectible Expense</t>
  </si>
  <si>
    <t>Franchise Tax</t>
  </si>
  <si>
    <t>Revenue Tax</t>
  </si>
  <si>
    <t>Resource Supplier Tax</t>
  </si>
  <si>
    <t xml:space="preserve">Gross Receipts </t>
  </si>
  <si>
    <t>Increase Taxes Other Than Income</t>
  </si>
  <si>
    <t>Uncollectible Expense</t>
  </si>
  <si>
    <t>Income Before Taxes</t>
  </si>
  <si>
    <t>State Effective Tax Rate</t>
  </si>
  <si>
    <t xml:space="preserve"> </t>
  </si>
  <si>
    <t>Federal Income Tax Rate</t>
  </si>
  <si>
    <t>Federal Income Taxes</t>
  </si>
  <si>
    <t>Operating Income</t>
  </si>
  <si>
    <t>Net  Operating Income</t>
  </si>
  <si>
    <t>Net to Gross Bump-Up</t>
  </si>
  <si>
    <t>Operating Deductions</t>
  </si>
  <si>
    <t>Uncollectible Accounts</t>
  </si>
  <si>
    <t>See Note (1) Below</t>
  </si>
  <si>
    <t>Taxes Other - Franchise Tax</t>
  </si>
  <si>
    <t>Taxes Other - Revenue Tax</t>
  </si>
  <si>
    <t>Taxes Other - Resource Supplier</t>
  </si>
  <si>
    <t>Taxes Other - Gross Receipts</t>
  </si>
  <si>
    <t>Sub-Total</t>
  </si>
  <si>
    <t>State Income Tax @ 4.54%</t>
  </si>
  <si>
    <t>Federal Income Tax @ 35.00%</t>
  </si>
  <si>
    <t>Net Operating Income</t>
  </si>
  <si>
    <t xml:space="preserve">(1) Uncollectible Accounts = </t>
  </si>
  <si>
    <t>Pg. 2.2, General Business Revenues</t>
  </si>
  <si>
    <t>Twelve Months Ending May 31, 2013</t>
  </si>
  <si>
    <t>TOTAL COMPANY
ACTUAL RESULTS 
JUNE 2011</t>
  </si>
  <si>
    <t>UTAH ALLOCATED 
ACTUAL RESULTS 
JUNE 2011</t>
  </si>
  <si>
    <t>Utah Normalized Results
May 2013</t>
  </si>
  <si>
    <t>Normalized Results of Operations - 2010 PROTOCOL</t>
  </si>
  <si>
    <t>Normalized Results of Operations - ROLLED-IN</t>
  </si>
  <si>
    <t>Twelve Months ending May 31, 2013</t>
  </si>
  <si>
    <t>UTAH</t>
  </si>
  <si>
    <t>Pg 2.12, UTAH Situs from Account 904</t>
  </si>
  <si>
    <t>Page 1.3</t>
  </si>
  <si>
    <t>Ref. Page 9.2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</si>
</sst>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_(* #,##0.000_);_(* \(#,##0.000\);_(* &quot;-&quot;??_);_(@_)"/>
    <numFmt numFmtId="168" formatCode="_(&quot;$&quot;* #,##0_);_(&quot;$&quot;* \(#,##0\);_(&quot;$&quot;* &quot;-&quot;??_);_(@_)"/>
  </numFmts>
  <fonts count="12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name val="Arial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" fontId="7" fillId="2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Alignment="1" applyProtection="1">
      <alignment vertical="center"/>
    </xf>
    <xf numFmtId="164" fontId="4" fillId="0" borderId="0" xfId="1" applyNumberFormat="1" applyFont="1" applyBorder="1" applyAlignment="1" applyProtection="1">
      <alignment vertical="center"/>
    </xf>
    <xf numFmtId="164" fontId="1" fillId="0" borderId="0" xfId="0" applyNumberFormat="1" applyFont="1"/>
    <xf numFmtId="164" fontId="4" fillId="0" borderId="2" xfId="1" applyNumberFormat="1" applyFont="1" applyBorder="1" applyAlignment="1" applyProtection="1">
      <alignment vertical="center"/>
    </xf>
    <xf numFmtId="164" fontId="4" fillId="0" borderId="1" xfId="1" applyNumberFormat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4" fontId="4" fillId="0" borderId="4" xfId="1" applyNumberFormat="1" applyFont="1" applyBorder="1" applyAlignment="1" applyProtection="1">
      <alignment vertical="center"/>
    </xf>
    <xf numFmtId="0" fontId="4" fillId="0" borderId="0" xfId="0" quotePrefix="1" applyFont="1" applyAlignment="1">
      <alignment horizontal="left" vertical="center"/>
    </xf>
    <xf numFmtId="0" fontId="1" fillId="0" borderId="0" xfId="0" applyFont="1" applyProtection="1"/>
    <xf numFmtId="0" fontId="1" fillId="0" borderId="0" xfId="0" applyFont="1" applyBorder="1" applyProtection="1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4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0" fontId="1" fillId="0" borderId="0" xfId="0" applyFont="1" applyFill="1"/>
    <xf numFmtId="164" fontId="5" fillId="0" borderId="0" xfId="1" applyNumberFormat="1" applyFont="1" applyFill="1" applyAlignment="1" applyProtection="1">
      <alignment vertical="center"/>
    </xf>
    <xf numFmtId="164" fontId="1" fillId="0" borderId="0" xfId="1" applyNumberFormat="1" applyFont="1"/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right"/>
    </xf>
    <xf numFmtId="164" fontId="4" fillId="0" borderId="0" xfId="1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10" fillId="0" borderId="0" xfId="6" quotePrefix="1" applyFont="1" applyFill="1" applyAlignment="1" applyProtection="1">
      <alignment horizontal="centerContinuous"/>
    </xf>
    <xf numFmtId="0" fontId="3" fillId="0" borderId="0" xfId="6" applyFont="1" applyFill="1" applyAlignment="1" applyProtection="1">
      <alignment horizontal="centerContinuous"/>
    </xf>
    <xf numFmtId="0" fontId="9" fillId="0" borderId="0" xfId="6" applyFill="1" applyProtection="1"/>
    <xf numFmtId="0" fontId="5" fillId="0" borderId="0" xfId="6" applyFont="1" applyFill="1" applyAlignment="1" applyProtection="1">
      <alignment horizontal="right"/>
    </xf>
    <xf numFmtId="0" fontId="9" fillId="0" borderId="0" xfId="6" applyProtection="1"/>
    <xf numFmtId="10" fontId="0" fillId="0" borderId="0" xfId="5" applyNumberFormat="1" applyFont="1" applyFill="1" applyProtection="1"/>
    <xf numFmtId="0" fontId="3" fillId="0" borderId="0" xfId="6" applyFont="1" applyAlignment="1" applyProtection="1">
      <alignment horizontal="centerContinuous"/>
    </xf>
    <xf numFmtId="165" fontId="3" fillId="0" borderId="0" xfId="6" applyNumberFormat="1" applyFont="1" applyAlignment="1" applyProtection="1">
      <alignment horizontal="centerContinuous"/>
    </xf>
    <xf numFmtId="0" fontId="9" fillId="0" borderId="0" xfId="6" applyAlignment="1" applyProtection="1">
      <alignment horizontal="center"/>
    </xf>
    <xf numFmtId="1" fontId="9" fillId="0" borderId="0" xfId="6" applyNumberFormat="1" applyProtection="1"/>
    <xf numFmtId="0" fontId="4" fillId="0" borderId="0" xfId="6" quotePrefix="1" applyFont="1" applyAlignment="1" applyProtection="1">
      <alignment horizontal="center"/>
    </xf>
    <xf numFmtId="0" fontId="9" fillId="0" borderId="0" xfId="6" applyProtection="1">
      <protection locked="0"/>
    </xf>
    <xf numFmtId="0" fontId="4" fillId="0" borderId="0" xfId="6" applyFont="1" applyProtection="1">
      <protection locked="0"/>
    </xf>
    <xf numFmtId="0" fontId="4" fillId="0" borderId="0" xfId="6" applyFont="1" applyAlignment="1" applyProtection="1">
      <alignment horizontal="center"/>
    </xf>
    <xf numFmtId="0" fontId="4" fillId="0" borderId="0" xfId="6" applyFont="1" applyProtection="1"/>
    <xf numFmtId="0" fontId="9" fillId="0" borderId="0" xfId="6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9" fillId="0" borderId="0" xfId="6" applyBorder="1" applyProtection="1">
      <protection locked="0"/>
    </xf>
    <xf numFmtId="0" fontId="4" fillId="0" borderId="0" xfId="6" applyFont="1" applyBorder="1" applyProtection="1">
      <protection locked="0"/>
    </xf>
    <xf numFmtId="0" fontId="4" fillId="0" borderId="0" xfId="6" applyFont="1" applyAlignment="1" applyProtection="1">
      <alignment vertical="center"/>
    </xf>
    <xf numFmtId="0" fontId="9" fillId="0" borderId="0" xfId="6" applyBorder="1" applyProtection="1"/>
    <xf numFmtId="164" fontId="11" fillId="0" borderId="0" xfId="1" applyNumberFormat="1" applyFont="1" applyFill="1" applyBorder="1" applyProtection="1">
      <protection locked="0"/>
    </xf>
    <xf numFmtId="164" fontId="4" fillId="0" borderId="0" xfId="6" applyNumberFormat="1" applyFont="1" applyBorder="1" applyProtection="1">
      <protection locked="0"/>
    </xf>
    <xf numFmtId="167" fontId="11" fillId="0" borderId="0" xfId="5" applyNumberFormat="1" applyFont="1" applyFill="1" applyBorder="1" applyProtection="1">
      <protection locked="0"/>
    </xf>
    <xf numFmtId="37" fontId="11" fillId="0" borderId="0" xfId="6" applyNumberFormat="1" applyFont="1" applyFill="1" applyBorder="1" applyProtection="1">
      <protection locked="0"/>
    </xf>
    <xf numFmtId="164" fontId="11" fillId="0" borderId="0" xfId="6" applyNumberFormat="1" applyFont="1" applyFill="1" applyBorder="1" applyProtection="1">
      <protection locked="0"/>
    </xf>
    <xf numFmtId="43" fontId="11" fillId="0" borderId="0" xfId="6" applyNumberFormat="1" applyFont="1" applyFill="1" applyBorder="1" applyProtection="1">
      <protection locked="0"/>
    </xf>
    <xf numFmtId="0" fontId="11" fillId="0" borderId="0" xfId="6" applyFont="1" applyFill="1" applyBorder="1" applyProtection="1">
      <protection locked="0"/>
    </xf>
    <xf numFmtId="166" fontId="4" fillId="0" borderId="0" xfId="6" applyNumberFormat="1" applyFont="1" applyAlignment="1" applyProtection="1">
      <alignment vertical="center"/>
    </xf>
    <xf numFmtId="166" fontId="4" fillId="0" borderId="0" xfId="6" quotePrefix="1" applyNumberFormat="1" applyFont="1" applyAlignment="1" applyProtection="1">
      <alignment vertical="center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Protection="1">
      <protection locked="0"/>
    </xf>
    <xf numFmtId="0" fontId="4" fillId="0" borderId="0" xfId="6" quotePrefix="1" applyFont="1" applyAlignment="1" applyProtection="1">
      <alignment horizontal="left" vertical="center"/>
    </xf>
    <xf numFmtId="0" fontId="9" fillId="0" borderId="0" xfId="6" applyAlignment="1" applyProtection="1">
      <alignment horizontal="centerContinuous"/>
    </xf>
    <xf numFmtId="0" fontId="5" fillId="0" borderId="0" xfId="6" applyFont="1" applyAlignment="1" applyProtection="1">
      <alignment horizontal="right"/>
    </xf>
    <xf numFmtId="168" fontId="11" fillId="0" borderId="0" xfId="4" applyNumberFormat="1" applyFont="1" applyProtection="1"/>
    <xf numFmtId="0" fontId="11" fillId="0" borderId="0" xfId="6" applyFont="1" applyAlignment="1" applyProtection="1">
      <alignment horizontal="center"/>
    </xf>
    <xf numFmtId="166" fontId="11" fillId="0" borderId="1" xfId="5" applyNumberFormat="1" applyFont="1" applyBorder="1" applyProtection="1"/>
    <xf numFmtId="0" fontId="11" fillId="0" borderId="0" xfId="6" applyFont="1" applyProtection="1"/>
    <xf numFmtId="164" fontId="11" fillId="0" borderId="0" xfId="6" applyNumberFormat="1" applyFont="1" applyProtection="1"/>
    <xf numFmtId="164" fontId="11" fillId="0" borderId="1" xfId="6" applyNumberFormat="1" applyFont="1" applyBorder="1" applyProtection="1"/>
    <xf numFmtId="10" fontId="11" fillId="0" borderId="1" xfId="5" applyNumberFormat="1" applyFont="1" applyBorder="1" applyProtection="1"/>
    <xf numFmtId="168" fontId="11" fillId="0" borderId="3" xfId="4" applyNumberFormat="1" applyFont="1" applyBorder="1" applyProtection="1"/>
    <xf numFmtId="168" fontId="11" fillId="0" borderId="0" xfId="6" applyNumberFormat="1" applyFont="1" applyProtection="1"/>
    <xf numFmtId="168" fontId="11" fillId="0" borderId="2" xfId="4" applyNumberFormat="1" applyFont="1" applyBorder="1" applyProtection="1"/>
    <xf numFmtId="166" fontId="11" fillId="0" borderId="0" xfId="5" applyNumberFormat="1" applyFont="1" applyProtection="1"/>
    <xf numFmtId="164" fontId="11" fillId="0" borderId="0" xfId="1" applyNumberFormat="1" applyFont="1" applyProtection="1"/>
    <xf numFmtId="164" fontId="11" fillId="0" borderId="1" xfId="1" applyNumberFormat="1" applyFont="1" applyBorder="1" applyProtection="1"/>
    <xf numFmtId="168" fontId="11" fillId="0" borderId="2" xfId="6" applyNumberFormat="1" applyFont="1" applyFill="1" applyBorder="1" applyProtection="1"/>
    <xf numFmtId="168" fontId="11" fillId="0" borderId="0" xfId="6" applyNumberFormat="1" applyFont="1" applyFill="1" applyProtection="1"/>
    <xf numFmtId="10" fontId="11" fillId="0" borderId="0" xfId="6" quotePrefix="1" applyNumberFormat="1" applyFont="1" applyFill="1" applyProtection="1"/>
    <xf numFmtId="168" fontId="11" fillId="0" borderId="2" xfId="4" applyNumberFormat="1" applyFont="1" applyFill="1" applyBorder="1" applyProtection="1"/>
    <xf numFmtId="10" fontId="9" fillId="0" borderId="0" xfId="6" applyNumberFormat="1" applyProtection="1"/>
    <xf numFmtId="0" fontId="11" fillId="0" borderId="0" xfId="6" applyFont="1" applyFill="1" applyProtection="1"/>
    <xf numFmtId="10" fontId="11" fillId="0" borderId="2" xfId="5" applyNumberFormat="1" applyFont="1" applyBorder="1" applyProtection="1"/>
    <xf numFmtId="166" fontId="0" fillId="0" borderId="0" xfId="5" applyNumberFormat="1" applyFont="1" applyProtection="1"/>
    <xf numFmtId="166" fontId="1" fillId="0" borderId="0" xfId="5" applyNumberFormat="1" applyFont="1" applyProtection="1"/>
    <xf numFmtId="166" fontId="1" fillId="0" borderId="0" xfId="5" applyNumberFormat="1" applyFont="1" applyBorder="1" applyProtection="1"/>
    <xf numFmtId="166" fontId="1" fillId="0" borderId="1" xfId="5" applyNumberFormat="1" applyFont="1" applyBorder="1" applyProtection="1"/>
    <xf numFmtId="166" fontId="0" fillId="0" borderId="0" xfId="5" quotePrefix="1" applyNumberFormat="1" applyFont="1" applyProtection="1"/>
    <xf numFmtId="166" fontId="0" fillId="0" borderId="0" xfId="5" applyNumberFormat="1" applyFont="1" applyFill="1" applyProtection="1"/>
    <xf numFmtId="166" fontId="0" fillId="0" borderId="1" xfId="5" applyNumberFormat="1" applyFont="1" applyFill="1" applyBorder="1" applyProtection="1"/>
    <xf numFmtId="166" fontId="0" fillId="0" borderId="0" xfId="5" quotePrefix="1" applyNumberFormat="1" applyFont="1" applyFill="1" applyProtection="1"/>
    <xf numFmtId="166" fontId="0" fillId="0" borderId="3" xfId="5" quotePrefix="1" applyNumberFormat="1" applyFont="1" applyFill="1" applyBorder="1" applyProtection="1"/>
    <xf numFmtId="3" fontId="9" fillId="0" borderId="1" xfId="6" applyNumberFormat="1" applyBorder="1" applyAlignment="1" applyProtection="1">
      <alignment horizontal="center"/>
    </xf>
    <xf numFmtId="3" fontId="9" fillId="0" borderId="0" xfId="6" applyNumberFormat="1" applyAlignment="1" applyProtection="1">
      <alignment horizontal="center"/>
    </xf>
    <xf numFmtId="10" fontId="0" fillId="0" borderId="0" xfId="5" applyNumberFormat="1" applyFont="1" applyProtection="1"/>
    <xf numFmtId="9" fontId="0" fillId="0" borderId="0" xfId="5" applyNumberFormat="1" applyFont="1" applyProtection="1"/>
    <xf numFmtId="0" fontId="10" fillId="0" borderId="0" xfId="0" quotePrefix="1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0" fillId="0" borderId="0" xfId="0" applyFill="1" applyProtection="1"/>
    <xf numFmtId="0" fontId="5" fillId="0" borderId="0" xfId="0" applyFont="1" applyFill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0" fontId="4" fillId="0" borderId="0" xfId="0" quotePrefix="1" applyFont="1" applyAlignment="1" applyProtection="1">
      <alignment horizont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/>
    <xf numFmtId="164" fontId="4" fillId="0" borderId="0" xfId="0" applyNumberFormat="1" applyFont="1" applyBorder="1" applyProtection="1">
      <protection locked="0"/>
    </xf>
    <xf numFmtId="37" fontId="11" fillId="0" borderId="0" xfId="0" applyNumberFormat="1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locked="0"/>
    </xf>
    <xf numFmtId="43" fontId="11" fillId="0" borderId="0" xfId="0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6" fontId="4" fillId="0" borderId="0" xfId="0" quotePrefix="1" applyNumberFormat="1" applyFont="1" applyAlignment="1" applyProtection="1">
      <alignment vertical="center"/>
    </xf>
    <xf numFmtId="0" fontId="4" fillId="0" borderId="0" xfId="0" quotePrefix="1" applyFont="1" applyAlignment="1" applyProtection="1">
      <alignment horizontal="left" vertical="center"/>
    </xf>
  </cellXfs>
  <cellStyles count="8">
    <cellStyle name="Comma" xfId="1" builtinId="3"/>
    <cellStyle name="Comma 2" xfId="7"/>
    <cellStyle name="Currency" xfId="4" builtinId="4"/>
    <cellStyle name="Normal" xfId="0" builtinId="0"/>
    <cellStyle name="Normal 2" xfId="6"/>
    <cellStyle name="Percent" xfId="5" builtinId="5"/>
    <cellStyle name="SAPBEXchaText" xfId="2"/>
    <cellStyle name="SAPBEXtitl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G186"/>
  <sheetViews>
    <sheetView tabSelected="1" zoomScaleNormal="100" workbookViewId="0">
      <selection activeCell="B135" sqref="B135"/>
    </sheetView>
  </sheetViews>
  <sheetFormatPr defaultRowHeight="12.75"/>
  <cols>
    <col min="1" max="1" width="4.5703125" style="47" customWidth="1"/>
    <col min="2" max="2" width="29.85546875" style="47" customWidth="1"/>
    <col min="3" max="3" width="15.7109375" style="47" customWidth="1"/>
    <col min="4" max="4" width="14.85546875" style="47" bestFit="1" customWidth="1"/>
    <col min="5" max="5" width="17.28515625" style="47" bestFit="1" customWidth="1"/>
    <col min="6" max="6" width="13.85546875" style="47" customWidth="1"/>
    <col min="7" max="7" width="10.7109375" style="47" customWidth="1"/>
    <col min="8" max="16384" width="9.140625" style="47"/>
  </cols>
  <sheetData>
    <row r="1" spans="1:7" ht="15">
      <c r="A1" s="43" t="s">
        <v>0</v>
      </c>
      <c r="B1" s="44"/>
      <c r="C1" s="44"/>
      <c r="D1" s="44"/>
      <c r="E1" s="44"/>
      <c r="F1" s="45"/>
      <c r="G1" s="46" t="s">
        <v>85</v>
      </c>
    </row>
    <row r="2" spans="1:7">
      <c r="A2" s="49" t="s">
        <v>138</v>
      </c>
      <c r="B2" s="49"/>
      <c r="C2" s="49"/>
      <c r="D2" s="49"/>
      <c r="E2" s="49"/>
    </row>
    <row r="3" spans="1:7">
      <c r="A3" s="49" t="s">
        <v>135</v>
      </c>
      <c r="B3" s="49"/>
      <c r="C3" s="49"/>
      <c r="D3" s="49"/>
      <c r="E3" s="49"/>
    </row>
    <row r="4" spans="1:7">
      <c r="A4" s="50" t="s">
        <v>131</v>
      </c>
      <c r="B4" s="49"/>
      <c r="C4" s="49"/>
      <c r="D4" s="49"/>
      <c r="E4" s="49"/>
    </row>
    <row r="5" spans="1:7" ht="10.35" customHeight="1">
      <c r="A5" s="51"/>
      <c r="B5" s="51"/>
      <c r="C5" s="51"/>
      <c r="D5" s="51"/>
      <c r="E5" s="51"/>
      <c r="F5" s="52"/>
    </row>
    <row r="6" spans="1:7" ht="10.35" customHeight="1">
      <c r="A6" s="51"/>
      <c r="B6" s="51"/>
      <c r="C6" s="53" t="s">
        <v>81</v>
      </c>
      <c r="D6" s="53" t="s">
        <v>83</v>
      </c>
      <c r="E6" s="53" t="s">
        <v>84</v>
      </c>
      <c r="F6" s="54"/>
      <c r="G6" s="55"/>
    </row>
    <row r="7" spans="1:7" ht="10.35" customHeight="1">
      <c r="A7" s="51"/>
      <c r="B7" s="51"/>
      <c r="C7" s="56" t="s">
        <v>86</v>
      </c>
      <c r="D7" s="57"/>
      <c r="E7" s="53" t="s">
        <v>87</v>
      </c>
      <c r="F7" s="54"/>
      <c r="G7" s="55"/>
    </row>
    <row r="8" spans="1:7" ht="10.35" customHeight="1">
      <c r="A8" s="58"/>
      <c r="B8" s="59"/>
      <c r="C8" s="56" t="s">
        <v>88</v>
      </c>
      <c r="D8" s="56" t="s">
        <v>89</v>
      </c>
      <c r="E8" s="53" t="s">
        <v>89</v>
      </c>
      <c r="F8" s="60"/>
      <c r="G8" s="61"/>
    </row>
    <row r="9" spans="1:7" ht="10.35" customHeight="1">
      <c r="A9" s="62">
        <v>1</v>
      </c>
      <c r="B9" s="62" t="s">
        <v>15</v>
      </c>
      <c r="C9" s="63"/>
      <c r="D9" s="63"/>
      <c r="E9" s="63"/>
      <c r="F9" s="60"/>
      <c r="G9" s="61"/>
    </row>
    <row r="10" spans="1:7" ht="10.35" customHeight="1">
      <c r="A10" s="62">
        <v>2</v>
      </c>
      <c r="B10" s="62" t="s">
        <v>16</v>
      </c>
      <c r="C10" s="15">
        <v>1772847495.4491663</v>
      </c>
      <c r="D10" s="15">
        <v>172267339.31726247</v>
      </c>
      <c r="E10" s="15">
        <f>SUM(C10:D10)</f>
        <v>1945114834.7664287</v>
      </c>
      <c r="F10" s="64"/>
      <c r="G10" s="65"/>
    </row>
    <row r="11" spans="1:7" ht="10.35" customHeight="1">
      <c r="A11" s="62">
        <v>3</v>
      </c>
      <c r="B11" s="62" t="s">
        <v>17</v>
      </c>
      <c r="C11" s="15">
        <v>0</v>
      </c>
      <c r="D11" s="15"/>
      <c r="E11" s="15"/>
      <c r="F11" s="66"/>
      <c r="G11" s="65"/>
    </row>
    <row r="12" spans="1:7" ht="10.35" customHeight="1">
      <c r="A12" s="62">
        <v>4</v>
      </c>
      <c r="B12" s="62" t="s">
        <v>18</v>
      </c>
      <c r="C12" s="15">
        <v>225250445.08525494</v>
      </c>
      <c r="D12" s="15"/>
      <c r="E12" s="15"/>
      <c r="F12" s="67"/>
      <c r="G12" s="65"/>
    </row>
    <row r="13" spans="1:7" ht="10.35" customHeight="1">
      <c r="A13" s="62">
        <v>5</v>
      </c>
      <c r="B13" s="62" t="s">
        <v>19</v>
      </c>
      <c r="C13" s="15">
        <v>85427335.893992007</v>
      </c>
      <c r="D13" s="15"/>
      <c r="E13" s="15"/>
      <c r="F13" s="67"/>
      <c r="G13" s="65"/>
    </row>
    <row r="14" spans="1:7" ht="10.35" customHeight="1">
      <c r="A14" s="62">
        <v>6</v>
      </c>
      <c r="B14" s="62" t="s">
        <v>20</v>
      </c>
      <c r="C14" s="18">
        <f>SUM(C10:C13)</f>
        <v>2083525276.4284132</v>
      </c>
      <c r="D14" s="18"/>
      <c r="E14" s="18"/>
      <c r="F14" s="67"/>
      <c r="G14" s="65"/>
    </row>
    <row r="15" spans="1:7" ht="10.35" customHeight="1">
      <c r="A15" s="62">
        <v>7</v>
      </c>
      <c r="B15" s="62"/>
      <c r="C15" s="15"/>
      <c r="D15" s="15"/>
      <c r="E15" s="15"/>
      <c r="F15" s="68"/>
      <c r="G15" s="65"/>
    </row>
    <row r="16" spans="1:7" ht="10.35" customHeight="1">
      <c r="A16" s="62">
        <v>8</v>
      </c>
      <c r="B16" s="62" t="s">
        <v>21</v>
      </c>
      <c r="C16" s="15"/>
      <c r="D16" s="15"/>
      <c r="E16" s="15"/>
      <c r="F16" s="69"/>
      <c r="G16" s="65"/>
    </row>
    <row r="17" spans="1:7" ht="10.35" customHeight="1">
      <c r="A17" s="62">
        <v>9</v>
      </c>
      <c r="B17" s="62" t="s">
        <v>22</v>
      </c>
      <c r="C17" s="15">
        <v>478464322.87469137</v>
      </c>
      <c r="D17" s="15"/>
      <c r="E17" s="15"/>
      <c r="F17" s="67"/>
      <c r="G17" s="65"/>
    </row>
    <row r="18" spans="1:7" ht="10.35" customHeight="1">
      <c r="A18" s="62">
        <v>10</v>
      </c>
      <c r="B18" s="62" t="s">
        <v>23</v>
      </c>
      <c r="C18" s="15">
        <v>0</v>
      </c>
      <c r="D18" s="15"/>
      <c r="E18" s="15"/>
      <c r="F18" s="67"/>
      <c r="G18" s="65"/>
    </row>
    <row r="19" spans="1:7" ht="10.35" customHeight="1">
      <c r="A19" s="62">
        <v>11</v>
      </c>
      <c r="B19" s="62" t="s">
        <v>24</v>
      </c>
      <c r="C19" s="15">
        <v>20994947.896580499</v>
      </c>
      <c r="D19" s="15"/>
      <c r="E19" s="15"/>
      <c r="F19" s="67"/>
      <c r="G19" s="65"/>
    </row>
    <row r="20" spans="1:7" ht="10.35" customHeight="1">
      <c r="A20" s="62">
        <v>12</v>
      </c>
      <c r="B20" s="62" t="s">
        <v>25</v>
      </c>
      <c r="C20" s="15">
        <v>535674899.55840045</v>
      </c>
      <c r="D20" s="15"/>
      <c r="E20" s="15"/>
      <c r="F20" s="67"/>
      <c r="G20" s="65"/>
    </row>
    <row r="21" spans="1:7" ht="10.35" customHeight="1">
      <c r="A21" s="62">
        <v>13</v>
      </c>
      <c r="B21" s="62" t="s">
        <v>26</v>
      </c>
      <c r="C21" s="15">
        <v>86512563.843352422</v>
      </c>
      <c r="D21" s="15"/>
      <c r="E21" s="15"/>
      <c r="F21" s="67"/>
      <c r="G21" s="65"/>
    </row>
    <row r="22" spans="1:7" ht="10.35" customHeight="1">
      <c r="A22" s="62">
        <v>14</v>
      </c>
      <c r="B22" s="62" t="s">
        <v>27</v>
      </c>
      <c r="C22" s="15">
        <v>98394294.704113752</v>
      </c>
      <c r="D22" s="15"/>
      <c r="E22" s="15"/>
      <c r="F22" s="67"/>
      <c r="G22" s="65"/>
    </row>
    <row r="23" spans="1:7" ht="10.35" customHeight="1">
      <c r="A23" s="62">
        <v>15</v>
      </c>
      <c r="B23" s="62" t="s">
        <v>28</v>
      </c>
      <c r="C23" s="15">
        <v>39988210.290187567</v>
      </c>
      <c r="D23" s="15">
        <v>368899.46029763715</v>
      </c>
      <c r="E23" s="15">
        <f>SUM(C23:D23)</f>
        <v>40357109.750485204</v>
      </c>
      <c r="F23" s="67"/>
      <c r="G23" s="65"/>
    </row>
    <row r="24" spans="1:7" ht="10.35" customHeight="1">
      <c r="A24" s="62">
        <v>16</v>
      </c>
      <c r="B24" s="62" t="s">
        <v>29</v>
      </c>
      <c r="C24" s="15">
        <v>6763434.7044048151</v>
      </c>
      <c r="D24" s="15"/>
      <c r="E24" s="15"/>
      <c r="F24" s="67"/>
      <c r="G24" s="65"/>
    </row>
    <row r="25" spans="1:7" ht="10.35" customHeight="1">
      <c r="A25" s="62">
        <v>17</v>
      </c>
      <c r="B25" s="62" t="s">
        <v>30</v>
      </c>
      <c r="C25" s="15">
        <v>0</v>
      </c>
      <c r="D25" s="15"/>
      <c r="E25" s="15"/>
      <c r="F25" s="67"/>
      <c r="G25" s="65"/>
    </row>
    <row r="26" spans="1:7" ht="10.35" customHeight="1">
      <c r="A26" s="62">
        <v>18</v>
      </c>
      <c r="B26" s="62" t="s">
        <v>31</v>
      </c>
      <c r="C26" s="19">
        <v>65840808.169088349</v>
      </c>
      <c r="D26" s="19"/>
      <c r="E26" s="19"/>
      <c r="F26" s="67"/>
      <c r="G26" s="65"/>
    </row>
    <row r="27" spans="1:7" ht="10.35" customHeight="1">
      <c r="A27" s="62">
        <v>19</v>
      </c>
      <c r="B27" s="62"/>
      <c r="C27" s="16"/>
      <c r="D27" s="16"/>
      <c r="E27" s="16"/>
      <c r="F27" s="67"/>
      <c r="G27" s="65"/>
    </row>
    <row r="28" spans="1:7" ht="10.35" customHeight="1">
      <c r="A28" s="62">
        <v>20</v>
      </c>
      <c r="B28" s="62" t="s">
        <v>32</v>
      </c>
      <c r="C28" s="15">
        <v>1332633482.0408192</v>
      </c>
      <c r="D28" s="15"/>
      <c r="E28" s="15"/>
      <c r="F28" s="67"/>
      <c r="G28" s="65"/>
    </row>
    <row r="29" spans="1:7" ht="10.35" customHeight="1">
      <c r="A29" s="62">
        <v>21</v>
      </c>
      <c r="B29" s="62"/>
      <c r="C29" s="15"/>
      <c r="D29" s="15"/>
      <c r="E29" s="15"/>
      <c r="F29" s="70"/>
      <c r="G29" s="65"/>
    </row>
    <row r="30" spans="1:7" ht="10.35" customHeight="1">
      <c r="A30" s="62">
        <v>22</v>
      </c>
      <c r="B30" s="62" t="s">
        <v>33</v>
      </c>
      <c r="C30" s="15">
        <v>237119812.43717486</v>
      </c>
      <c r="D30" s="15"/>
      <c r="E30" s="15"/>
      <c r="F30" s="67"/>
      <c r="G30" s="65"/>
    </row>
    <row r="31" spans="1:7" ht="10.35" customHeight="1">
      <c r="A31" s="62">
        <v>23</v>
      </c>
      <c r="B31" s="62" t="s">
        <v>34</v>
      </c>
      <c r="C31" s="15">
        <v>23034734.87724191</v>
      </c>
      <c r="D31" s="15"/>
      <c r="E31" s="15"/>
      <c r="F31" s="67"/>
      <c r="G31" s="65"/>
    </row>
    <row r="32" spans="1:7" ht="10.35" customHeight="1">
      <c r="A32" s="62">
        <v>24</v>
      </c>
      <c r="B32" s="62" t="s">
        <v>35</v>
      </c>
      <c r="C32" s="15">
        <v>61276875.232184552</v>
      </c>
      <c r="D32" s="15">
        <v>0</v>
      </c>
      <c r="E32" s="15">
        <f>SUM(C32:D32)</f>
        <v>61276875.232184552</v>
      </c>
      <c r="F32" s="67"/>
      <c r="G32" s="65"/>
    </row>
    <row r="33" spans="1:7" ht="10.35" customHeight="1">
      <c r="A33" s="62">
        <v>25</v>
      </c>
      <c r="B33" s="62" t="s">
        <v>36</v>
      </c>
      <c r="C33" s="15">
        <v>-12715741.80769822</v>
      </c>
      <c r="D33" s="15">
        <v>57432987.740610518</v>
      </c>
      <c r="E33" s="15">
        <f>SUM(C33:D33)</f>
        <v>44717245.932912298</v>
      </c>
      <c r="F33" s="64"/>
      <c r="G33" s="65"/>
    </row>
    <row r="34" spans="1:7" ht="10.35" customHeight="1">
      <c r="A34" s="62">
        <v>26</v>
      </c>
      <c r="B34" s="62" t="s">
        <v>37</v>
      </c>
      <c r="C34" s="15">
        <v>1968967.7220597905</v>
      </c>
      <c r="D34" s="32">
        <v>7804189.1695062034</v>
      </c>
      <c r="E34" s="15">
        <f>SUM(C34:D34)</f>
        <v>9773156.8915659934</v>
      </c>
      <c r="F34" s="64"/>
      <c r="G34" s="65"/>
    </row>
    <row r="35" spans="1:7" ht="10.35" customHeight="1">
      <c r="A35" s="62">
        <v>27</v>
      </c>
      <c r="B35" s="62" t="s">
        <v>38</v>
      </c>
      <c r="C35" s="15">
        <v>94260456.820388794</v>
      </c>
      <c r="D35" s="15"/>
      <c r="E35" s="15"/>
      <c r="F35" s="67"/>
      <c r="G35" s="65"/>
    </row>
    <row r="36" spans="1:7" ht="10.35" customHeight="1">
      <c r="A36" s="62">
        <v>28</v>
      </c>
      <c r="B36" s="62" t="s">
        <v>39</v>
      </c>
      <c r="C36" s="15">
        <v>-1545328.0628615732</v>
      </c>
      <c r="D36" s="15"/>
      <c r="E36" s="15"/>
      <c r="F36" s="67"/>
      <c r="G36" s="65"/>
    </row>
    <row r="37" spans="1:7" ht="10.35" customHeight="1">
      <c r="A37" s="62">
        <v>29</v>
      </c>
      <c r="B37" s="62" t="s">
        <v>40</v>
      </c>
      <c r="C37" s="19">
        <v>-648381.99056377879</v>
      </c>
      <c r="D37" s="19"/>
      <c r="E37" s="19"/>
      <c r="F37" s="67"/>
      <c r="G37" s="65"/>
    </row>
    <row r="38" spans="1:7" ht="10.35" customHeight="1">
      <c r="A38" s="62">
        <v>30</v>
      </c>
      <c r="B38" s="62"/>
      <c r="C38" s="15"/>
      <c r="D38" s="15"/>
      <c r="E38" s="15"/>
      <c r="F38" s="67"/>
      <c r="G38" s="65"/>
    </row>
    <row r="39" spans="1:7" ht="10.35" customHeight="1">
      <c r="A39" s="62">
        <v>31</v>
      </c>
      <c r="B39" s="62" t="s">
        <v>41</v>
      </c>
      <c r="C39" s="16">
        <v>1735384877.2687452</v>
      </c>
      <c r="D39" s="16">
        <f>SUM(D23,D32:D34)</f>
        <v>65606076.370414361</v>
      </c>
      <c r="E39" s="16">
        <f>C39+D39</f>
        <v>1800990953.6391594</v>
      </c>
      <c r="F39" s="67"/>
      <c r="G39" s="65"/>
    </row>
    <row r="40" spans="1:7" ht="10.35" customHeight="1">
      <c r="A40" s="62">
        <v>32</v>
      </c>
      <c r="B40" s="62"/>
      <c r="C40" s="15"/>
      <c r="D40" s="15"/>
      <c r="E40" s="15"/>
      <c r="F40" s="70"/>
      <c r="G40" s="65"/>
    </row>
    <row r="41" spans="1:7" ht="10.35" customHeight="1" thickBot="1">
      <c r="A41" s="62">
        <v>33</v>
      </c>
      <c r="B41" s="62" t="s">
        <v>42</v>
      </c>
      <c r="C41" s="20">
        <f>C14-C39</f>
        <v>348140399.15966797</v>
      </c>
      <c r="D41" s="20">
        <f>D10-D39</f>
        <v>106661262.94684811</v>
      </c>
      <c r="E41" s="20">
        <f>(C41+D10-D23-D32-D33-D34)</f>
        <v>454801662.10651606</v>
      </c>
      <c r="F41" s="67"/>
      <c r="G41" s="65"/>
    </row>
    <row r="42" spans="1:7" ht="10.35" customHeight="1" thickTop="1">
      <c r="A42" s="62">
        <v>34</v>
      </c>
      <c r="B42" s="62"/>
      <c r="C42" s="15"/>
      <c r="D42" s="15"/>
      <c r="E42" s="15"/>
      <c r="F42" s="70"/>
      <c r="G42" s="65"/>
    </row>
    <row r="43" spans="1:7" ht="10.35" customHeight="1">
      <c r="A43" s="62">
        <v>35</v>
      </c>
      <c r="B43" s="62" t="s">
        <v>43</v>
      </c>
      <c r="C43" s="15"/>
      <c r="D43" s="15"/>
      <c r="E43" s="15"/>
      <c r="F43" s="70"/>
      <c r="G43" s="65"/>
    </row>
    <row r="44" spans="1:7" ht="10.35" customHeight="1">
      <c r="A44" s="62">
        <v>36</v>
      </c>
      <c r="B44" s="62" t="s">
        <v>44</v>
      </c>
      <c r="C44" s="15">
        <v>10152603680.27536</v>
      </c>
      <c r="D44" s="15"/>
      <c r="E44" s="15"/>
      <c r="F44" s="67"/>
      <c r="G44" s="65"/>
    </row>
    <row r="45" spans="1:7" ht="10.35" customHeight="1">
      <c r="A45" s="62">
        <v>37</v>
      </c>
      <c r="B45" s="62" t="s">
        <v>45</v>
      </c>
      <c r="C45" s="15">
        <v>19399865.867217045</v>
      </c>
      <c r="D45" s="15"/>
      <c r="E45" s="15"/>
      <c r="F45" s="67"/>
      <c r="G45" s="65"/>
    </row>
    <row r="46" spans="1:7" ht="10.35" customHeight="1">
      <c r="A46" s="62">
        <v>38</v>
      </c>
      <c r="B46" s="62" t="s">
        <v>46</v>
      </c>
      <c r="C46" s="15">
        <v>34852719.423300505</v>
      </c>
      <c r="D46" s="15"/>
      <c r="E46" s="15"/>
      <c r="F46" s="67"/>
      <c r="G46" s="65"/>
    </row>
    <row r="47" spans="1:7" ht="10.35" customHeight="1">
      <c r="A47" s="62">
        <v>39</v>
      </c>
      <c r="B47" s="62" t="s">
        <v>47</v>
      </c>
      <c r="C47" s="15">
        <v>20171634.670434982</v>
      </c>
      <c r="D47" s="15"/>
      <c r="E47" s="15"/>
      <c r="F47" s="67"/>
      <c r="G47" s="65"/>
    </row>
    <row r="48" spans="1:7" ht="10.35" customHeight="1">
      <c r="A48" s="62">
        <v>40</v>
      </c>
      <c r="B48" s="62" t="s">
        <v>48</v>
      </c>
      <c r="C48" s="15">
        <v>0</v>
      </c>
      <c r="D48" s="15"/>
      <c r="E48" s="15"/>
      <c r="F48" s="67"/>
      <c r="G48" s="65"/>
    </row>
    <row r="49" spans="1:7" ht="10.35" customHeight="1">
      <c r="A49" s="62">
        <v>41</v>
      </c>
      <c r="B49" s="62" t="s">
        <v>49</v>
      </c>
      <c r="C49" s="15">
        <v>14215548.589386396</v>
      </c>
      <c r="D49" s="15"/>
      <c r="E49" s="15"/>
      <c r="F49" s="67"/>
      <c r="G49" s="65"/>
    </row>
    <row r="50" spans="1:7" ht="10.35" customHeight="1">
      <c r="A50" s="62">
        <v>42</v>
      </c>
      <c r="B50" s="62" t="s">
        <v>50</v>
      </c>
      <c r="C50" s="15">
        <v>104858415.65705222</v>
      </c>
      <c r="D50" s="15"/>
      <c r="E50" s="15"/>
      <c r="F50" s="67"/>
      <c r="G50" s="65"/>
    </row>
    <row r="51" spans="1:7" ht="10.35" customHeight="1">
      <c r="A51" s="62">
        <v>43</v>
      </c>
      <c r="B51" s="62" t="s">
        <v>51</v>
      </c>
      <c r="C51" s="15">
        <v>79883100.014846131</v>
      </c>
      <c r="D51" s="15"/>
      <c r="E51" s="15"/>
      <c r="F51" s="67"/>
      <c r="G51" s="65"/>
    </row>
    <row r="52" spans="1:7" ht="10.35" customHeight="1">
      <c r="A52" s="62">
        <v>44</v>
      </c>
      <c r="B52" s="62" t="s">
        <v>52</v>
      </c>
      <c r="C52" s="15">
        <v>34495248.690761462</v>
      </c>
      <c r="D52" s="15"/>
      <c r="E52" s="15"/>
      <c r="F52" s="67"/>
      <c r="G52" s="65"/>
    </row>
    <row r="53" spans="1:7" ht="10.35" customHeight="1">
      <c r="A53" s="62">
        <v>45</v>
      </c>
      <c r="B53" s="62" t="s">
        <v>53</v>
      </c>
      <c r="C53" s="15">
        <v>4796549.2675888473</v>
      </c>
      <c r="D53" s="15"/>
      <c r="E53" s="15"/>
      <c r="F53" s="67"/>
      <c r="G53" s="65"/>
    </row>
    <row r="54" spans="1:7" ht="10.35" customHeight="1">
      <c r="A54" s="62">
        <v>46</v>
      </c>
      <c r="B54" s="62" t="s">
        <v>54</v>
      </c>
      <c r="C54" s="19">
        <v>1.7344110212695308E-8</v>
      </c>
      <c r="D54" s="19"/>
      <c r="E54" s="19"/>
      <c r="F54" s="67"/>
      <c r="G54" s="65"/>
    </row>
    <row r="55" spans="1:7" ht="10.35" customHeight="1">
      <c r="A55" s="62">
        <v>47</v>
      </c>
      <c r="B55" s="62"/>
      <c r="C55" s="15"/>
      <c r="D55" s="15"/>
      <c r="E55" s="15"/>
      <c r="F55" s="70"/>
      <c r="G55" s="65"/>
    </row>
    <row r="56" spans="1:7" ht="10.35" customHeight="1">
      <c r="A56" s="62">
        <v>48</v>
      </c>
      <c r="B56" s="62" t="s">
        <v>55</v>
      </c>
      <c r="C56" s="16">
        <v>10465276762.455948</v>
      </c>
      <c r="D56" s="16">
        <v>0</v>
      </c>
      <c r="E56" s="16">
        <f>SUM(C56:D56)</f>
        <v>10465276762.455948</v>
      </c>
      <c r="F56" s="67"/>
      <c r="G56" s="65"/>
    </row>
    <row r="57" spans="1:7" ht="10.35" customHeight="1">
      <c r="A57" s="62">
        <v>49</v>
      </c>
      <c r="B57" s="62"/>
      <c r="C57" s="15"/>
      <c r="D57" s="15"/>
      <c r="E57" s="15"/>
      <c r="F57" s="70"/>
      <c r="G57" s="65"/>
    </row>
    <row r="58" spans="1:7" ht="10.35" customHeight="1">
      <c r="A58" s="62">
        <v>50</v>
      </c>
      <c r="B58" s="62" t="s">
        <v>56</v>
      </c>
      <c r="C58" s="15"/>
      <c r="D58" s="15"/>
      <c r="E58" s="15"/>
      <c r="F58" s="70"/>
      <c r="G58" s="65"/>
    </row>
    <row r="59" spans="1:7" ht="10.35" customHeight="1">
      <c r="A59" s="62">
        <v>51</v>
      </c>
      <c r="B59" s="62" t="s">
        <v>57</v>
      </c>
      <c r="C59" s="15">
        <v>-2923835875.6596947</v>
      </c>
      <c r="D59" s="15"/>
      <c r="E59" s="15"/>
      <c r="F59" s="67"/>
      <c r="G59" s="65"/>
    </row>
    <row r="60" spans="1:7" ht="10.35" customHeight="1">
      <c r="A60" s="62">
        <v>52</v>
      </c>
      <c r="B60" s="62" t="s">
        <v>58</v>
      </c>
      <c r="C60" s="15">
        <v>-211540175.76627263</v>
      </c>
      <c r="D60" s="15"/>
      <c r="E60" s="15"/>
      <c r="F60" s="67"/>
      <c r="G60" s="65"/>
    </row>
    <row r="61" spans="1:7" ht="10.35" customHeight="1">
      <c r="A61" s="62">
        <v>53</v>
      </c>
      <c r="B61" s="62" t="s">
        <v>59</v>
      </c>
      <c r="C61" s="15">
        <v>-1530425067.3170016</v>
      </c>
      <c r="D61" s="15"/>
      <c r="E61" s="15"/>
      <c r="F61" s="67"/>
      <c r="G61" s="65"/>
    </row>
    <row r="62" spans="1:7" ht="10.35" customHeight="1">
      <c r="A62" s="62">
        <v>54</v>
      </c>
      <c r="B62" s="62" t="s">
        <v>60</v>
      </c>
      <c r="C62" s="15">
        <v>-115632.17522</v>
      </c>
      <c r="D62" s="15"/>
      <c r="E62" s="15"/>
      <c r="F62" s="67"/>
      <c r="G62" s="65"/>
    </row>
    <row r="63" spans="1:7" ht="10.35" customHeight="1">
      <c r="A63" s="62">
        <v>55</v>
      </c>
      <c r="B63" s="62" t="s">
        <v>61</v>
      </c>
      <c r="C63" s="15">
        <v>-8891343.3146605771</v>
      </c>
      <c r="D63" s="15"/>
      <c r="E63" s="15"/>
      <c r="F63" s="67"/>
      <c r="G63" s="65"/>
    </row>
    <row r="64" spans="1:7" ht="10.35" customHeight="1">
      <c r="A64" s="62">
        <v>56</v>
      </c>
      <c r="B64" s="62" t="s">
        <v>62</v>
      </c>
      <c r="C64" s="15">
        <v>-14421398.745000001</v>
      </c>
      <c r="D64" s="15"/>
      <c r="E64" s="15"/>
      <c r="F64" s="67"/>
      <c r="G64" s="65"/>
    </row>
    <row r="65" spans="1:7" ht="10.35" customHeight="1">
      <c r="A65" s="62">
        <v>57</v>
      </c>
      <c r="B65" s="62" t="s">
        <v>63</v>
      </c>
      <c r="C65" s="19">
        <v>-23178598.25541633</v>
      </c>
      <c r="D65" s="19"/>
      <c r="E65" s="19"/>
      <c r="F65" s="67"/>
      <c r="G65" s="65"/>
    </row>
    <row r="66" spans="1:7" ht="10.35" customHeight="1">
      <c r="A66" s="62">
        <v>58</v>
      </c>
      <c r="B66" s="62"/>
      <c r="C66" s="15"/>
      <c r="D66" s="15"/>
      <c r="E66" s="15"/>
      <c r="F66" s="67"/>
      <c r="G66" s="65"/>
    </row>
    <row r="67" spans="1:7" ht="10.35" customHeight="1">
      <c r="A67" s="62">
        <v>59</v>
      </c>
      <c r="B67" s="62" t="s">
        <v>64</v>
      </c>
      <c r="C67" s="16">
        <v>-4712408091.2332649</v>
      </c>
      <c r="D67" s="16">
        <v>0</v>
      </c>
      <c r="E67" s="16">
        <f>SUM(C67:D67)</f>
        <v>-4712408091.2332649</v>
      </c>
      <c r="F67" s="67"/>
      <c r="G67" s="65"/>
    </row>
    <row r="68" spans="1:7" ht="10.35" customHeight="1">
      <c r="A68" s="62">
        <v>60</v>
      </c>
      <c r="B68" s="62"/>
      <c r="C68" s="15"/>
      <c r="D68" s="15"/>
      <c r="E68" s="15"/>
      <c r="F68" s="70"/>
      <c r="G68" s="65"/>
    </row>
    <row r="69" spans="1:7" ht="10.35" customHeight="1" thickBot="1">
      <c r="A69" s="62">
        <v>61</v>
      </c>
      <c r="B69" s="62" t="s">
        <v>65</v>
      </c>
      <c r="C69" s="20">
        <f>SUM(C56,C67)</f>
        <v>5752868671.222683</v>
      </c>
      <c r="D69" s="20">
        <v>0</v>
      </c>
      <c r="E69" s="20">
        <f>SUM(C69:D69)</f>
        <v>5752868671.222683</v>
      </c>
      <c r="F69" s="67"/>
      <c r="G69" s="65"/>
    </row>
    <row r="70" spans="1:7" ht="10.35" customHeight="1" thickTop="1">
      <c r="A70" s="62">
        <v>62</v>
      </c>
      <c r="B70" s="62"/>
      <c r="C70" s="62"/>
      <c r="D70" s="62"/>
      <c r="E70" s="62"/>
      <c r="F70" s="70"/>
      <c r="G70" s="65"/>
    </row>
    <row r="71" spans="1:7" ht="10.35" customHeight="1">
      <c r="A71" s="62">
        <v>63</v>
      </c>
      <c r="B71" s="62" t="s">
        <v>66</v>
      </c>
      <c r="C71" s="71">
        <f>C41/C69</f>
        <v>6.0515965000410156E-2</v>
      </c>
      <c r="D71" s="71"/>
      <c r="E71" s="71">
        <f>E41/E69</f>
        <v>7.9056500000000002E-2</v>
      </c>
      <c r="F71" s="64"/>
      <c r="G71" s="65"/>
    </row>
    <row r="72" spans="1:7" ht="10.35" customHeight="1">
      <c r="A72" s="62">
        <v>64</v>
      </c>
      <c r="B72" s="62"/>
      <c r="C72" s="71"/>
      <c r="D72" s="71"/>
      <c r="E72" s="71"/>
      <c r="F72" s="64"/>
      <c r="G72" s="65"/>
    </row>
    <row r="73" spans="1:7" ht="10.35" customHeight="1">
      <c r="A73" s="62">
        <v>65</v>
      </c>
      <c r="B73" s="62" t="s">
        <v>67</v>
      </c>
      <c r="C73" s="71">
        <v>6.6413560461439841E-2</v>
      </c>
      <c r="D73" s="71"/>
      <c r="E73" s="72">
        <v>0.10199999999999999</v>
      </c>
      <c r="F73" s="64"/>
      <c r="G73" s="65"/>
    </row>
    <row r="74" spans="1:7" ht="10.35" customHeight="1">
      <c r="A74" s="62">
        <v>66</v>
      </c>
      <c r="B74" s="62"/>
      <c r="C74" s="62"/>
      <c r="D74" s="62"/>
      <c r="E74" s="62"/>
      <c r="F74" s="73"/>
      <c r="G74" s="65"/>
    </row>
    <row r="75" spans="1:7" ht="10.35" customHeight="1">
      <c r="A75" s="62">
        <v>67</v>
      </c>
      <c r="B75" s="62" t="s">
        <v>68</v>
      </c>
      <c r="C75" s="62"/>
      <c r="D75" s="62"/>
      <c r="E75" s="62"/>
      <c r="F75" s="74"/>
      <c r="G75" s="65"/>
    </row>
    <row r="76" spans="1:7" ht="10.35" customHeight="1">
      <c r="A76" s="62">
        <v>68</v>
      </c>
      <c r="B76" s="62" t="s">
        <v>69</v>
      </c>
      <c r="C76" s="15">
        <f>C14-C28-C30-C31-C32-C37</f>
        <v>430108753.83155644</v>
      </c>
      <c r="D76" s="15">
        <f>D10-D23-D32</f>
        <v>171898439.85696483</v>
      </c>
      <c r="E76" s="15">
        <f>SUM(C76:D76)</f>
        <v>602007193.68852127</v>
      </c>
      <c r="F76" s="74"/>
      <c r="G76" s="65"/>
    </row>
    <row r="77" spans="1:7" ht="10.35" customHeight="1">
      <c r="A77" s="62">
        <v>69</v>
      </c>
      <c r="B77" s="62" t="s">
        <v>70</v>
      </c>
      <c r="C77" s="15"/>
      <c r="D77" s="15"/>
      <c r="E77" s="15"/>
      <c r="F77" s="74"/>
      <c r="G77" s="65"/>
    </row>
    <row r="78" spans="1:7" ht="10.35" customHeight="1">
      <c r="A78" s="62">
        <v>70</v>
      </c>
      <c r="B78" s="62" t="s">
        <v>71</v>
      </c>
      <c r="C78" s="15">
        <v>-21286181.145300362</v>
      </c>
      <c r="D78" s="15">
        <v>0</v>
      </c>
      <c r="E78" s="15">
        <f>SUM(C78:D78)</f>
        <v>-21286181.145300362</v>
      </c>
      <c r="F78" s="74"/>
      <c r="G78" s="65"/>
    </row>
    <row r="79" spans="1:7" ht="10.35" customHeight="1">
      <c r="A79" s="62">
        <v>71</v>
      </c>
      <c r="B79" s="62" t="s">
        <v>72</v>
      </c>
      <c r="C79" s="15">
        <v>148145572.873858</v>
      </c>
      <c r="D79" s="15">
        <v>0</v>
      </c>
      <c r="E79" s="15">
        <f>SUM(C79:D79)</f>
        <v>148145572.873858</v>
      </c>
      <c r="F79" s="54"/>
      <c r="G79" s="65"/>
    </row>
    <row r="80" spans="1:7" ht="10.35" customHeight="1">
      <c r="A80" s="62">
        <v>72</v>
      </c>
      <c r="B80" s="62" t="s">
        <v>73</v>
      </c>
      <c r="C80" s="15">
        <v>313098009.94814676</v>
      </c>
      <c r="D80" s="16">
        <v>0</v>
      </c>
      <c r="E80" s="16">
        <f>SUM(C80:D80)</f>
        <v>313098009.94814676</v>
      </c>
      <c r="F80" s="54"/>
      <c r="G80" s="65"/>
    </row>
    <row r="81" spans="1:7" ht="10.35" customHeight="1">
      <c r="A81" s="62">
        <v>73</v>
      </c>
      <c r="B81" s="62" t="s">
        <v>74</v>
      </c>
      <c r="C81" s="19">
        <v>565321654.74768269</v>
      </c>
      <c r="D81" s="19">
        <v>0</v>
      </c>
      <c r="E81" s="19">
        <f>SUM(C81:D81)</f>
        <v>565321654.74768269</v>
      </c>
      <c r="F81" s="54"/>
      <c r="G81" s="65"/>
    </row>
    <row r="82" spans="1:7" ht="10.35" customHeight="1">
      <c r="A82" s="62">
        <v>74</v>
      </c>
      <c r="B82" s="62" t="s">
        <v>75</v>
      </c>
      <c r="C82" s="15">
        <f>C76-C78-C79+C80-C81</f>
        <v>51025717.303462863</v>
      </c>
      <c r="D82" s="15">
        <f>D76-D78-D79+D80-D81</f>
        <v>171898439.85696483</v>
      </c>
      <c r="E82" s="15">
        <f>E76-E78-E79+E80-E81</f>
        <v>222924157.16042769</v>
      </c>
      <c r="F82" s="54"/>
      <c r="G82" s="65"/>
    </row>
    <row r="83" spans="1:7" ht="10.35" customHeight="1">
      <c r="A83" s="62">
        <v>75</v>
      </c>
      <c r="B83" s="62"/>
      <c r="C83" s="15"/>
      <c r="D83" s="15"/>
      <c r="E83" s="15"/>
      <c r="F83" s="54"/>
      <c r="G83" s="65"/>
    </row>
    <row r="84" spans="1:7" ht="10.35" customHeight="1">
      <c r="A84" s="62">
        <v>76</v>
      </c>
      <c r="B84" s="62" t="s">
        <v>76</v>
      </c>
      <c r="C84" s="19">
        <f>C34</f>
        <v>1968967.7220597905</v>
      </c>
      <c r="D84" s="19">
        <f>D34</f>
        <v>7804189.1695062034</v>
      </c>
      <c r="E84" s="19">
        <f>SUM(C84:D84)</f>
        <v>9773156.8915659934</v>
      </c>
      <c r="F84" s="54"/>
      <c r="G84" s="65"/>
    </row>
    <row r="85" spans="1:7" ht="10.35" customHeight="1" thickBot="1">
      <c r="A85" s="62">
        <v>77</v>
      </c>
      <c r="B85" s="62" t="s">
        <v>77</v>
      </c>
      <c r="C85" s="25">
        <f>C82-C84</f>
        <v>49056749.581403069</v>
      </c>
      <c r="D85" s="25">
        <f>D82-D84</f>
        <v>164094250.68745863</v>
      </c>
      <c r="E85" s="25">
        <f>E82-E84</f>
        <v>213151000.26886171</v>
      </c>
      <c r="F85" s="54"/>
      <c r="G85" s="65"/>
    </row>
    <row r="86" spans="1:7" ht="10.35" customHeight="1" thickTop="1">
      <c r="A86" s="62">
        <v>78</v>
      </c>
      <c r="B86" s="62"/>
      <c r="C86" s="15"/>
      <c r="D86" s="15"/>
      <c r="E86" s="15"/>
      <c r="F86" s="54"/>
      <c r="G86" s="65"/>
    </row>
    <row r="87" spans="1:7" ht="10.35" customHeight="1" thickBot="1">
      <c r="A87" s="62">
        <v>79</v>
      </c>
      <c r="B87" s="75" t="s">
        <v>78</v>
      </c>
      <c r="C87" s="20">
        <f>C33</f>
        <v>-12715741.80769822</v>
      </c>
      <c r="D87" s="20">
        <f>D33</f>
        <v>57432987.740610518</v>
      </c>
      <c r="E87" s="20">
        <f>SUM(C87:D87)</f>
        <v>44717245.932912298</v>
      </c>
      <c r="F87" s="54"/>
      <c r="G87" s="65"/>
    </row>
    <row r="88" spans="1:7" ht="10.35" customHeight="1" thickTop="1"/>
    <row r="89" spans="1:7" ht="10.35" customHeight="1">
      <c r="C89" s="56" t="s">
        <v>90</v>
      </c>
      <c r="D89" s="56"/>
    </row>
    <row r="90" spans="1:7" ht="10.35" customHeight="1"/>
    <row r="91" spans="1:7">
      <c r="A91" s="49" t="str">
        <f>A1</f>
        <v>Rocky Mountain Power</v>
      </c>
      <c r="B91" s="76"/>
      <c r="C91" s="76"/>
      <c r="D91" s="76"/>
      <c r="E91" s="76"/>
      <c r="G91" s="77" t="s">
        <v>80</v>
      </c>
    </row>
    <row r="92" spans="1:7">
      <c r="A92" s="49" t="str">
        <f>+A2</f>
        <v>UTAH</v>
      </c>
      <c r="B92" s="76"/>
      <c r="C92" s="76"/>
      <c r="D92" s="76"/>
      <c r="E92" s="76"/>
    </row>
    <row r="93" spans="1:7">
      <c r="A93" s="49" t="str">
        <f>A3</f>
        <v>Normalized Results of Operations - 2010 PROTOCOL</v>
      </c>
      <c r="B93" s="76"/>
      <c r="C93" s="76"/>
      <c r="D93" s="76"/>
      <c r="E93" s="76"/>
    </row>
    <row r="94" spans="1:7">
      <c r="A94" s="50" t="s">
        <v>131</v>
      </c>
      <c r="B94" s="76"/>
      <c r="C94" s="76"/>
      <c r="D94" s="76"/>
      <c r="E94" s="76"/>
    </row>
    <row r="98" spans="2:5">
      <c r="B98" s="47" t="s">
        <v>91</v>
      </c>
      <c r="D98" s="78">
        <f>C69</f>
        <v>5752868671.222683</v>
      </c>
      <c r="E98" s="79" t="s">
        <v>92</v>
      </c>
    </row>
    <row r="99" spans="2:5">
      <c r="B99" s="47" t="s">
        <v>93</v>
      </c>
      <c r="D99" s="80">
        <v>7.9056500000000002E-2</v>
      </c>
      <c r="E99" s="79" t="s">
        <v>94</v>
      </c>
    </row>
    <row r="100" spans="2:5">
      <c r="D100" s="81"/>
    </row>
    <row r="101" spans="2:5">
      <c r="B101" s="47" t="s">
        <v>95</v>
      </c>
      <c r="D101" s="82">
        <f>E41</f>
        <v>454801662.10651606</v>
      </c>
    </row>
    <row r="102" spans="2:5">
      <c r="B102" s="47" t="s">
        <v>96</v>
      </c>
      <c r="D102" s="83">
        <f>-C41</f>
        <v>-348140399.15966797</v>
      </c>
    </row>
    <row r="103" spans="2:5">
      <c r="D103" s="81"/>
    </row>
    <row r="104" spans="2:5">
      <c r="B104" s="47" t="s">
        <v>97</v>
      </c>
      <c r="D104" s="82">
        <f>D101+D102</f>
        <v>106661262.94684809</v>
      </c>
    </row>
    <row r="105" spans="2:5">
      <c r="B105" s="47" t="s">
        <v>98</v>
      </c>
      <c r="D105" s="84">
        <v>1.6150881262591787</v>
      </c>
      <c r="E105" s="79"/>
    </row>
    <row r="106" spans="2:5">
      <c r="D106" s="81"/>
    </row>
    <row r="107" spans="2:5" ht="13.5" thickBot="1">
      <c r="B107" s="47" t="s">
        <v>99</v>
      </c>
      <c r="D107" s="85">
        <f>D10</f>
        <v>172267339.31726247</v>
      </c>
      <c r="E107" s="79" t="s">
        <v>92</v>
      </c>
    </row>
    <row r="108" spans="2:5" ht="13.5" thickTop="1">
      <c r="D108" s="81"/>
    </row>
    <row r="109" spans="2:5">
      <c r="D109" s="57"/>
    </row>
    <row r="110" spans="2:5">
      <c r="B110" s="47" t="s">
        <v>100</v>
      </c>
      <c r="D110" s="86">
        <f>D107</f>
        <v>172267339.31726247</v>
      </c>
    </row>
    <row r="111" spans="2:5">
      <c r="B111" s="47" t="s">
        <v>101</v>
      </c>
      <c r="D111" s="80">
        <v>2.1414358737975275E-3</v>
      </c>
      <c r="E111" s="79" t="s">
        <v>102</v>
      </c>
    </row>
    <row r="112" spans="2:5">
      <c r="B112" s="47" t="s">
        <v>103</v>
      </c>
      <c r="D112" s="87">
        <f>D110*D111</f>
        <v>368899.46029763715</v>
      </c>
    </row>
    <row r="113" spans="2:6">
      <c r="D113" s="81"/>
    </row>
    <row r="114" spans="2:6">
      <c r="D114" s="81"/>
    </row>
    <row r="115" spans="2:6">
      <c r="B115" s="47" t="s">
        <v>100</v>
      </c>
      <c r="D115" s="86">
        <f>D107</f>
        <v>172267339.31726247</v>
      </c>
    </row>
    <row r="116" spans="2:6">
      <c r="B116" s="47" t="s">
        <v>104</v>
      </c>
      <c r="D116" s="88">
        <v>0</v>
      </c>
      <c r="E116" s="79" t="s">
        <v>102</v>
      </c>
    </row>
    <row r="117" spans="2:6">
      <c r="B117" s="47" t="s">
        <v>105</v>
      </c>
      <c r="D117" s="88">
        <v>0</v>
      </c>
      <c r="E117" s="79" t="s">
        <v>102</v>
      </c>
    </row>
    <row r="118" spans="2:6">
      <c r="B118" s="47" t="s">
        <v>106</v>
      </c>
      <c r="D118" s="88">
        <v>0</v>
      </c>
      <c r="E118" s="79" t="s">
        <v>102</v>
      </c>
    </row>
    <row r="119" spans="2:6">
      <c r="B119" s="47" t="s">
        <v>107</v>
      </c>
      <c r="D119" s="88">
        <v>0</v>
      </c>
      <c r="E119" s="79" t="s">
        <v>102</v>
      </c>
    </row>
    <row r="120" spans="2:6">
      <c r="B120" s="47" t="s">
        <v>108</v>
      </c>
      <c r="D120" s="87">
        <f>SUM(D116:D119)*D115</f>
        <v>0</v>
      </c>
    </row>
    <row r="121" spans="2:6">
      <c r="D121" s="81"/>
    </row>
    <row r="122" spans="2:6">
      <c r="D122" s="81"/>
    </row>
    <row r="123" spans="2:6">
      <c r="B123" s="47" t="s">
        <v>100</v>
      </c>
      <c r="D123" s="86">
        <f>D107</f>
        <v>172267339.31726247</v>
      </c>
    </row>
    <row r="124" spans="2:6">
      <c r="B124" s="47" t="s">
        <v>109</v>
      </c>
      <c r="D124" s="89">
        <f>-D112</f>
        <v>-368899.46029763715</v>
      </c>
    </row>
    <row r="125" spans="2:6">
      <c r="B125" s="47" t="s">
        <v>35</v>
      </c>
      <c r="D125" s="90">
        <f>-D120</f>
        <v>0</v>
      </c>
    </row>
    <row r="126" spans="2:6">
      <c r="B126" s="47" t="s">
        <v>110</v>
      </c>
      <c r="D126" s="91">
        <f>SUM(D123:D125)</f>
        <v>171898439.85696483</v>
      </c>
    </row>
    <row r="127" spans="2:6">
      <c r="D127" s="92"/>
    </row>
    <row r="128" spans="2:6">
      <c r="B128" s="47" t="s">
        <v>111</v>
      </c>
      <c r="D128" s="93">
        <v>4.5400000000000003E-2</v>
      </c>
      <c r="E128" s="79" t="s">
        <v>94</v>
      </c>
      <c r="F128" s="47" t="s">
        <v>112</v>
      </c>
    </row>
    <row r="129" spans="1:7">
      <c r="B129" s="47" t="s">
        <v>76</v>
      </c>
      <c r="D129" s="94">
        <f>D126*D128</f>
        <v>7804189.1695062034</v>
      </c>
      <c r="F129" s="95" t="s">
        <v>112</v>
      </c>
    </row>
    <row r="130" spans="1:7">
      <c r="D130" s="96"/>
    </row>
    <row r="131" spans="1:7">
      <c r="B131" s="47" t="s">
        <v>77</v>
      </c>
      <c r="D131" s="92">
        <f>D126-D129</f>
        <v>164094250.68745863</v>
      </c>
    </row>
    <row r="132" spans="1:7">
      <c r="B132" s="47" t="s">
        <v>113</v>
      </c>
      <c r="D132" s="93">
        <v>0.35</v>
      </c>
      <c r="E132" s="79" t="s">
        <v>94</v>
      </c>
      <c r="F132" s="47" t="s">
        <v>112</v>
      </c>
    </row>
    <row r="133" spans="1:7">
      <c r="B133" s="47" t="s">
        <v>114</v>
      </c>
      <c r="D133" s="94">
        <f>D131*D132</f>
        <v>57432987.740610518</v>
      </c>
      <c r="F133" s="47" t="s">
        <v>112</v>
      </c>
    </row>
    <row r="134" spans="1:7">
      <c r="D134" s="96"/>
    </row>
    <row r="135" spans="1:7">
      <c r="D135" s="96"/>
    </row>
    <row r="136" spans="1:7">
      <c r="B136" s="47" t="s">
        <v>115</v>
      </c>
      <c r="D136" s="88">
        <v>1</v>
      </c>
    </row>
    <row r="137" spans="1:7">
      <c r="B137" s="47" t="s">
        <v>116</v>
      </c>
      <c r="D137" s="88">
        <f>D167</f>
        <v>0.61916126045466735</v>
      </c>
      <c r="E137" s="79" t="s">
        <v>102</v>
      </c>
    </row>
    <row r="138" spans="1:7">
      <c r="B138" s="47" t="s">
        <v>117</v>
      </c>
      <c r="D138" s="97">
        <f>D136/D137</f>
        <v>1.6150881262591787</v>
      </c>
    </row>
    <row r="143" spans="1:7">
      <c r="A143" s="49" t="str">
        <f>A$1</f>
        <v>Rocky Mountain Power</v>
      </c>
      <c r="B143" s="76"/>
      <c r="C143" s="76"/>
      <c r="D143" s="76"/>
      <c r="E143" s="76"/>
      <c r="G143" s="77" t="s">
        <v>82</v>
      </c>
    </row>
    <row r="144" spans="1:7">
      <c r="A144" s="49" t="str">
        <f>A$2</f>
        <v>UTAH</v>
      </c>
      <c r="B144" s="76"/>
      <c r="C144" s="76"/>
      <c r="D144" s="76"/>
      <c r="E144" s="76"/>
    </row>
    <row r="145" spans="1:5">
      <c r="A145" s="49" t="str">
        <f>A$3</f>
        <v>Normalized Results of Operations - 2010 PROTOCOL</v>
      </c>
      <c r="B145" s="76"/>
      <c r="C145" s="76"/>
      <c r="D145" s="76"/>
      <c r="E145" s="76"/>
    </row>
    <row r="146" spans="1:5">
      <c r="A146" s="50" t="s">
        <v>131</v>
      </c>
      <c r="B146" s="76"/>
      <c r="C146" s="76"/>
      <c r="D146" s="76"/>
      <c r="E146" s="76"/>
    </row>
    <row r="150" spans="1:5">
      <c r="A150" s="47" t="s">
        <v>69</v>
      </c>
      <c r="D150" s="99">
        <v>1</v>
      </c>
    </row>
    <row r="151" spans="1:5">
      <c r="D151" s="98"/>
    </row>
    <row r="152" spans="1:5">
      <c r="A152" s="47" t="s">
        <v>118</v>
      </c>
      <c r="D152" s="98"/>
    </row>
    <row r="153" spans="1:5">
      <c r="A153" s="47" t="s">
        <v>119</v>
      </c>
      <c r="D153" s="99">
        <v>2.1414358737975275E-3</v>
      </c>
      <c r="E153" s="47" t="s">
        <v>120</v>
      </c>
    </row>
    <row r="154" spans="1:5">
      <c r="A154" s="47" t="s">
        <v>121</v>
      </c>
      <c r="D154" s="99">
        <v>0</v>
      </c>
    </row>
    <row r="155" spans="1:5">
      <c r="A155" s="47" t="s">
        <v>122</v>
      </c>
      <c r="D155" s="99">
        <v>0</v>
      </c>
    </row>
    <row r="156" spans="1:5">
      <c r="A156" s="47" t="s">
        <v>123</v>
      </c>
      <c r="D156" s="100">
        <v>0</v>
      </c>
    </row>
    <row r="157" spans="1:5">
      <c r="A157" s="47" t="s">
        <v>124</v>
      </c>
      <c r="D157" s="101">
        <v>0</v>
      </c>
    </row>
    <row r="158" spans="1:5">
      <c r="D158" s="98"/>
    </row>
    <row r="159" spans="1:5">
      <c r="A159" s="47" t="s">
        <v>125</v>
      </c>
      <c r="D159" s="102">
        <f>D150-SUM(D152:D157)</f>
        <v>0.99785856412620244</v>
      </c>
    </row>
    <row r="160" spans="1:5">
      <c r="D160" s="103"/>
    </row>
    <row r="161" spans="1:4">
      <c r="A161" s="47" t="s">
        <v>126</v>
      </c>
      <c r="D161" s="104">
        <v>4.5302778811329596E-2</v>
      </c>
    </row>
    <row r="162" spans="1:4">
      <c r="D162" s="103"/>
    </row>
    <row r="163" spans="1:4">
      <c r="A163" s="47" t="s">
        <v>125</v>
      </c>
      <c r="D163" s="105">
        <f>D159-D161</f>
        <v>0.95255578531487284</v>
      </c>
    </row>
    <row r="164" spans="1:4">
      <c r="D164" s="103"/>
    </row>
    <row r="165" spans="1:4">
      <c r="A165" s="47" t="s">
        <v>127</v>
      </c>
      <c r="D165" s="104">
        <v>0.33339452486020549</v>
      </c>
    </row>
    <row r="166" spans="1:4">
      <c r="D166" s="48"/>
    </row>
    <row r="167" spans="1:4" ht="13.5" thickBot="1">
      <c r="A167" s="47" t="s">
        <v>128</v>
      </c>
      <c r="D167" s="106">
        <f>D163-D165</f>
        <v>0.61916126045466735</v>
      </c>
    </row>
    <row r="168" spans="1:4" ht="13.5" thickTop="1"/>
    <row r="170" spans="1:4">
      <c r="B170" s="47" t="s">
        <v>129</v>
      </c>
      <c r="C170" s="107">
        <v>3796439.2255269438</v>
      </c>
      <c r="D170" s="47" t="s">
        <v>139</v>
      </c>
    </row>
    <row r="171" spans="1:4">
      <c r="C171" s="108">
        <v>1772847495.4491663</v>
      </c>
      <c r="D171" s="47" t="s">
        <v>130</v>
      </c>
    </row>
    <row r="173" spans="1:4">
      <c r="D173" s="47" t="s">
        <v>112</v>
      </c>
    </row>
    <row r="177" spans="2:3">
      <c r="B177" s="109"/>
    </row>
    <row r="178" spans="2:3">
      <c r="B178" s="110"/>
    </row>
    <row r="179" spans="2:3">
      <c r="B179" s="95"/>
    </row>
    <row r="184" spans="2:3">
      <c r="C184" s="109"/>
    </row>
    <row r="185" spans="2:3">
      <c r="C185" s="109"/>
    </row>
    <row r="186" spans="2:3">
      <c r="C186" s="95"/>
    </row>
  </sheetData>
  <printOptions horizontalCentered="1"/>
  <pageMargins left="1" right="0" top="0.5" bottom="0.75" header="0.5" footer="0.5"/>
  <pageSetup scale="77" fitToHeight="3" orientation="portrait" r:id="rId1"/>
  <headerFooter alignWithMargins="0"/>
  <rowBreaks count="2" manualBreakCount="2">
    <brk id="89" max="6" man="1"/>
    <brk id="1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G89"/>
  <sheetViews>
    <sheetView topLeftCell="A6" zoomScaleNormal="100" workbookViewId="0">
      <selection activeCell="C90" sqref="C90"/>
    </sheetView>
  </sheetViews>
  <sheetFormatPr defaultRowHeight="12.75"/>
  <cols>
    <col min="1" max="1" width="4.5703125" style="115" customWidth="1"/>
    <col min="2" max="2" width="29.85546875" style="115" customWidth="1"/>
    <col min="3" max="3" width="15.7109375" style="115" customWidth="1"/>
    <col min="4" max="4" width="14.85546875" style="115" bestFit="1" customWidth="1"/>
    <col min="5" max="5" width="17.28515625" style="115" bestFit="1" customWidth="1"/>
    <col min="6" max="6" width="13.85546875" style="115" customWidth="1"/>
    <col min="7" max="7" width="10.7109375" style="115" customWidth="1"/>
    <col min="8" max="16384" width="9.140625" style="115"/>
  </cols>
  <sheetData>
    <row r="1" spans="1:7" ht="15">
      <c r="A1" s="111" t="s">
        <v>0</v>
      </c>
      <c r="B1" s="112"/>
      <c r="C1" s="112"/>
      <c r="D1" s="112"/>
      <c r="E1" s="112"/>
      <c r="F1" s="113"/>
      <c r="G1" s="114" t="s">
        <v>140</v>
      </c>
    </row>
    <row r="2" spans="1:7">
      <c r="A2" s="116" t="s">
        <v>138</v>
      </c>
      <c r="B2" s="116"/>
      <c r="C2" s="116"/>
      <c r="D2" s="116"/>
      <c r="E2" s="116"/>
    </row>
    <row r="3" spans="1:7">
      <c r="A3" s="116" t="s">
        <v>136</v>
      </c>
      <c r="B3" s="116"/>
      <c r="C3" s="116"/>
      <c r="D3" s="116"/>
      <c r="E3" s="116"/>
    </row>
    <row r="4" spans="1:7">
      <c r="A4" s="50" t="s">
        <v>137</v>
      </c>
      <c r="B4" s="116"/>
      <c r="C4" s="116"/>
      <c r="D4" s="116"/>
      <c r="E4" s="116"/>
    </row>
    <row r="5" spans="1:7" ht="10.35" customHeight="1">
      <c r="A5" s="117"/>
      <c r="B5" s="117"/>
      <c r="C5" s="117"/>
      <c r="D5" s="117"/>
      <c r="E5" s="117"/>
      <c r="F5" s="118"/>
    </row>
    <row r="6" spans="1:7" ht="10.35" customHeight="1">
      <c r="A6" s="117"/>
      <c r="B6" s="117"/>
      <c r="C6" s="119" t="s">
        <v>81</v>
      </c>
      <c r="D6" s="119" t="s">
        <v>83</v>
      </c>
      <c r="E6" s="119" t="s">
        <v>84</v>
      </c>
      <c r="F6" s="120"/>
      <c r="G6" s="121"/>
    </row>
    <row r="7" spans="1:7" ht="10.35" customHeight="1">
      <c r="A7" s="117"/>
      <c r="B7" s="117"/>
      <c r="C7" s="122" t="s">
        <v>86</v>
      </c>
      <c r="D7" s="123"/>
      <c r="E7" s="119" t="s">
        <v>87</v>
      </c>
      <c r="F7" s="120"/>
      <c r="G7" s="121"/>
    </row>
    <row r="8" spans="1:7" ht="10.35" customHeight="1">
      <c r="A8" s="124"/>
      <c r="B8" s="125"/>
      <c r="C8" s="122" t="s">
        <v>88</v>
      </c>
      <c r="D8" s="122" t="s">
        <v>89</v>
      </c>
      <c r="E8" s="119" t="s">
        <v>89</v>
      </c>
      <c r="F8" s="126"/>
      <c r="G8" s="127"/>
    </row>
    <row r="9" spans="1:7" ht="10.35" customHeight="1">
      <c r="A9" s="21">
        <v>1</v>
      </c>
      <c r="B9" s="21" t="s">
        <v>15</v>
      </c>
      <c r="C9" s="128"/>
      <c r="D9" s="128"/>
      <c r="E9" s="128"/>
      <c r="F9" s="126"/>
      <c r="G9" s="127"/>
    </row>
    <row r="10" spans="1:7" ht="10.35" customHeight="1">
      <c r="A10" s="21">
        <v>2</v>
      </c>
      <c r="B10" s="21" t="s">
        <v>16</v>
      </c>
      <c r="C10" s="15">
        <v>1772847495.4491663</v>
      </c>
      <c r="D10" s="15">
        <v>172267339.31726247</v>
      </c>
      <c r="E10" s="15">
        <f>SUM(C10:D10)</f>
        <v>1945114834.7664287</v>
      </c>
      <c r="F10" s="64"/>
      <c r="G10" s="129"/>
    </row>
    <row r="11" spans="1:7" ht="10.35" customHeight="1">
      <c r="A11" s="21">
        <v>3</v>
      </c>
      <c r="B11" s="21" t="s">
        <v>17</v>
      </c>
      <c r="C11" s="15">
        <v>0</v>
      </c>
      <c r="D11" s="15"/>
      <c r="E11" s="15"/>
      <c r="F11" s="66"/>
      <c r="G11" s="129"/>
    </row>
    <row r="12" spans="1:7" ht="10.35" customHeight="1">
      <c r="A12" s="21">
        <v>4</v>
      </c>
      <c r="B12" s="21" t="s">
        <v>18</v>
      </c>
      <c r="C12" s="15">
        <v>225250445.08525494</v>
      </c>
      <c r="D12" s="15"/>
      <c r="E12" s="15"/>
      <c r="F12" s="130"/>
      <c r="G12" s="129"/>
    </row>
    <row r="13" spans="1:7" ht="10.35" customHeight="1">
      <c r="A13" s="21">
        <v>5</v>
      </c>
      <c r="B13" s="21" t="s">
        <v>19</v>
      </c>
      <c r="C13" s="15">
        <v>85427335.893992007</v>
      </c>
      <c r="D13" s="15"/>
      <c r="E13" s="15"/>
      <c r="F13" s="130"/>
      <c r="G13" s="129"/>
    </row>
    <row r="14" spans="1:7" ht="10.35" customHeight="1">
      <c r="A14" s="21">
        <v>6</v>
      </c>
      <c r="B14" s="21" t="s">
        <v>20</v>
      </c>
      <c r="C14" s="18">
        <f>SUM(C10:C13)</f>
        <v>2083525276.4284132</v>
      </c>
      <c r="D14" s="18"/>
      <c r="E14" s="18"/>
      <c r="F14" s="130"/>
      <c r="G14" s="129"/>
    </row>
    <row r="15" spans="1:7" ht="10.35" customHeight="1">
      <c r="A15" s="21">
        <v>7</v>
      </c>
      <c r="B15" s="21"/>
      <c r="C15" s="15"/>
      <c r="D15" s="15"/>
      <c r="E15" s="15"/>
      <c r="F15" s="131"/>
      <c r="G15" s="129"/>
    </row>
    <row r="16" spans="1:7" ht="10.35" customHeight="1">
      <c r="A16" s="21">
        <v>8</v>
      </c>
      <c r="B16" s="21" t="s">
        <v>21</v>
      </c>
      <c r="C16" s="15"/>
      <c r="D16" s="15"/>
      <c r="E16" s="15"/>
      <c r="F16" s="132"/>
      <c r="G16" s="129"/>
    </row>
    <row r="17" spans="1:7" ht="10.35" customHeight="1">
      <c r="A17" s="21">
        <v>9</v>
      </c>
      <c r="B17" s="21" t="s">
        <v>22</v>
      </c>
      <c r="C17" s="15">
        <v>478464322.87469137</v>
      </c>
      <c r="D17" s="15"/>
      <c r="E17" s="15"/>
      <c r="F17" s="130"/>
      <c r="G17" s="129"/>
    </row>
    <row r="18" spans="1:7" ht="10.35" customHeight="1">
      <c r="A18" s="21">
        <v>10</v>
      </c>
      <c r="B18" s="21" t="s">
        <v>23</v>
      </c>
      <c r="C18" s="15">
        <v>0</v>
      </c>
      <c r="D18" s="15"/>
      <c r="E18" s="15"/>
      <c r="F18" s="130"/>
      <c r="G18" s="129"/>
    </row>
    <row r="19" spans="1:7" ht="10.35" customHeight="1">
      <c r="A19" s="21">
        <v>11</v>
      </c>
      <c r="B19" s="21" t="s">
        <v>24</v>
      </c>
      <c r="C19" s="15">
        <v>20994947.896580499</v>
      </c>
      <c r="D19" s="15"/>
      <c r="E19" s="15"/>
      <c r="F19" s="130"/>
      <c r="G19" s="129"/>
    </row>
    <row r="20" spans="1:7" ht="10.35" customHeight="1">
      <c r="A20" s="21">
        <v>12</v>
      </c>
      <c r="B20" s="21" t="s">
        <v>25</v>
      </c>
      <c r="C20" s="15">
        <v>535674899.55840045</v>
      </c>
      <c r="D20" s="15"/>
      <c r="E20" s="15"/>
      <c r="F20" s="130"/>
      <c r="G20" s="129"/>
    </row>
    <row r="21" spans="1:7" ht="10.35" customHeight="1">
      <c r="A21" s="21">
        <v>13</v>
      </c>
      <c r="B21" s="21" t="s">
        <v>26</v>
      </c>
      <c r="C21" s="15">
        <v>86512563.843352422</v>
      </c>
      <c r="D21" s="15"/>
      <c r="E21" s="15"/>
      <c r="F21" s="130"/>
      <c r="G21" s="129"/>
    </row>
    <row r="22" spans="1:7" ht="10.35" customHeight="1">
      <c r="A22" s="21">
        <v>14</v>
      </c>
      <c r="B22" s="21" t="s">
        <v>27</v>
      </c>
      <c r="C22" s="15">
        <v>98394294.704113752</v>
      </c>
      <c r="D22" s="15"/>
      <c r="E22" s="15"/>
      <c r="F22" s="130"/>
      <c r="G22" s="129"/>
    </row>
    <row r="23" spans="1:7" ht="10.35" customHeight="1">
      <c r="A23" s="21">
        <v>15</v>
      </c>
      <c r="B23" s="21" t="s">
        <v>28</v>
      </c>
      <c r="C23" s="15">
        <v>39988210.290187567</v>
      </c>
      <c r="D23" s="15">
        <v>368899.46029763715</v>
      </c>
      <c r="E23" s="15">
        <f>SUM(C23:D23)</f>
        <v>40357109.750485204</v>
      </c>
      <c r="F23" s="130"/>
      <c r="G23" s="129"/>
    </row>
    <row r="24" spans="1:7" ht="10.35" customHeight="1">
      <c r="A24" s="21">
        <v>16</v>
      </c>
      <c r="B24" s="21" t="s">
        <v>29</v>
      </c>
      <c r="C24" s="15">
        <v>6763434.7044048151</v>
      </c>
      <c r="D24" s="15"/>
      <c r="E24" s="15"/>
      <c r="F24" s="130"/>
      <c r="G24" s="129"/>
    </row>
    <row r="25" spans="1:7" ht="10.35" customHeight="1">
      <c r="A25" s="21">
        <v>17</v>
      </c>
      <c r="B25" s="21" t="s">
        <v>30</v>
      </c>
      <c r="C25" s="15">
        <v>0</v>
      </c>
      <c r="D25" s="15"/>
      <c r="E25" s="15"/>
      <c r="F25" s="130"/>
      <c r="G25" s="129"/>
    </row>
    <row r="26" spans="1:7" ht="10.35" customHeight="1">
      <c r="A26" s="21">
        <v>18</v>
      </c>
      <c r="B26" s="21" t="s">
        <v>31</v>
      </c>
      <c r="C26" s="19">
        <v>65840808.169088349</v>
      </c>
      <c r="D26" s="19"/>
      <c r="E26" s="19"/>
      <c r="F26" s="130"/>
      <c r="G26" s="129"/>
    </row>
    <row r="27" spans="1:7" ht="10.35" customHeight="1">
      <c r="A27" s="21">
        <v>19</v>
      </c>
      <c r="B27" s="21"/>
      <c r="C27" s="16"/>
      <c r="D27" s="16"/>
      <c r="E27" s="16"/>
      <c r="F27" s="130"/>
      <c r="G27" s="129"/>
    </row>
    <row r="28" spans="1:7" ht="10.35" customHeight="1">
      <c r="A28" s="21">
        <v>20</v>
      </c>
      <c r="B28" s="21" t="s">
        <v>32</v>
      </c>
      <c r="C28" s="15">
        <v>1332633482.0408192</v>
      </c>
      <c r="D28" s="15"/>
      <c r="E28" s="15"/>
      <c r="F28" s="130"/>
      <c r="G28" s="129"/>
    </row>
    <row r="29" spans="1:7" ht="10.35" customHeight="1">
      <c r="A29" s="21">
        <v>21</v>
      </c>
      <c r="B29" s="21"/>
      <c r="C29" s="15"/>
      <c r="D29" s="15"/>
      <c r="E29" s="15"/>
      <c r="F29" s="133"/>
      <c r="G29" s="129"/>
    </row>
    <row r="30" spans="1:7" ht="10.35" customHeight="1">
      <c r="A30" s="21">
        <v>22</v>
      </c>
      <c r="B30" s="21" t="s">
        <v>33</v>
      </c>
      <c r="C30" s="15">
        <v>237119812.43717486</v>
      </c>
      <c r="D30" s="15"/>
      <c r="E30" s="15"/>
      <c r="F30" s="130"/>
      <c r="G30" s="129"/>
    </row>
    <row r="31" spans="1:7" ht="10.35" customHeight="1">
      <c r="A31" s="21">
        <v>23</v>
      </c>
      <c r="B31" s="21" t="s">
        <v>34</v>
      </c>
      <c r="C31" s="15">
        <v>23034734.87724191</v>
      </c>
      <c r="D31" s="15"/>
      <c r="E31" s="15"/>
      <c r="F31" s="130"/>
      <c r="G31" s="129"/>
    </row>
    <row r="32" spans="1:7" ht="10.35" customHeight="1">
      <c r="A32" s="21">
        <v>24</v>
      </c>
      <c r="B32" s="21" t="s">
        <v>35</v>
      </c>
      <c r="C32" s="15">
        <v>61276875.232184552</v>
      </c>
      <c r="D32" s="15">
        <v>0</v>
      </c>
      <c r="E32" s="15">
        <f>SUM(C32:D32)</f>
        <v>61276875.232184552</v>
      </c>
      <c r="F32" s="130"/>
      <c r="G32" s="129"/>
    </row>
    <row r="33" spans="1:7" ht="10.35" customHeight="1">
      <c r="A33" s="21">
        <v>25</v>
      </c>
      <c r="B33" s="21" t="s">
        <v>36</v>
      </c>
      <c r="C33" s="15">
        <v>-12715741.80769822</v>
      </c>
      <c r="D33" s="15">
        <v>57432987.740610518</v>
      </c>
      <c r="E33" s="15">
        <f>SUM(C33:D33)</f>
        <v>44717245.932912298</v>
      </c>
      <c r="F33" s="64"/>
      <c r="G33" s="129"/>
    </row>
    <row r="34" spans="1:7" ht="10.35" customHeight="1">
      <c r="A34" s="21">
        <v>26</v>
      </c>
      <c r="B34" s="21" t="s">
        <v>37</v>
      </c>
      <c r="C34" s="15">
        <v>1968967.7220597905</v>
      </c>
      <c r="D34" s="32">
        <v>7804189.1695062034</v>
      </c>
      <c r="E34" s="15">
        <f>SUM(C34:D34)</f>
        <v>9773156.8915659934</v>
      </c>
      <c r="F34" s="64"/>
      <c r="G34" s="129"/>
    </row>
    <row r="35" spans="1:7" ht="10.35" customHeight="1">
      <c r="A35" s="21">
        <v>27</v>
      </c>
      <c r="B35" s="21" t="s">
        <v>38</v>
      </c>
      <c r="C35" s="15">
        <v>94260456.820388794</v>
      </c>
      <c r="D35" s="15"/>
      <c r="E35" s="15"/>
      <c r="F35" s="130"/>
      <c r="G35" s="129"/>
    </row>
    <row r="36" spans="1:7" ht="10.35" customHeight="1">
      <c r="A36" s="21">
        <v>28</v>
      </c>
      <c r="B36" s="21" t="s">
        <v>39</v>
      </c>
      <c r="C36" s="15">
        <v>-1545328.0628615732</v>
      </c>
      <c r="D36" s="15"/>
      <c r="E36" s="15"/>
      <c r="F36" s="130"/>
      <c r="G36" s="129"/>
    </row>
    <row r="37" spans="1:7" ht="10.35" customHeight="1">
      <c r="A37" s="21">
        <v>29</v>
      </c>
      <c r="B37" s="21" t="s">
        <v>40</v>
      </c>
      <c r="C37" s="19">
        <v>-648381.99056377879</v>
      </c>
      <c r="D37" s="19"/>
      <c r="E37" s="19"/>
      <c r="F37" s="130"/>
      <c r="G37" s="129"/>
    </row>
    <row r="38" spans="1:7" ht="10.35" customHeight="1">
      <c r="A38" s="21">
        <v>30</v>
      </c>
      <c r="B38" s="21"/>
      <c r="C38" s="15"/>
      <c r="D38" s="15"/>
      <c r="E38" s="15"/>
      <c r="F38" s="130"/>
      <c r="G38" s="129"/>
    </row>
    <row r="39" spans="1:7" ht="10.35" customHeight="1">
      <c r="A39" s="21">
        <v>31</v>
      </c>
      <c r="B39" s="21" t="s">
        <v>41</v>
      </c>
      <c r="C39" s="16">
        <v>1735384877.2687452</v>
      </c>
      <c r="D39" s="16">
        <f>SUM(D23,D32:D34)</f>
        <v>65606076.370414361</v>
      </c>
      <c r="E39" s="16">
        <f>C39+D39</f>
        <v>1800990953.6391594</v>
      </c>
      <c r="F39" s="130"/>
      <c r="G39" s="129"/>
    </row>
    <row r="40" spans="1:7" ht="10.35" customHeight="1">
      <c r="A40" s="21">
        <v>32</v>
      </c>
      <c r="B40" s="21"/>
      <c r="C40" s="15"/>
      <c r="D40" s="15"/>
      <c r="E40" s="15"/>
      <c r="F40" s="133"/>
      <c r="G40" s="129"/>
    </row>
    <row r="41" spans="1:7" ht="10.35" customHeight="1" thickBot="1">
      <c r="A41" s="21">
        <v>33</v>
      </c>
      <c r="B41" s="21" t="s">
        <v>42</v>
      </c>
      <c r="C41" s="20">
        <f>C14-C39</f>
        <v>348140399.15966797</v>
      </c>
      <c r="D41" s="20">
        <f>D10-D39</f>
        <v>106661262.94684811</v>
      </c>
      <c r="E41" s="20">
        <f>(C41+D10-D23-D32-D33-D34)</f>
        <v>454801662.10651606</v>
      </c>
      <c r="F41" s="130"/>
      <c r="G41" s="129"/>
    </row>
    <row r="42" spans="1:7" ht="10.35" customHeight="1" thickTop="1">
      <c r="A42" s="21">
        <v>34</v>
      </c>
      <c r="B42" s="21"/>
      <c r="C42" s="15"/>
      <c r="D42" s="15"/>
      <c r="E42" s="15"/>
      <c r="F42" s="133"/>
      <c r="G42" s="129"/>
    </row>
    <row r="43" spans="1:7" ht="10.35" customHeight="1">
      <c r="A43" s="21">
        <v>35</v>
      </c>
      <c r="B43" s="21" t="s">
        <v>43</v>
      </c>
      <c r="C43" s="15"/>
      <c r="D43" s="15"/>
      <c r="E43" s="15"/>
      <c r="F43" s="133"/>
      <c r="G43" s="129"/>
    </row>
    <row r="44" spans="1:7" ht="10.35" customHeight="1">
      <c r="A44" s="21">
        <v>36</v>
      </c>
      <c r="B44" s="21" t="s">
        <v>44</v>
      </c>
      <c r="C44" s="15">
        <v>10152603680.27536</v>
      </c>
      <c r="D44" s="15"/>
      <c r="E44" s="15"/>
      <c r="F44" s="130"/>
      <c r="G44" s="129"/>
    </row>
    <row r="45" spans="1:7" ht="10.35" customHeight="1">
      <c r="A45" s="21">
        <v>37</v>
      </c>
      <c r="B45" s="21" t="s">
        <v>45</v>
      </c>
      <c r="C45" s="15">
        <v>19399865.867217045</v>
      </c>
      <c r="D45" s="15"/>
      <c r="E45" s="15"/>
      <c r="F45" s="130"/>
      <c r="G45" s="129"/>
    </row>
    <row r="46" spans="1:7" ht="10.35" customHeight="1">
      <c r="A46" s="21">
        <v>38</v>
      </c>
      <c r="B46" s="21" t="s">
        <v>46</v>
      </c>
      <c r="C46" s="15">
        <v>34852719.423300505</v>
      </c>
      <c r="D46" s="15"/>
      <c r="E46" s="15"/>
      <c r="F46" s="130"/>
      <c r="G46" s="129"/>
    </row>
    <row r="47" spans="1:7" ht="10.35" customHeight="1">
      <c r="A47" s="21">
        <v>39</v>
      </c>
      <c r="B47" s="21" t="s">
        <v>47</v>
      </c>
      <c r="C47" s="15">
        <v>20171634.670434982</v>
      </c>
      <c r="D47" s="15"/>
      <c r="E47" s="15"/>
      <c r="F47" s="130"/>
      <c r="G47" s="129"/>
    </row>
    <row r="48" spans="1:7" ht="10.35" customHeight="1">
      <c r="A48" s="21">
        <v>40</v>
      </c>
      <c r="B48" s="21" t="s">
        <v>48</v>
      </c>
      <c r="C48" s="15">
        <v>0</v>
      </c>
      <c r="D48" s="15"/>
      <c r="E48" s="15"/>
      <c r="F48" s="130"/>
      <c r="G48" s="129"/>
    </row>
    <row r="49" spans="1:7" ht="10.35" customHeight="1">
      <c r="A49" s="21">
        <v>41</v>
      </c>
      <c r="B49" s="21" t="s">
        <v>49</v>
      </c>
      <c r="C49" s="15">
        <v>14215548.589386396</v>
      </c>
      <c r="D49" s="15"/>
      <c r="E49" s="15"/>
      <c r="F49" s="130"/>
      <c r="G49" s="129"/>
    </row>
    <row r="50" spans="1:7" ht="10.35" customHeight="1">
      <c r="A50" s="21">
        <v>42</v>
      </c>
      <c r="B50" s="21" t="s">
        <v>50</v>
      </c>
      <c r="C50" s="15">
        <v>104858415.65705222</v>
      </c>
      <c r="D50" s="15"/>
      <c r="E50" s="15"/>
      <c r="F50" s="130"/>
      <c r="G50" s="129"/>
    </row>
    <row r="51" spans="1:7" ht="10.35" customHeight="1">
      <c r="A51" s="21">
        <v>43</v>
      </c>
      <c r="B51" s="21" t="s">
        <v>51</v>
      </c>
      <c r="C51" s="15">
        <v>79883100.014846131</v>
      </c>
      <c r="D51" s="15"/>
      <c r="E51" s="15"/>
      <c r="F51" s="130"/>
      <c r="G51" s="129"/>
    </row>
    <row r="52" spans="1:7" ht="10.35" customHeight="1">
      <c r="A52" s="21">
        <v>44</v>
      </c>
      <c r="B52" s="21" t="s">
        <v>52</v>
      </c>
      <c r="C52" s="15">
        <v>34495248.690761462</v>
      </c>
      <c r="D52" s="15"/>
      <c r="E52" s="15"/>
      <c r="F52" s="130"/>
      <c r="G52" s="129"/>
    </row>
    <row r="53" spans="1:7" ht="10.35" customHeight="1">
      <c r="A53" s="21">
        <v>45</v>
      </c>
      <c r="B53" s="21" t="s">
        <v>53</v>
      </c>
      <c r="C53" s="15">
        <v>4796549.2675888473</v>
      </c>
      <c r="D53" s="15"/>
      <c r="E53" s="15"/>
      <c r="F53" s="130"/>
      <c r="G53" s="129"/>
    </row>
    <row r="54" spans="1:7" ht="10.35" customHeight="1">
      <c r="A54" s="21">
        <v>46</v>
      </c>
      <c r="B54" s="21" t="s">
        <v>54</v>
      </c>
      <c r="C54" s="19">
        <v>1.7344110212695308E-8</v>
      </c>
      <c r="D54" s="19"/>
      <c r="E54" s="19"/>
      <c r="F54" s="130"/>
      <c r="G54" s="129"/>
    </row>
    <row r="55" spans="1:7" ht="10.35" customHeight="1">
      <c r="A55" s="21">
        <v>47</v>
      </c>
      <c r="B55" s="21"/>
      <c r="C55" s="15"/>
      <c r="D55" s="15"/>
      <c r="E55" s="15"/>
      <c r="F55" s="133"/>
      <c r="G55" s="129"/>
    </row>
    <row r="56" spans="1:7" ht="10.35" customHeight="1">
      <c r="A56" s="21">
        <v>48</v>
      </c>
      <c r="B56" s="21" t="s">
        <v>55</v>
      </c>
      <c r="C56" s="16">
        <v>10465276762.455948</v>
      </c>
      <c r="D56" s="16">
        <v>0</v>
      </c>
      <c r="E56" s="16">
        <f>SUM(C56:D56)</f>
        <v>10465276762.455948</v>
      </c>
      <c r="F56" s="130"/>
      <c r="G56" s="129"/>
    </row>
    <row r="57" spans="1:7" ht="10.35" customHeight="1">
      <c r="A57" s="21">
        <v>49</v>
      </c>
      <c r="B57" s="21"/>
      <c r="C57" s="15"/>
      <c r="D57" s="15"/>
      <c r="E57" s="15"/>
      <c r="F57" s="133"/>
      <c r="G57" s="129"/>
    </row>
    <row r="58" spans="1:7" ht="10.35" customHeight="1">
      <c r="A58" s="21">
        <v>50</v>
      </c>
      <c r="B58" s="21" t="s">
        <v>56</v>
      </c>
      <c r="C58" s="15"/>
      <c r="D58" s="15"/>
      <c r="E58" s="15"/>
      <c r="F58" s="133"/>
      <c r="G58" s="129"/>
    </row>
    <row r="59" spans="1:7" ht="10.35" customHeight="1">
      <c r="A59" s="21">
        <v>51</v>
      </c>
      <c r="B59" s="21" t="s">
        <v>57</v>
      </c>
      <c r="C59" s="15">
        <v>-2923835875.6596947</v>
      </c>
      <c r="D59" s="15"/>
      <c r="E59" s="15"/>
      <c r="F59" s="130"/>
      <c r="G59" s="129"/>
    </row>
    <row r="60" spans="1:7" ht="10.35" customHeight="1">
      <c r="A60" s="21">
        <v>52</v>
      </c>
      <c r="B60" s="21" t="s">
        <v>58</v>
      </c>
      <c r="C60" s="15">
        <v>-211540175.76627263</v>
      </c>
      <c r="D60" s="15"/>
      <c r="E60" s="15"/>
      <c r="F60" s="130"/>
      <c r="G60" s="129"/>
    </row>
    <row r="61" spans="1:7" ht="10.35" customHeight="1">
      <c r="A61" s="21">
        <v>53</v>
      </c>
      <c r="B61" s="21" t="s">
        <v>59</v>
      </c>
      <c r="C61" s="15">
        <v>-1530425067.3170016</v>
      </c>
      <c r="D61" s="15"/>
      <c r="E61" s="15"/>
      <c r="F61" s="130"/>
      <c r="G61" s="129"/>
    </row>
    <row r="62" spans="1:7" ht="10.35" customHeight="1">
      <c r="A62" s="21">
        <v>54</v>
      </c>
      <c r="B62" s="21" t="s">
        <v>60</v>
      </c>
      <c r="C62" s="15">
        <v>-115632.17522</v>
      </c>
      <c r="D62" s="15"/>
      <c r="E62" s="15"/>
      <c r="F62" s="130"/>
      <c r="G62" s="129"/>
    </row>
    <row r="63" spans="1:7" ht="10.35" customHeight="1">
      <c r="A63" s="21">
        <v>55</v>
      </c>
      <c r="B63" s="21" t="s">
        <v>61</v>
      </c>
      <c r="C63" s="15">
        <v>-8891343.3146605771</v>
      </c>
      <c r="D63" s="15"/>
      <c r="E63" s="15"/>
      <c r="F63" s="130"/>
      <c r="G63" s="129"/>
    </row>
    <row r="64" spans="1:7" ht="10.35" customHeight="1">
      <c r="A64" s="21">
        <v>56</v>
      </c>
      <c r="B64" s="21" t="s">
        <v>62</v>
      </c>
      <c r="C64" s="15">
        <v>-14421398.745000001</v>
      </c>
      <c r="D64" s="15"/>
      <c r="E64" s="15"/>
      <c r="F64" s="130"/>
      <c r="G64" s="129"/>
    </row>
    <row r="65" spans="1:7" ht="10.35" customHeight="1">
      <c r="A65" s="21">
        <v>57</v>
      </c>
      <c r="B65" s="21" t="s">
        <v>63</v>
      </c>
      <c r="C65" s="19">
        <v>-23178598.25541633</v>
      </c>
      <c r="D65" s="19"/>
      <c r="E65" s="19"/>
      <c r="F65" s="130"/>
      <c r="G65" s="129"/>
    </row>
    <row r="66" spans="1:7" ht="10.35" customHeight="1">
      <c r="A66" s="21">
        <v>58</v>
      </c>
      <c r="B66" s="21"/>
      <c r="C66" s="15"/>
      <c r="D66" s="15"/>
      <c r="E66" s="15"/>
      <c r="F66" s="130"/>
      <c r="G66" s="129"/>
    </row>
    <row r="67" spans="1:7" ht="10.35" customHeight="1">
      <c r="A67" s="21">
        <v>59</v>
      </c>
      <c r="B67" s="21" t="s">
        <v>64</v>
      </c>
      <c r="C67" s="16">
        <v>-4712408091.2332649</v>
      </c>
      <c r="D67" s="16">
        <v>0</v>
      </c>
      <c r="E67" s="16">
        <f>SUM(C67:D67)</f>
        <v>-4712408091.2332649</v>
      </c>
      <c r="F67" s="130"/>
      <c r="G67" s="129"/>
    </row>
    <row r="68" spans="1:7" ht="10.35" customHeight="1">
      <c r="A68" s="21">
        <v>60</v>
      </c>
      <c r="B68" s="21"/>
      <c r="C68" s="15"/>
      <c r="D68" s="15"/>
      <c r="E68" s="15"/>
      <c r="F68" s="133"/>
      <c r="G68" s="129"/>
    </row>
    <row r="69" spans="1:7" ht="10.35" customHeight="1" thickBot="1">
      <c r="A69" s="21">
        <v>61</v>
      </c>
      <c r="B69" s="21" t="s">
        <v>65</v>
      </c>
      <c r="C69" s="20">
        <f>SUM(C56,C67)</f>
        <v>5752868671.222683</v>
      </c>
      <c r="D69" s="20">
        <v>0</v>
      </c>
      <c r="E69" s="20">
        <f>SUM(C69:D69)</f>
        <v>5752868671.222683</v>
      </c>
      <c r="F69" s="130"/>
      <c r="G69" s="129"/>
    </row>
    <row r="70" spans="1:7" ht="10.35" customHeight="1" thickTop="1">
      <c r="A70" s="21">
        <v>62</v>
      </c>
      <c r="B70" s="21"/>
      <c r="C70" s="21"/>
      <c r="D70" s="21"/>
      <c r="E70" s="21"/>
      <c r="F70" s="133"/>
      <c r="G70" s="129"/>
    </row>
    <row r="71" spans="1:7" ht="10.35" customHeight="1">
      <c r="A71" s="21">
        <v>63</v>
      </c>
      <c r="B71" s="21" t="s">
        <v>66</v>
      </c>
      <c r="C71" s="23">
        <f>C41/C69</f>
        <v>6.0515965000410156E-2</v>
      </c>
      <c r="D71" s="23"/>
      <c r="E71" s="23">
        <f>E41/E69</f>
        <v>7.9056500000000002E-2</v>
      </c>
      <c r="F71" s="64"/>
      <c r="G71" s="129"/>
    </row>
    <row r="72" spans="1:7" ht="10.35" customHeight="1">
      <c r="A72" s="21">
        <v>64</v>
      </c>
      <c r="B72" s="21"/>
      <c r="C72" s="23"/>
      <c r="D72" s="23"/>
      <c r="E72" s="23"/>
      <c r="F72" s="64"/>
      <c r="G72" s="129"/>
    </row>
    <row r="73" spans="1:7" ht="10.35" customHeight="1">
      <c r="A73" s="21">
        <v>65</v>
      </c>
      <c r="B73" s="21" t="s">
        <v>67</v>
      </c>
      <c r="C73" s="23">
        <v>6.6413560461439841E-2</v>
      </c>
      <c r="D73" s="23"/>
      <c r="E73" s="134">
        <v>0.10199999999999999</v>
      </c>
      <c r="F73" s="64"/>
      <c r="G73" s="129"/>
    </row>
    <row r="74" spans="1:7" ht="10.35" customHeight="1">
      <c r="A74" s="21">
        <v>66</v>
      </c>
      <c r="B74" s="21"/>
      <c r="C74" s="21"/>
      <c r="D74" s="21"/>
      <c r="E74" s="21"/>
      <c r="F74" s="73"/>
      <c r="G74" s="129"/>
    </row>
    <row r="75" spans="1:7" ht="10.35" customHeight="1">
      <c r="A75" s="21">
        <v>67</v>
      </c>
      <c r="B75" s="21" t="s">
        <v>68</v>
      </c>
      <c r="C75" s="21"/>
      <c r="D75" s="21"/>
      <c r="E75" s="21"/>
      <c r="F75" s="74"/>
      <c r="G75" s="129"/>
    </row>
    <row r="76" spans="1:7" ht="10.35" customHeight="1">
      <c r="A76" s="21">
        <v>68</v>
      </c>
      <c r="B76" s="21" t="s">
        <v>69</v>
      </c>
      <c r="C76" s="15">
        <f>C14-C28-C30-C31-C32-C37</f>
        <v>430108753.83155644</v>
      </c>
      <c r="D76" s="15">
        <f>D10-D23-D32</f>
        <v>171898439.85696483</v>
      </c>
      <c r="E76" s="15">
        <f>SUM(C76:D76)</f>
        <v>602007193.68852127</v>
      </c>
      <c r="F76" s="74"/>
      <c r="G76" s="129"/>
    </row>
    <row r="77" spans="1:7" ht="10.35" customHeight="1">
      <c r="A77" s="21">
        <v>69</v>
      </c>
      <c r="B77" s="21" t="s">
        <v>70</v>
      </c>
      <c r="C77" s="15"/>
      <c r="D77" s="15"/>
      <c r="E77" s="15"/>
      <c r="F77" s="74"/>
      <c r="G77" s="129"/>
    </row>
    <row r="78" spans="1:7" ht="10.35" customHeight="1">
      <c r="A78" s="21">
        <v>70</v>
      </c>
      <c r="B78" s="21" t="s">
        <v>71</v>
      </c>
      <c r="C78" s="15">
        <v>-21286181.145300362</v>
      </c>
      <c r="D78" s="15">
        <v>0</v>
      </c>
      <c r="E78" s="15">
        <f>SUM(C78:D78)</f>
        <v>-21286181.145300362</v>
      </c>
      <c r="F78" s="74"/>
      <c r="G78" s="129"/>
    </row>
    <row r="79" spans="1:7" ht="10.35" customHeight="1">
      <c r="A79" s="21">
        <v>71</v>
      </c>
      <c r="B79" s="21" t="s">
        <v>72</v>
      </c>
      <c r="C79" s="15">
        <v>148145572.873858</v>
      </c>
      <c r="D79" s="15">
        <v>0</v>
      </c>
      <c r="E79" s="15">
        <f>SUM(C79:D79)</f>
        <v>148145572.873858</v>
      </c>
      <c r="F79" s="120"/>
      <c r="G79" s="129"/>
    </row>
    <row r="80" spans="1:7" ht="10.35" customHeight="1">
      <c r="A80" s="21">
        <v>72</v>
      </c>
      <c r="B80" s="21" t="s">
        <v>73</v>
      </c>
      <c r="C80" s="15">
        <v>313098009.94814676</v>
      </c>
      <c r="D80" s="16">
        <v>0</v>
      </c>
      <c r="E80" s="16">
        <f>SUM(C80:D80)</f>
        <v>313098009.94814676</v>
      </c>
      <c r="F80" s="120"/>
      <c r="G80" s="129"/>
    </row>
    <row r="81" spans="1:7" ht="10.35" customHeight="1">
      <c r="A81" s="21">
        <v>73</v>
      </c>
      <c r="B81" s="21" t="s">
        <v>74</v>
      </c>
      <c r="C81" s="19">
        <v>565321654.74768269</v>
      </c>
      <c r="D81" s="19">
        <v>0</v>
      </c>
      <c r="E81" s="19">
        <f>SUM(C81:D81)</f>
        <v>565321654.74768269</v>
      </c>
      <c r="F81" s="120"/>
      <c r="G81" s="129"/>
    </row>
    <row r="82" spans="1:7" ht="10.35" customHeight="1">
      <c r="A82" s="21">
        <v>74</v>
      </c>
      <c r="B82" s="21" t="s">
        <v>75</v>
      </c>
      <c r="C82" s="15">
        <f>C76-C78-C79+C80-C81</f>
        <v>51025717.303462863</v>
      </c>
      <c r="D82" s="15">
        <f>D76-D78-D79+D80-D81</f>
        <v>171898439.85696483</v>
      </c>
      <c r="E82" s="15">
        <f>E76-E78-E79+E80-E81</f>
        <v>222924157.16042769</v>
      </c>
      <c r="F82" s="120"/>
      <c r="G82" s="129"/>
    </row>
    <row r="83" spans="1:7" ht="10.35" customHeight="1">
      <c r="A83" s="21">
        <v>75</v>
      </c>
      <c r="B83" s="21"/>
      <c r="C83" s="15"/>
      <c r="D83" s="15"/>
      <c r="E83" s="15"/>
      <c r="F83" s="120"/>
      <c r="G83" s="129"/>
    </row>
    <row r="84" spans="1:7" ht="10.35" customHeight="1">
      <c r="A84" s="21">
        <v>76</v>
      </c>
      <c r="B84" s="21" t="s">
        <v>76</v>
      </c>
      <c r="C84" s="19">
        <f>C34</f>
        <v>1968967.7220597905</v>
      </c>
      <c r="D84" s="19">
        <f>D34</f>
        <v>7804189.1695062034</v>
      </c>
      <c r="E84" s="19">
        <f>SUM(C84:D84)</f>
        <v>9773156.8915659934</v>
      </c>
      <c r="F84" s="120"/>
      <c r="G84" s="129"/>
    </row>
    <row r="85" spans="1:7" ht="10.35" customHeight="1" thickBot="1">
      <c r="A85" s="21">
        <v>77</v>
      </c>
      <c r="B85" s="21" t="s">
        <v>77</v>
      </c>
      <c r="C85" s="25">
        <f>C82-C84</f>
        <v>49056749.581403069</v>
      </c>
      <c r="D85" s="25">
        <f>D82-D84</f>
        <v>164094250.68745863</v>
      </c>
      <c r="E85" s="25">
        <f>E82-E84</f>
        <v>213151000.26886171</v>
      </c>
      <c r="F85" s="120"/>
      <c r="G85" s="129"/>
    </row>
    <row r="86" spans="1:7" ht="10.35" customHeight="1" thickTop="1">
      <c r="A86" s="21">
        <v>78</v>
      </c>
      <c r="B86" s="21"/>
      <c r="C86" s="15"/>
      <c r="D86" s="15"/>
      <c r="E86" s="15"/>
      <c r="F86" s="120"/>
      <c r="G86" s="129"/>
    </row>
    <row r="87" spans="1:7" ht="10.35" customHeight="1" thickBot="1">
      <c r="A87" s="21">
        <v>79</v>
      </c>
      <c r="B87" s="135" t="s">
        <v>78</v>
      </c>
      <c r="C87" s="20">
        <f>C33</f>
        <v>-12715741.80769822</v>
      </c>
      <c r="D87" s="20">
        <f>D33</f>
        <v>57432987.740610518</v>
      </c>
      <c r="E87" s="20">
        <f>SUM(C87:D87)</f>
        <v>44717245.932912298</v>
      </c>
      <c r="F87" s="120"/>
      <c r="G87" s="129"/>
    </row>
    <row r="88" spans="1:7" ht="10.35" customHeight="1" thickTop="1"/>
    <row r="89" spans="1:7" ht="10.35" customHeight="1">
      <c r="C89" s="122" t="s">
        <v>141</v>
      </c>
      <c r="D89" s="122"/>
    </row>
  </sheetData>
  <printOptions horizontalCentered="1"/>
  <pageMargins left="1" right="0" top="0.5" bottom="0.75" header="0.5" footer="0.5"/>
  <pageSetup scale="77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Normal="100" workbookViewId="0">
      <pane ySplit="6" topLeftCell="A7" activePane="bottomLeft" state="frozen"/>
      <selection pane="bottomLeft" activeCell="A2" sqref="A2"/>
    </sheetView>
  </sheetViews>
  <sheetFormatPr defaultRowHeight="12.75"/>
  <cols>
    <col min="1" max="1" width="3.140625" style="2" bestFit="1" customWidth="1"/>
    <col min="2" max="2" width="36.7109375" style="2" customWidth="1"/>
    <col min="3" max="4" width="17.140625" style="2" customWidth="1"/>
    <col min="5" max="5" width="2.42578125" style="3" customWidth="1"/>
    <col min="6" max="11" width="19.28515625" style="2" customWidth="1"/>
    <col min="12" max="12" width="2.42578125" style="2" customWidth="1"/>
    <col min="13" max="13" width="17.7109375" style="2" customWidth="1"/>
    <col min="14" max="14" width="9.140625" style="2"/>
    <col min="15" max="15" width="14.5703125" style="2" bestFit="1" customWidth="1"/>
    <col min="16" max="16384" width="9.140625" style="2"/>
  </cols>
  <sheetData>
    <row r="1" spans="1:15" ht="15.75">
      <c r="A1" s="1" t="s">
        <v>0</v>
      </c>
    </row>
    <row r="2" spans="1:15">
      <c r="A2" s="4" t="s">
        <v>1</v>
      </c>
    </row>
    <row r="3" spans="1:15">
      <c r="A3" s="4" t="s">
        <v>2</v>
      </c>
      <c r="B3" s="5"/>
      <c r="C3" s="5"/>
      <c r="D3" s="6"/>
      <c r="E3" s="7"/>
    </row>
    <row r="4" spans="1:15">
      <c r="A4" s="8" t="s">
        <v>131</v>
      </c>
      <c r="B4" s="5"/>
      <c r="C4" s="5"/>
      <c r="D4" s="6"/>
      <c r="E4" s="7"/>
    </row>
    <row r="5" spans="1:15">
      <c r="B5" s="5"/>
      <c r="C5" s="5"/>
      <c r="D5" s="6"/>
      <c r="E5" s="7"/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</row>
    <row r="6" spans="1:15" ht="63.75">
      <c r="C6" s="10" t="s">
        <v>132</v>
      </c>
      <c r="D6" s="10" t="s">
        <v>133</v>
      </c>
      <c r="E6" s="11"/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M6" s="10" t="s">
        <v>134</v>
      </c>
    </row>
    <row r="7" spans="1:15">
      <c r="A7" s="13">
        <v>1</v>
      </c>
      <c r="B7" s="13" t="s">
        <v>15</v>
      </c>
      <c r="C7" s="13"/>
      <c r="D7" s="5"/>
      <c r="E7" s="14"/>
      <c r="M7" s="5"/>
    </row>
    <row r="8" spans="1:15">
      <c r="A8" s="13">
        <v>2</v>
      </c>
      <c r="B8" s="13" t="s">
        <v>16</v>
      </c>
      <c r="C8" s="15">
        <v>3762226028.3099966</v>
      </c>
      <c r="D8" s="15">
        <v>1574238524.3699999</v>
      </c>
      <c r="E8" s="16"/>
      <c r="F8" s="15">
        <v>198608971.07916641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M8" s="15">
        <f>SUM(D8:L8)</f>
        <v>1772847495.4491663</v>
      </c>
      <c r="N8" s="17"/>
      <c r="O8" s="17"/>
    </row>
    <row r="9" spans="1:15">
      <c r="A9" s="13">
        <v>3</v>
      </c>
      <c r="B9" s="13" t="s">
        <v>17</v>
      </c>
      <c r="C9" s="15">
        <v>0</v>
      </c>
      <c r="D9" s="15">
        <v>0</v>
      </c>
      <c r="E9" s="16"/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M9" s="15">
        <f>SUM(D9:L9)</f>
        <v>0</v>
      </c>
    </row>
    <row r="10" spans="1:15">
      <c r="A10" s="13">
        <v>4</v>
      </c>
      <c r="B10" s="13" t="s">
        <v>18</v>
      </c>
      <c r="C10" s="15">
        <v>379179494.63999999</v>
      </c>
      <c r="D10" s="15">
        <v>159679394.67408583</v>
      </c>
      <c r="E10" s="16"/>
      <c r="F10" s="15">
        <v>0</v>
      </c>
      <c r="G10" s="15">
        <v>0</v>
      </c>
      <c r="H10" s="15">
        <v>65571050.411169112</v>
      </c>
      <c r="I10" s="15">
        <v>0</v>
      </c>
      <c r="J10" s="15">
        <v>0</v>
      </c>
      <c r="K10" s="15">
        <v>0</v>
      </c>
      <c r="M10" s="15">
        <f>SUM(D10:L10)</f>
        <v>225250445.08525494</v>
      </c>
      <c r="N10" s="17"/>
      <c r="O10" s="17"/>
    </row>
    <row r="11" spans="1:15">
      <c r="A11" s="13">
        <v>5</v>
      </c>
      <c r="B11" s="13" t="s">
        <v>19</v>
      </c>
      <c r="C11" s="15">
        <v>323231827.82999897</v>
      </c>
      <c r="D11" s="15">
        <v>150163518.98816228</v>
      </c>
      <c r="E11" s="16"/>
      <c r="F11" s="15">
        <v>-11517197.657617569</v>
      </c>
      <c r="G11" s="15">
        <v>-53697393.500000015</v>
      </c>
      <c r="H11" s="15">
        <v>478408.06344731152</v>
      </c>
      <c r="I11" s="15">
        <v>0</v>
      </c>
      <c r="J11" s="15">
        <v>0</v>
      </c>
      <c r="K11" s="15">
        <v>0</v>
      </c>
      <c r="M11" s="15">
        <f>SUM(D11:L11)</f>
        <v>85427335.893992007</v>
      </c>
    </row>
    <row r="12" spans="1:15">
      <c r="A12" s="13">
        <v>6</v>
      </c>
      <c r="B12" s="13" t="s">
        <v>20</v>
      </c>
      <c r="C12" s="18">
        <v>4464637350.779995</v>
      </c>
      <c r="D12" s="18">
        <v>1884081438.032248</v>
      </c>
      <c r="E12" s="16"/>
      <c r="F12" s="18">
        <v>187091773.42154884</v>
      </c>
      <c r="G12" s="18">
        <v>-53697393.5</v>
      </c>
      <c r="H12" s="18">
        <v>66049458.474616289</v>
      </c>
      <c r="I12" s="18">
        <v>0</v>
      </c>
      <c r="J12" s="18">
        <v>0</v>
      </c>
      <c r="K12" s="18">
        <v>0</v>
      </c>
      <c r="M12" s="18">
        <f>SUM(D12:L12)</f>
        <v>2083525276.4284132</v>
      </c>
      <c r="N12" s="17"/>
      <c r="O12" s="17"/>
    </row>
    <row r="13" spans="1:15">
      <c r="A13" s="13">
        <v>7</v>
      </c>
      <c r="B13" s="13"/>
      <c r="C13" s="15"/>
      <c r="D13" s="15"/>
      <c r="E13" s="16"/>
      <c r="F13" s="15"/>
      <c r="G13" s="15"/>
      <c r="H13" s="15"/>
      <c r="I13" s="15"/>
      <c r="J13" s="15"/>
      <c r="K13" s="15"/>
      <c r="M13" s="15"/>
    </row>
    <row r="14" spans="1:15">
      <c r="A14" s="13">
        <v>8</v>
      </c>
      <c r="B14" s="13" t="s">
        <v>21</v>
      </c>
      <c r="C14" s="15"/>
      <c r="D14" s="15"/>
      <c r="E14" s="16"/>
      <c r="F14" s="15"/>
      <c r="G14" s="15"/>
      <c r="H14" s="15"/>
      <c r="I14" s="15"/>
      <c r="J14" s="15"/>
      <c r="K14" s="15"/>
      <c r="M14" s="15"/>
      <c r="N14" s="17"/>
      <c r="O14" s="17"/>
    </row>
    <row r="15" spans="1:15">
      <c r="A15" s="13">
        <v>9</v>
      </c>
      <c r="B15" s="13" t="s">
        <v>22</v>
      </c>
      <c r="C15" s="15">
        <v>991002146.90999866</v>
      </c>
      <c r="D15" s="15">
        <v>426454658.93323791</v>
      </c>
      <c r="E15" s="16"/>
      <c r="F15" s="15">
        <v>0</v>
      </c>
      <c r="G15" s="15">
        <v>4747697.1154608727</v>
      </c>
      <c r="H15" s="15">
        <v>47261966.825992584</v>
      </c>
      <c r="I15" s="15">
        <v>0</v>
      </c>
      <c r="J15" s="15">
        <v>0</v>
      </c>
      <c r="K15" s="15">
        <v>0</v>
      </c>
      <c r="M15" s="15">
        <f t="shared" ref="M15:M24" si="0">SUM(D15:L15)</f>
        <v>478464322.87469137</v>
      </c>
    </row>
    <row r="16" spans="1:15">
      <c r="A16" s="13">
        <v>10</v>
      </c>
      <c r="B16" s="13" t="s">
        <v>23</v>
      </c>
      <c r="C16" s="15">
        <v>0</v>
      </c>
      <c r="D16" s="15">
        <v>0</v>
      </c>
      <c r="E16" s="16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M16" s="15">
        <f t="shared" si="0"/>
        <v>0</v>
      </c>
      <c r="N16" s="17"/>
      <c r="O16" s="17"/>
    </row>
    <row r="17" spans="1:15">
      <c r="A17" s="13">
        <v>11</v>
      </c>
      <c r="B17" s="13" t="s">
        <v>24</v>
      </c>
      <c r="C17" s="15">
        <v>43249454.339999884</v>
      </c>
      <c r="D17" s="15">
        <v>18664164.075758174</v>
      </c>
      <c r="E17" s="16"/>
      <c r="F17" s="15">
        <v>0</v>
      </c>
      <c r="G17" s="15">
        <v>2457510.4244934246</v>
      </c>
      <c r="H17" s="15">
        <v>0</v>
      </c>
      <c r="I17" s="15">
        <v>0</v>
      </c>
      <c r="J17" s="15">
        <v>0</v>
      </c>
      <c r="K17" s="15">
        <v>-126726.60367109999</v>
      </c>
      <c r="M17" s="15">
        <f t="shared" si="0"/>
        <v>20994947.896580499</v>
      </c>
    </row>
    <row r="18" spans="1:15">
      <c r="A18" s="13">
        <v>12</v>
      </c>
      <c r="B18" s="13" t="s">
        <v>25</v>
      </c>
      <c r="C18" s="15">
        <v>900802841.07999897</v>
      </c>
      <c r="D18" s="15">
        <v>401366931.61801803</v>
      </c>
      <c r="E18" s="16"/>
      <c r="F18" s="15">
        <v>0</v>
      </c>
      <c r="G18" s="15">
        <v>-3494220.319617331</v>
      </c>
      <c r="H18" s="15">
        <v>130776458.11464125</v>
      </c>
      <c r="I18" s="15">
        <v>0</v>
      </c>
      <c r="J18" s="15">
        <v>0</v>
      </c>
      <c r="K18" s="15">
        <v>7025730.1453585029</v>
      </c>
      <c r="M18" s="15">
        <f t="shared" si="0"/>
        <v>535674899.55840045</v>
      </c>
      <c r="N18" s="17"/>
      <c r="O18" s="17"/>
    </row>
    <row r="19" spans="1:15">
      <c r="A19" s="13">
        <v>13</v>
      </c>
      <c r="B19" s="13" t="s">
        <v>26</v>
      </c>
      <c r="C19" s="15">
        <v>203395396.77999991</v>
      </c>
      <c r="D19" s="15">
        <v>87761967.103475586</v>
      </c>
      <c r="E19" s="16"/>
      <c r="F19" s="15">
        <v>-379387.07235270739</v>
      </c>
      <c r="G19" s="15">
        <v>1417274.5466779172</v>
      </c>
      <c r="H19" s="15">
        <v>-2264004.9475714117</v>
      </c>
      <c r="I19" s="15">
        <v>0</v>
      </c>
      <c r="J19" s="15">
        <v>0</v>
      </c>
      <c r="K19" s="15">
        <v>-23285.786876961589</v>
      </c>
      <c r="M19" s="15">
        <f t="shared" si="0"/>
        <v>86512563.843352422</v>
      </c>
    </row>
    <row r="20" spans="1:15">
      <c r="A20" s="13">
        <v>14</v>
      </c>
      <c r="B20" s="13" t="s">
        <v>27</v>
      </c>
      <c r="C20" s="15">
        <v>211900029.54999968</v>
      </c>
      <c r="D20" s="15">
        <v>91634409.887172028</v>
      </c>
      <c r="E20" s="16"/>
      <c r="F20" s="15">
        <v>0</v>
      </c>
      <c r="G20" s="15">
        <v>6759884.8169417232</v>
      </c>
      <c r="H20" s="15">
        <v>0</v>
      </c>
      <c r="I20" s="15">
        <v>0</v>
      </c>
      <c r="J20" s="15">
        <v>0</v>
      </c>
      <c r="K20" s="15">
        <v>0</v>
      </c>
      <c r="M20" s="15">
        <f t="shared" si="0"/>
        <v>98394294.704113752</v>
      </c>
      <c r="N20" s="17"/>
      <c r="O20" s="17"/>
    </row>
    <row r="21" spans="1:15">
      <c r="A21" s="13">
        <v>15</v>
      </c>
      <c r="B21" s="13" t="s">
        <v>28</v>
      </c>
      <c r="C21" s="15">
        <v>95209361.739999905</v>
      </c>
      <c r="D21" s="15">
        <v>38772440.608600527</v>
      </c>
      <c r="E21" s="16"/>
      <c r="F21" s="15">
        <v>0</v>
      </c>
      <c r="G21" s="15">
        <v>1215769.6815870404</v>
      </c>
      <c r="H21" s="15">
        <v>0</v>
      </c>
      <c r="I21" s="15">
        <v>0</v>
      </c>
      <c r="J21" s="15">
        <v>0</v>
      </c>
      <c r="K21" s="15">
        <v>0</v>
      </c>
      <c r="M21" s="15">
        <f t="shared" si="0"/>
        <v>39988210.290187567</v>
      </c>
    </row>
    <row r="22" spans="1:15">
      <c r="A22" s="13">
        <v>16</v>
      </c>
      <c r="B22" s="13" t="s">
        <v>29</v>
      </c>
      <c r="C22" s="15">
        <v>113969877.03999978</v>
      </c>
      <c r="D22" s="15">
        <v>60249605.519012749</v>
      </c>
      <c r="E22" s="16"/>
      <c r="F22" s="15">
        <v>0</v>
      </c>
      <c r="G22" s="15">
        <v>-53329857.8009452</v>
      </c>
      <c r="H22" s="15">
        <v>0</v>
      </c>
      <c r="I22" s="15">
        <v>0</v>
      </c>
      <c r="J22" s="15">
        <v>0</v>
      </c>
      <c r="K22" s="15">
        <v>-156313.01366273314</v>
      </c>
      <c r="M22" s="15">
        <f t="shared" si="0"/>
        <v>6763434.704404816</v>
      </c>
      <c r="N22" s="17"/>
      <c r="O22" s="17"/>
    </row>
    <row r="23" spans="1:15">
      <c r="A23" s="13">
        <v>17</v>
      </c>
      <c r="B23" s="13" t="s">
        <v>30</v>
      </c>
      <c r="C23" s="15">
        <v>0</v>
      </c>
      <c r="D23" s="15">
        <v>0</v>
      </c>
      <c r="E23" s="16"/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M23" s="15">
        <f t="shared" si="0"/>
        <v>0</v>
      </c>
    </row>
    <row r="24" spans="1:15">
      <c r="A24" s="13">
        <v>18</v>
      </c>
      <c r="B24" s="13" t="s">
        <v>31</v>
      </c>
      <c r="C24" s="19">
        <v>153962448.73999977</v>
      </c>
      <c r="D24" s="19">
        <v>60633727.170648977</v>
      </c>
      <c r="E24" s="16"/>
      <c r="F24" s="19">
        <v>0</v>
      </c>
      <c r="G24" s="19">
        <v>-2575564.1911389679</v>
      </c>
      <c r="H24" s="19">
        <v>0</v>
      </c>
      <c r="I24" s="19">
        <v>0</v>
      </c>
      <c r="J24" s="19">
        <v>1512804</v>
      </c>
      <c r="K24" s="19">
        <v>6269841.1895783395</v>
      </c>
      <c r="M24" s="19">
        <f t="shared" si="0"/>
        <v>65840808.169088349</v>
      </c>
      <c r="N24" s="17"/>
      <c r="O24" s="17"/>
    </row>
    <row r="25" spans="1:1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  <c r="K25" s="16"/>
      <c r="M25" s="16"/>
    </row>
    <row r="26" spans="1:15">
      <c r="A26" s="13">
        <v>20</v>
      </c>
      <c r="B26" s="13" t="s">
        <v>32</v>
      </c>
      <c r="C26" s="15">
        <v>2713491556.1799965</v>
      </c>
      <c r="D26" s="15">
        <v>1185537904.9159241</v>
      </c>
      <c r="E26" s="16"/>
      <c r="F26" s="15">
        <v>-379387.07235264778</v>
      </c>
      <c r="G26" s="15">
        <v>-42801505.726540565</v>
      </c>
      <c r="H26" s="15">
        <v>175774419.9930625</v>
      </c>
      <c r="I26" s="15">
        <v>0</v>
      </c>
      <c r="J26" s="15">
        <v>1512804</v>
      </c>
      <c r="K26" s="15">
        <v>12989245.930725813</v>
      </c>
      <c r="M26" s="15">
        <f>SUM(D26:L26)</f>
        <v>1332633482.0408192</v>
      </c>
      <c r="N26" s="17"/>
      <c r="O26" s="17"/>
    </row>
    <row r="27" spans="1:15">
      <c r="A27" s="13">
        <v>21</v>
      </c>
      <c r="B27" s="13"/>
      <c r="C27" s="15"/>
      <c r="D27" s="15"/>
      <c r="E27" s="16"/>
      <c r="F27" s="15"/>
      <c r="G27" s="15"/>
      <c r="H27" s="15"/>
      <c r="I27" s="15"/>
      <c r="J27" s="15"/>
      <c r="K27" s="15"/>
      <c r="M27" s="15"/>
    </row>
    <row r="28" spans="1:15">
      <c r="A28" s="13">
        <v>22</v>
      </c>
      <c r="B28" s="13" t="s">
        <v>33</v>
      </c>
      <c r="C28" s="15">
        <v>515564332.69999939</v>
      </c>
      <c r="D28" s="15">
        <v>217306510.45067292</v>
      </c>
      <c r="E28" s="16"/>
      <c r="F28" s="15">
        <v>0</v>
      </c>
      <c r="G28" s="15">
        <v>0</v>
      </c>
      <c r="H28" s="15">
        <v>0</v>
      </c>
      <c r="I28" s="15">
        <v>18320344.035601079</v>
      </c>
      <c r="J28" s="15">
        <v>0</v>
      </c>
      <c r="K28" s="15">
        <v>1492957.9509008527</v>
      </c>
      <c r="M28" s="15">
        <f t="shared" ref="M28:M35" si="1">SUM(D28:L28)</f>
        <v>237119812.43717486</v>
      </c>
      <c r="N28" s="17"/>
      <c r="O28" s="17"/>
    </row>
    <row r="29" spans="1:15">
      <c r="A29" s="13">
        <v>23</v>
      </c>
      <c r="B29" s="13" t="s">
        <v>34</v>
      </c>
      <c r="C29" s="15">
        <v>48399073.949999988</v>
      </c>
      <c r="D29" s="15">
        <v>20533088.266324986</v>
      </c>
      <c r="E29" s="16"/>
      <c r="F29" s="15">
        <v>0</v>
      </c>
      <c r="G29" s="15">
        <v>0</v>
      </c>
      <c r="H29" s="15">
        <v>0</v>
      </c>
      <c r="I29" s="15">
        <v>1066289.8744610511</v>
      </c>
      <c r="J29" s="15">
        <v>0</v>
      </c>
      <c r="K29" s="15">
        <v>1435356.7364558727</v>
      </c>
      <c r="M29" s="15">
        <f t="shared" si="1"/>
        <v>23034734.87724191</v>
      </c>
    </row>
    <row r="30" spans="1:15">
      <c r="A30" s="13">
        <v>24</v>
      </c>
      <c r="B30" s="13" t="s">
        <v>35</v>
      </c>
      <c r="C30" s="15">
        <v>146842557.89999902</v>
      </c>
      <c r="D30" s="15">
        <v>51122577.202600628</v>
      </c>
      <c r="E30" s="16"/>
      <c r="F30" s="15">
        <v>0</v>
      </c>
      <c r="G30" s="15">
        <v>0</v>
      </c>
      <c r="H30" s="15">
        <v>0</v>
      </c>
      <c r="I30" s="15">
        <v>0</v>
      </c>
      <c r="J30" s="15">
        <v>10154298.029583924</v>
      </c>
      <c r="K30" s="15">
        <v>0</v>
      </c>
      <c r="M30" s="15">
        <f t="shared" si="1"/>
        <v>61276875.232184552</v>
      </c>
      <c r="N30" s="17"/>
      <c r="O30" s="17"/>
    </row>
    <row r="31" spans="1:15">
      <c r="A31" s="13">
        <v>25</v>
      </c>
      <c r="B31" s="13" t="s">
        <v>36</v>
      </c>
      <c r="C31" s="15">
        <v>-616164214.60941494</v>
      </c>
      <c r="D31" s="15">
        <v>-279272860.55852354</v>
      </c>
      <c r="E31" s="16"/>
      <c r="F31" s="15">
        <v>62552382.099582195</v>
      </c>
      <c r="G31" s="15">
        <v>-3591058.7893556654</v>
      </c>
      <c r="H31" s="15">
        <v>-36675162.43186745</v>
      </c>
      <c r="I31" s="15">
        <v>-4869376.2984698415</v>
      </c>
      <c r="J31" s="15">
        <v>264518830.41298255</v>
      </c>
      <c r="K31" s="15">
        <v>-15378496.242046449</v>
      </c>
      <c r="M31" s="15">
        <f t="shared" si="1"/>
        <v>-12715741.807698194</v>
      </c>
    </row>
    <row r="32" spans="1:15">
      <c r="A32" s="13">
        <v>26</v>
      </c>
      <c r="B32" s="13" t="s">
        <v>37</v>
      </c>
      <c r="C32" s="15">
        <v>-76055226.069460452</v>
      </c>
      <c r="D32" s="15">
        <v>-34638081.625007853</v>
      </c>
      <c r="E32" s="16"/>
      <c r="F32" s="15">
        <v>8499829.8384395353</v>
      </c>
      <c r="G32" s="15">
        <v>-487965.24808220938</v>
      </c>
      <c r="H32" s="15">
        <v>-4983545.4622932039</v>
      </c>
      <c r="I32" s="15">
        <v>-661667.36688674614</v>
      </c>
      <c r="J32" s="15">
        <v>36330079.814464413</v>
      </c>
      <c r="K32" s="15">
        <v>-2089682.2285741493</v>
      </c>
      <c r="M32" s="15">
        <f t="shared" si="1"/>
        <v>1968967.7220597863</v>
      </c>
      <c r="N32" s="17"/>
      <c r="O32" s="17"/>
    </row>
    <row r="33" spans="1:15">
      <c r="A33" s="13">
        <v>27</v>
      </c>
      <c r="B33" s="13" t="s">
        <v>38</v>
      </c>
      <c r="C33" s="15">
        <v>922130589.43001819</v>
      </c>
      <c r="D33" s="15">
        <v>393686179.16909885</v>
      </c>
      <c r="E33" s="16"/>
      <c r="F33" s="15">
        <v>340452.41534841061</v>
      </c>
      <c r="G33" s="15">
        <v>-5855.0882033109665</v>
      </c>
      <c r="H33" s="15">
        <v>0</v>
      </c>
      <c r="I33" s="15">
        <v>0</v>
      </c>
      <c r="J33" s="15">
        <v>-300672706.59789473</v>
      </c>
      <c r="K33" s="15">
        <v>912386.92203956842</v>
      </c>
      <c r="M33" s="15">
        <f t="shared" si="1"/>
        <v>94260456.820388794</v>
      </c>
    </row>
    <row r="34" spans="1:15">
      <c r="A34" s="13">
        <v>28</v>
      </c>
      <c r="B34" s="13" t="s">
        <v>39</v>
      </c>
      <c r="C34" s="15">
        <v>-1874204</v>
      </c>
      <c r="D34" s="15">
        <v>-1545328.0628615732</v>
      </c>
      <c r="E34" s="16"/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M34" s="15">
        <f t="shared" si="1"/>
        <v>-1545328.0628615732</v>
      </c>
      <c r="N34" s="17"/>
      <c r="O34" s="17"/>
    </row>
    <row r="35" spans="1:15">
      <c r="A35" s="13">
        <v>29</v>
      </c>
      <c r="B35" s="13" t="s">
        <v>40</v>
      </c>
      <c r="C35" s="19">
        <v>-1689284.3200000003</v>
      </c>
      <c r="D35" s="19">
        <v>-827321.56083466532</v>
      </c>
      <c r="E35" s="16"/>
      <c r="F35" s="19">
        <v>-658956.02592162881</v>
      </c>
      <c r="G35" s="19">
        <v>-79693.503807484638</v>
      </c>
      <c r="H35" s="19">
        <v>0</v>
      </c>
      <c r="I35" s="19">
        <v>0</v>
      </c>
      <c r="J35" s="19">
        <v>0</v>
      </c>
      <c r="K35" s="19">
        <v>917589.1</v>
      </c>
      <c r="M35" s="19">
        <f t="shared" si="1"/>
        <v>-648381.99056377879</v>
      </c>
    </row>
    <row r="36" spans="1:15">
      <c r="A36" s="13">
        <v>30</v>
      </c>
      <c r="B36" s="13"/>
      <c r="C36" s="15"/>
      <c r="D36" s="15"/>
      <c r="E36" s="16"/>
      <c r="F36" s="15"/>
      <c r="G36" s="15"/>
      <c r="H36" s="15"/>
      <c r="I36" s="15"/>
      <c r="J36" s="15"/>
      <c r="K36" s="15"/>
      <c r="M36" s="15"/>
      <c r="N36" s="17"/>
      <c r="O36" s="17"/>
    </row>
    <row r="37" spans="1:15">
      <c r="A37" s="13">
        <v>31</v>
      </c>
      <c r="B37" s="13" t="s">
        <v>41</v>
      </c>
      <c r="C37" s="16">
        <v>3650645181.1611371</v>
      </c>
      <c r="D37" s="16">
        <v>1551902668.1973937</v>
      </c>
      <c r="E37" s="16"/>
      <c r="F37" s="16">
        <v>70354321.255095959</v>
      </c>
      <c r="G37" s="16">
        <v>-46966078.355989218</v>
      </c>
      <c r="H37" s="16">
        <v>134115712.09890175</v>
      </c>
      <c r="I37" s="16">
        <v>13855590.244705439</v>
      </c>
      <c r="J37" s="16">
        <v>11843305.659136534</v>
      </c>
      <c r="K37" s="16">
        <v>279358.16950106621</v>
      </c>
      <c r="M37" s="16">
        <f>SUM(D37:L37)</f>
        <v>1735384877.2687452</v>
      </c>
    </row>
    <row r="38" spans="1:15">
      <c r="A38" s="13">
        <v>32</v>
      </c>
      <c r="B38" s="13"/>
      <c r="C38" s="15"/>
      <c r="D38" s="15"/>
      <c r="E38" s="16"/>
      <c r="F38" s="15"/>
      <c r="G38" s="15"/>
      <c r="H38" s="15"/>
      <c r="I38" s="15"/>
      <c r="J38" s="15"/>
      <c r="K38" s="15"/>
      <c r="M38" s="15"/>
      <c r="N38" s="17"/>
      <c r="O38" s="17"/>
    </row>
    <row r="39" spans="1:15" ht="13.5" thickBot="1">
      <c r="A39" s="13">
        <v>33</v>
      </c>
      <c r="B39" s="13" t="s">
        <v>42</v>
      </c>
      <c r="C39" s="20">
        <v>813992169.61885786</v>
      </c>
      <c r="D39" s="20">
        <v>332178769.83485436</v>
      </c>
      <c r="E39" s="16"/>
      <c r="F39" s="20">
        <v>116737452.16645288</v>
      </c>
      <c r="G39" s="20">
        <v>-6731315.1440107822</v>
      </c>
      <c r="H39" s="20">
        <v>-68066253.62428546</v>
      </c>
      <c r="I39" s="20">
        <v>-13855590.244705439</v>
      </c>
      <c r="J39" s="20">
        <v>-11843305.659136534</v>
      </c>
      <c r="K39" s="20">
        <v>-279358.16950106621</v>
      </c>
      <c r="M39" s="20">
        <f>SUM(D39:L39)</f>
        <v>348140399.15966797</v>
      </c>
    </row>
    <row r="40" spans="1:15" ht="13.5" thickTop="1">
      <c r="A40" s="13">
        <v>34</v>
      </c>
      <c r="B40" s="13"/>
      <c r="C40" s="15"/>
      <c r="D40" s="15"/>
      <c r="E40" s="16"/>
      <c r="F40" s="15"/>
      <c r="G40" s="15"/>
      <c r="H40" s="15"/>
      <c r="I40" s="15"/>
      <c r="J40" s="15"/>
      <c r="K40" s="15"/>
      <c r="M40" s="15"/>
      <c r="N40" s="17"/>
      <c r="O40" s="17"/>
    </row>
    <row r="41" spans="1:15">
      <c r="A41" s="13">
        <v>35</v>
      </c>
      <c r="B41" s="13" t="s">
        <v>43</v>
      </c>
      <c r="C41" s="15"/>
      <c r="D41" s="15"/>
      <c r="E41" s="16"/>
      <c r="F41" s="15"/>
      <c r="G41" s="15"/>
      <c r="H41" s="15"/>
      <c r="I41" s="15"/>
      <c r="J41" s="15"/>
      <c r="K41" s="15"/>
      <c r="M41" s="15"/>
    </row>
    <row r="42" spans="1:15">
      <c r="A42" s="13">
        <v>36</v>
      </c>
      <c r="B42" s="13" t="s">
        <v>44</v>
      </c>
      <c r="C42" s="15">
        <v>21272481543.944969</v>
      </c>
      <c r="D42" s="15">
        <v>9117303558.2073517</v>
      </c>
      <c r="E42" s="16"/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1035300122.0680084</v>
      </c>
      <c r="M42" s="15">
        <f t="shared" ref="M42:M52" si="2">SUM(D42:L42)</f>
        <v>10152603680.27536</v>
      </c>
      <c r="N42" s="17"/>
      <c r="O42" s="17"/>
    </row>
    <row r="43" spans="1:15">
      <c r="A43" s="13">
        <v>37</v>
      </c>
      <c r="B43" s="13" t="s">
        <v>45</v>
      </c>
      <c r="C43" s="15">
        <v>29234834.75999999</v>
      </c>
      <c r="D43" s="15">
        <v>12938323.543830302</v>
      </c>
      <c r="E43" s="16"/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6461542.3233867437</v>
      </c>
      <c r="M43" s="15">
        <f t="shared" si="2"/>
        <v>19399865.867217045</v>
      </c>
    </row>
    <row r="44" spans="1:15">
      <c r="A44" s="13">
        <v>38</v>
      </c>
      <c r="B44" s="13" t="s">
        <v>46</v>
      </c>
      <c r="C44" s="15">
        <v>186588958.08000004</v>
      </c>
      <c r="D44" s="15">
        <v>34045158.870537639</v>
      </c>
      <c r="E44" s="16"/>
      <c r="F44" s="15">
        <v>0</v>
      </c>
      <c r="G44" s="15">
        <v>0</v>
      </c>
      <c r="H44" s="15">
        <v>-244626.0310768038</v>
      </c>
      <c r="I44" s="15">
        <v>0</v>
      </c>
      <c r="J44" s="15">
        <v>-1696589.0000000037</v>
      </c>
      <c r="K44" s="15">
        <v>2748775.5838396735</v>
      </c>
      <c r="M44" s="15">
        <f t="shared" si="2"/>
        <v>34852719.423300505</v>
      </c>
      <c r="N44" s="17"/>
      <c r="O44" s="17"/>
    </row>
    <row r="45" spans="1:15">
      <c r="A45" s="13">
        <v>39</v>
      </c>
      <c r="B45" s="13" t="s">
        <v>47</v>
      </c>
      <c r="C45" s="15">
        <v>57330242.52500011</v>
      </c>
      <c r="D45" s="15">
        <v>24740683.306147195</v>
      </c>
      <c r="E45" s="16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-4569048.6357122138</v>
      </c>
      <c r="M45" s="15">
        <f t="shared" si="2"/>
        <v>20171634.670434982</v>
      </c>
    </row>
    <row r="46" spans="1:15">
      <c r="A46" s="13">
        <v>40</v>
      </c>
      <c r="B46" s="13" t="s">
        <v>48</v>
      </c>
      <c r="C46" s="15">
        <v>0</v>
      </c>
      <c r="D46" s="15">
        <v>0</v>
      </c>
      <c r="E46" s="16"/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M46" s="15">
        <f t="shared" si="2"/>
        <v>0</v>
      </c>
      <c r="N46" s="17"/>
      <c r="O46" s="17"/>
    </row>
    <row r="47" spans="1:15">
      <c r="A47" s="13">
        <v>41</v>
      </c>
      <c r="B47" s="13" t="s">
        <v>49</v>
      </c>
      <c r="C47" s="15">
        <v>30280616.100000001</v>
      </c>
      <c r="D47" s="15">
        <v>14215548.589386396</v>
      </c>
      <c r="E47" s="16"/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M47" s="15">
        <f t="shared" si="2"/>
        <v>14215548.589386396</v>
      </c>
    </row>
    <row r="48" spans="1:15">
      <c r="A48" s="13">
        <v>42</v>
      </c>
      <c r="B48" s="13" t="s">
        <v>50</v>
      </c>
      <c r="C48" s="15">
        <v>200926347.97999901</v>
      </c>
      <c r="D48" s="15">
        <v>86304632.329031169</v>
      </c>
      <c r="E48" s="16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18553783.328021049</v>
      </c>
      <c r="M48" s="15">
        <f t="shared" si="2"/>
        <v>104858415.65705222</v>
      </c>
      <c r="N48" s="17"/>
      <c r="O48" s="17"/>
    </row>
    <row r="49" spans="1:15">
      <c r="A49" s="13">
        <v>43</v>
      </c>
      <c r="B49" s="13" t="s">
        <v>51</v>
      </c>
      <c r="C49" s="15">
        <v>187447127.31499991</v>
      </c>
      <c r="D49" s="15">
        <v>79883100.014846131</v>
      </c>
      <c r="E49" s="16"/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M49" s="15">
        <f t="shared" si="2"/>
        <v>79883100.014846131</v>
      </c>
    </row>
    <row r="50" spans="1:15">
      <c r="A50" s="13">
        <v>44</v>
      </c>
      <c r="B50" s="13" t="s">
        <v>52</v>
      </c>
      <c r="C50" s="15">
        <v>66145099.837940603</v>
      </c>
      <c r="D50" s="15">
        <v>28497969.601189598</v>
      </c>
      <c r="E50" s="16"/>
      <c r="F50" s="15">
        <v>953327.50874180347</v>
      </c>
      <c r="G50" s="15">
        <v>-632385.90976572037</v>
      </c>
      <c r="H50" s="15">
        <v>1809128.1612331271</v>
      </c>
      <c r="I50" s="15">
        <v>-74609.952103361487</v>
      </c>
      <c r="J50" s="15">
        <v>4215624.7747731358</v>
      </c>
      <c r="K50" s="15">
        <v>-273805.4933071211</v>
      </c>
      <c r="M50" s="15">
        <f t="shared" si="2"/>
        <v>34495248.690761462</v>
      </c>
      <c r="N50" s="17"/>
      <c r="O50" s="17"/>
    </row>
    <row r="51" spans="1:15">
      <c r="A51" s="13">
        <v>45</v>
      </c>
      <c r="B51" s="13" t="s">
        <v>53</v>
      </c>
      <c r="C51" s="15">
        <v>9011971.6000000108</v>
      </c>
      <c r="D51" s="15">
        <v>5032211.7432298735</v>
      </c>
      <c r="E51" s="16"/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-235662.47564102616</v>
      </c>
      <c r="M51" s="15">
        <f t="shared" si="2"/>
        <v>4796549.2675888473</v>
      </c>
    </row>
    <row r="52" spans="1:15">
      <c r="A52" s="13">
        <v>46</v>
      </c>
      <c r="B52" s="13" t="s">
        <v>54</v>
      </c>
      <c r="C52" s="19">
        <v>487084.48000000004</v>
      </c>
      <c r="D52" s="19">
        <v>253264.71413657168</v>
      </c>
      <c r="E52" s="16"/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-253264.71413655434</v>
      </c>
      <c r="M52" s="19">
        <f t="shared" si="2"/>
        <v>1.7345882952213287E-8</v>
      </c>
      <c r="N52" s="17"/>
      <c r="O52" s="17"/>
    </row>
    <row r="53" spans="1:15">
      <c r="A53" s="13">
        <v>47</v>
      </c>
      <c r="B53" s="13"/>
      <c r="C53" s="15"/>
      <c r="D53" s="15"/>
      <c r="E53" s="16"/>
      <c r="F53" s="15"/>
      <c r="G53" s="15"/>
      <c r="H53" s="15"/>
      <c r="I53" s="15"/>
      <c r="J53" s="15"/>
      <c r="K53" s="15"/>
      <c r="M53" s="15"/>
    </row>
    <row r="54" spans="1:15">
      <c r="A54" s="13">
        <v>48</v>
      </c>
      <c r="B54" s="13" t="s">
        <v>55</v>
      </c>
      <c r="C54" s="16">
        <v>22039933826.622906</v>
      </c>
      <c r="D54" s="16">
        <v>9403214450.9196854</v>
      </c>
      <c r="E54" s="16"/>
      <c r="F54" s="16">
        <v>953327.50874328613</v>
      </c>
      <c r="G54" s="16">
        <v>-632385.90976715088</v>
      </c>
      <c r="H54" s="16">
        <v>1564502.1301574707</v>
      </c>
      <c r="I54" s="16">
        <v>-74609.952102661133</v>
      </c>
      <c r="J54" s="16">
        <v>2519035.774772644</v>
      </c>
      <c r="K54" s="16">
        <v>1057732441.9844589</v>
      </c>
      <c r="M54" s="16">
        <f>SUM(D54:L54)</f>
        <v>10465276762.455948</v>
      </c>
      <c r="N54" s="17"/>
      <c r="O54" s="17"/>
    </row>
    <row r="55" spans="1:15">
      <c r="A55" s="13">
        <v>49</v>
      </c>
      <c r="B55" s="13"/>
      <c r="C55" s="15"/>
      <c r="D55" s="15"/>
      <c r="E55" s="16"/>
      <c r="F55" s="15"/>
      <c r="G55" s="15"/>
      <c r="H55" s="15"/>
      <c r="I55" s="15"/>
      <c r="J55" s="15"/>
      <c r="K55" s="15"/>
      <c r="M55" s="15"/>
    </row>
    <row r="56" spans="1:15">
      <c r="A56" s="13">
        <v>50</v>
      </c>
      <c r="B56" s="13" t="s">
        <v>56</v>
      </c>
      <c r="C56" s="15"/>
      <c r="D56" s="15"/>
      <c r="E56" s="16"/>
      <c r="F56" s="15"/>
      <c r="G56" s="15"/>
      <c r="H56" s="15"/>
      <c r="I56" s="15"/>
      <c r="J56" s="15"/>
      <c r="K56" s="15"/>
      <c r="M56" s="15"/>
      <c r="N56" s="17"/>
      <c r="O56" s="17"/>
    </row>
    <row r="57" spans="1:15">
      <c r="A57" s="13">
        <v>51</v>
      </c>
      <c r="B57" s="13" t="s">
        <v>57</v>
      </c>
      <c r="C57" s="15">
        <v>-6827482367.4499931</v>
      </c>
      <c r="D57" s="15">
        <v>-2750328243.6366396</v>
      </c>
      <c r="E57" s="16"/>
      <c r="F57" s="15">
        <v>0</v>
      </c>
      <c r="G57" s="15">
        <v>0</v>
      </c>
      <c r="H57" s="15">
        <v>0</v>
      </c>
      <c r="I57" s="15">
        <v>-171656204.71123123</v>
      </c>
      <c r="J57" s="15">
        <v>0</v>
      </c>
      <c r="K57" s="15">
        <v>-1851427.3118238449</v>
      </c>
      <c r="M57" s="15">
        <f t="shared" ref="M57:M63" si="3">SUM(D57:L57)</f>
        <v>-2923835875.6596947</v>
      </c>
    </row>
    <row r="58" spans="1:15">
      <c r="A58" s="13">
        <v>52</v>
      </c>
      <c r="B58" s="13" t="s">
        <v>58</v>
      </c>
      <c r="C58" s="15">
        <v>-455571389.53499877</v>
      </c>
      <c r="D58" s="15">
        <v>-194955530.18390864</v>
      </c>
      <c r="E58" s="16"/>
      <c r="F58" s="15">
        <v>0</v>
      </c>
      <c r="G58" s="15">
        <v>0</v>
      </c>
      <c r="H58" s="15">
        <v>0</v>
      </c>
      <c r="I58" s="15">
        <v>-15149333.881282032</v>
      </c>
      <c r="J58" s="15">
        <v>0</v>
      </c>
      <c r="K58" s="15">
        <v>-1435311.7010819614</v>
      </c>
      <c r="M58" s="15">
        <f t="shared" si="3"/>
        <v>-211540175.76627263</v>
      </c>
      <c r="N58" s="17"/>
      <c r="O58" s="17"/>
    </row>
    <row r="59" spans="1:15">
      <c r="A59" s="13">
        <v>53</v>
      </c>
      <c r="B59" s="13" t="s">
        <v>59</v>
      </c>
      <c r="C59" s="15">
        <v>-2740126079.6999998</v>
      </c>
      <c r="D59" s="15">
        <v>-1163644665.810672</v>
      </c>
      <c r="E59" s="16"/>
      <c r="F59" s="15">
        <v>295438.26321935654</v>
      </c>
      <c r="G59" s="15">
        <v>-1411516.3635339737</v>
      </c>
      <c r="H59" s="15">
        <v>0</v>
      </c>
      <c r="I59" s="15">
        <v>0</v>
      </c>
      <c r="J59" s="15">
        <v>-366152657.23966146</v>
      </c>
      <c r="K59" s="15">
        <v>488333.83364653587</v>
      </c>
      <c r="M59" s="15">
        <f t="shared" si="3"/>
        <v>-1530425067.3170016</v>
      </c>
    </row>
    <row r="60" spans="1:15">
      <c r="A60" s="13">
        <v>54</v>
      </c>
      <c r="B60" s="13" t="s">
        <v>60</v>
      </c>
      <c r="C60" s="15">
        <v>-5669770</v>
      </c>
      <c r="D60" s="15">
        <v>-134765.90115000002</v>
      </c>
      <c r="E60" s="16"/>
      <c r="F60" s="15">
        <v>0</v>
      </c>
      <c r="G60" s="15">
        <v>0</v>
      </c>
      <c r="H60" s="15">
        <v>0</v>
      </c>
      <c r="I60" s="15">
        <v>0</v>
      </c>
      <c r="J60" s="15">
        <v>19133.725930000015</v>
      </c>
      <c r="K60" s="15">
        <v>0</v>
      </c>
      <c r="M60" s="15">
        <f t="shared" si="3"/>
        <v>-115632.17522</v>
      </c>
      <c r="N60" s="17"/>
      <c r="O60" s="17"/>
    </row>
    <row r="61" spans="1:15">
      <c r="A61" s="13">
        <v>55</v>
      </c>
      <c r="B61" s="13" t="s">
        <v>61</v>
      </c>
      <c r="C61" s="15">
        <v>-25055236.73</v>
      </c>
      <c r="D61" s="15">
        <v>-8872894.6710988525</v>
      </c>
      <c r="E61" s="16"/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-18448.643561724573</v>
      </c>
      <c r="M61" s="15">
        <f t="shared" si="3"/>
        <v>-8891343.3146605771</v>
      </c>
    </row>
    <row r="62" spans="1:15">
      <c r="A62" s="13">
        <v>56</v>
      </c>
      <c r="B62" s="13" t="s">
        <v>62</v>
      </c>
      <c r="C62" s="15"/>
      <c r="D62" s="15"/>
      <c r="E62" s="16"/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-14421398.745000001</v>
      </c>
      <c r="M62" s="15">
        <f t="shared" si="3"/>
        <v>-14421398.745000001</v>
      </c>
      <c r="N62" s="17"/>
      <c r="O62" s="17"/>
    </row>
    <row r="63" spans="1:15">
      <c r="A63" s="13">
        <v>57</v>
      </c>
      <c r="B63" s="13" t="s">
        <v>63</v>
      </c>
      <c r="C63" s="19">
        <v>-61284736.014999896</v>
      </c>
      <c r="D63" s="19">
        <v>-22388150.814851262</v>
      </c>
      <c r="E63" s="16"/>
      <c r="F63" s="19">
        <v>-778472.93409763277</v>
      </c>
      <c r="G63" s="19">
        <v>0</v>
      </c>
      <c r="H63" s="19">
        <v>173732.41104256362</v>
      </c>
      <c r="I63" s="19">
        <v>0</v>
      </c>
      <c r="J63" s="19">
        <v>24617</v>
      </c>
      <c r="K63" s="19">
        <v>-210323.91750999913</v>
      </c>
      <c r="M63" s="19">
        <f t="shared" si="3"/>
        <v>-23178598.25541633</v>
      </c>
    </row>
    <row r="64" spans="1:15">
      <c r="A64" s="13">
        <v>58</v>
      </c>
      <c r="B64" s="13"/>
      <c r="C64" s="15"/>
      <c r="D64" s="15"/>
      <c r="E64" s="16"/>
      <c r="F64" s="15"/>
      <c r="G64" s="15"/>
      <c r="H64" s="15"/>
      <c r="I64" s="15"/>
      <c r="J64" s="15"/>
      <c r="K64" s="15"/>
      <c r="M64" s="15"/>
      <c r="N64" s="17"/>
      <c r="O64" s="17"/>
    </row>
    <row r="65" spans="1:15">
      <c r="A65" s="13">
        <v>59</v>
      </c>
      <c r="B65" s="13" t="s">
        <v>64</v>
      </c>
      <c r="C65" s="16">
        <v>-10115189579.429991</v>
      </c>
      <c r="D65" s="16">
        <v>-4140324251.0183201</v>
      </c>
      <c r="E65" s="16"/>
      <c r="F65" s="16">
        <v>-483034.67087888718</v>
      </c>
      <c r="G65" s="16">
        <v>-1411516.3635339737</v>
      </c>
      <c r="H65" s="16">
        <v>173732.41104269028</v>
      </c>
      <c r="I65" s="16">
        <v>-186805538.59251213</v>
      </c>
      <c r="J65" s="16">
        <v>-366108906.513731</v>
      </c>
      <c r="K65" s="16">
        <v>-17448576.485331535</v>
      </c>
      <c r="M65" s="16">
        <f>SUM(D65:L65)</f>
        <v>-4712408091.2332649</v>
      </c>
    </row>
    <row r="66" spans="1:15">
      <c r="A66" s="13">
        <v>60</v>
      </c>
      <c r="B66" s="13"/>
      <c r="C66" s="15"/>
      <c r="D66" s="15"/>
      <c r="E66" s="16"/>
      <c r="F66" s="15"/>
      <c r="G66" s="15"/>
      <c r="H66" s="15"/>
      <c r="I66" s="15"/>
      <c r="J66" s="15"/>
      <c r="K66" s="15"/>
      <c r="M66" s="15"/>
      <c r="N66" s="17"/>
      <c r="O66" s="17"/>
    </row>
    <row r="67" spans="1:15" ht="13.5" thickBot="1">
      <c r="A67" s="13">
        <v>61</v>
      </c>
      <c r="B67" s="13" t="s">
        <v>65</v>
      </c>
      <c r="C67" s="20">
        <v>11924744247.192915</v>
      </c>
      <c r="D67" s="20">
        <v>5262890199.9013653</v>
      </c>
      <c r="E67" s="16"/>
      <c r="F67" s="20">
        <v>470292.83786392212</v>
      </c>
      <c r="G67" s="20">
        <v>-2043902.2733001709</v>
      </c>
      <c r="H67" s="20">
        <v>1738234.5411996841</v>
      </c>
      <c r="I67" s="20">
        <v>-186880148.54461479</v>
      </c>
      <c r="J67" s="20">
        <v>-363589870.73895836</v>
      </c>
      <c r="K67" s="20">
        <v>1040283865.4991274</v>
      </c>
      <c r="M67" s="20">
        <f>SUM(D67:L67)</f>
        <v>5752868671.222683</v>
      </c>
    </row>
    <row r="68" spans="1:15" ht="13.5" thickTop="1">
      <c r="A68" s="13">
        <v>62</v>
      </c>
      <c r="B68" s="13"/>
      <c r="C68" s="21"/>
      <c r="D68" s="21"/>
      <c r="E68" s="22"/>
      <c r="F68" s="21"/>
      <c r="G68" s="21"/>
      <c r="H68" s="21"/>
      <c r="I68" s="21"/>
      <c r="J68" s="21"/>
      <c r="K68" s="21"/>
      <c r="M68" s="21"/>
      <c r="N68" s="17"/>
      <c r="O68" s="17"/>
    </row>
    <row r="69" spans="1:15">
      <c r="A69" s="13">
        <v>63</v>
      </c>
      <c r="B69" s="13" t="s">
        <v>66</v>
      </c>
      <c r="C69" s="23">
        <v>6.8260765408907756E-2</v>
      </c>
      <c r="D69" s="23">
        <v>6.3117176535638142E-2</v>
      </c>
      <c r="E69" s="24"/>
      <c r="F69" s="23">
        <v>2.2173622492964243E-2</v>
      </c>
      <c r="G69" s="23">
        <v>-1.2462639290451716E-3</v>
      </c>
      <c r="H69" s="23">
        <v>-1.2960598930888426E-2</v>
      </c>
      <c r="I69" s="23">
        <v>-1.1256777608900648E-4</v>
      </c>
      <c r="J69" s="23">
        <v>2.9625281191613534E-3</v>
      </c>
      <c r="K69" s="23">
        <v>-1.3417931511330979E-2</v>
      </c>
      <c r="M69" s="23">
        <f>SUM(D69:L69)</f>
        <v>6.0515965000410156E-2</v>
      </c>
    </row>
    <row r="70" spans="1:15">
      <c r="A70" s="13">
        <v>64</v>
      </c>
      <c r="B70" s="13"/>
      <c r="C70" s="23"/>
      <c r="D70" s="23"/>
      <c r="E70" s="24"/>
      <c r="F70" s="23"/>
      <c r="G70" s="23"/>
      <c r="H70" s="23"/>
      <c r="I70" s="23"/>
      <c r="J70" s="23"/>
      <c r="K70" s="23"/>
      <c r="M70" s="23"/>
      <c r="N70" s="17"/>
      <c r="O70" s="17"/>
    </row>
    <row r="71" spans="1:15">
      <c r="A71" s="13">
        <v>65</v>
      </c>
      <c r="B71" s="13" t="s">
        <v>67</v>
      </c>
      <c r="C71" s="23">
        <v>8.1278820362586865E-2</v>
      </c>
      <c r="D71" s="23">
        <v>7.140628893596572E-2</v>
      </c>
      <c r="E71" s="24"/>
      <c r="F71" s="23">
        <v>4.2559736070948637E-2</v>
      </c>
      <c r="G71" s="23">
        <v>-2.392061284155797E-3</v>
      </c>
      <c r="H71" s="23">
        <v>-2.4876389502664922E-2</v>
      </c>
      <c r="I71" s="23">
        <v>-2.1606099057390471E-4</v>
      </c>
      <c r="J71" s="23">
        <v>5.6862343937837817E-3</v>
      </c>
      <c r="K71" s="23">
        <v>-2.5754187161863673E-2</v>
      </c>
      <c r="M71" s="23">
        <f>SUM(D71:L71)</f>
        <v>6.6413560461439841E-2</v>
      </c>
    </row>
    <row r="72" spans="1:15">
      <c r="A72" s="13">
        <v>66</v>
      </c>
      <c r="B72" s="13"/>
      <c r="C72" s="13"/>
      <c r="D72" s="21"/>
      <c r="E72" s="22"/>
      <c r="F72" s="21"/>
      <c r="G72" s="21"/>
      <c r="H72" s="21"/>
      <c r="I72" s="21"/>
      <c r="J72" s="21"/>
      <c r="K72" s="21"/>
      <c r="M72" s="21"/>
      <c r="N72" s="17"/>
      <c r="O72" s="17"/>
    </row>
    <row r="73" spans="1:15">
      <c r="A73" s="13">
        <v>67</v>
      </c>
      <c r="B73" s="13" t="s">
        <v>68</v>
      </c>
      <c r="C73" s="13"/>
      <c r="D73" s="21"/>
      <c r="E73" s="22"/>
      <c r="F73" s="21"/>
      <c r="G73" s="21"/>
      <c r="H73" s="21"/>
      <c r="I73" s="21"/>
      <c r="J73" s="21"/>
      <c r="K73" s="21"/>
      <c r="M73" s="21"/>
    </row>
    <row r="74" spans="1:15">
      <c r="A74" s="13">
        <v>68</v>
      </c>
      <c r="B74" s="13" t="s">
        <v>69</v>
      </c>
      <c r="C74" s="13"/>
      <c r="D74" s="15">
        <v>410408678.75756001</v>
      </c>
      <c r="E74" s="16"/>
      <c r="F74" s="15">
        <v>188130116.51982331</v>
      </c>
      <c r="G74" s="15">
        <v>-10816194.269652009</v>
      </c>
      <c r="H74" s="15">
        <v>-109724961.51844621</v>
      </c>
      <c r="I74" s="15">
        <v>-19386633.910062194</v>
      </c>
      <c r="J74" s="15">
        <v>-11667102.029583931</v>
      </c>
      <c r="K74" s="15">
        <v>-16835149.718082547</v>
      </c>
      <c r="M74" s="15">
        <f>SUM(D74:L74)</f>
        <v>430108753.83155644</v>
      </c>
      <c r="N74" s="17"/>
      <c r="O74" s="17"/>
    </row>
    <row r="75" spans="1:15">
      <c r="A75" s="13">
        <v>69</v>
      </c>
      <c r="B75" s="13" t="s">
        <v>70</v>
      </c>
      <c r="C75" s="13"/>
      <c r="D75" s="15"/>
      <c r="E75" s="16"/>
      <c r="F75" s="15"/>
      <c r="G75" s="15"/>
      <c r="H75" s="15"/>
      <c r="I75" s="15"/>
      <c r="J75" s="15"/>
      <c r="K75" s="15"/>
      <c r="M75" s="15"/>
    </row>
    <row r="76" spans="1:15">
      <c r="A76" s="13">
        <v>70</v>
      </c>
      <c r="B76" s="13" t="s">
        <v>71</v>
      </c>
      <c r="C76" s="13"/>
      <c r="D76" s="15">
        <v>-26155454.087359898</v>
      </c>
      <c r="E76" s="16"/>
      <c r="F76" s="15">
        <v>0</v>
      </c>
      <c r="G76" s="15">
        <v>0</v>
      </c>
      <c r="H76" s="15">
        <v>0</v>
      </c>
      <c r="I76" s="15">
        <v>0</v>
      </c>
      <c r="J76" s="15">
        <v>4869272.9420595355</v>
      </c>
      <c r="K76" s="15">
        <v>0</v>
      </c>
      <c r="M76" s="15">
        <f>SUM(D76:L76)</f>
        <v>-21286181.145300362</v>
      </c>
      <c r="N76" s="17"/>
      <c r="O76" s="17"/>
    </row>
    <row r="77" spans="1:15">
      <c r="A77" s="13">
        <v>71</v>
      </c>
      <c r="B77" s="13" t="s">
        <v>72</v>
      </c>
      <c r="C77" s="13"/>
      <c r="D77" s="15">
        <v>135527843.27178004</v>
      </c>
      <c r="E77" s="16"/>
      <c r="F77" s="15">
        <v>12110.793043524027</v>
      </c>
      <c r="G77" s="15">
        <v>-52633.753781110048</v>
      </c>
      <c r="H77" s="15">
        <v>44762.320611149073</v>
      </c>
      <c r="I77" s="15">
        <v>-4812462.8332615346</v>
      </c>
      <c r="J77" s="15">
        <v>-9363020.9153213799</v>
      </c>
      <c r="K77" s="15">
        <v>26788973.990787312</v>
      </c>
      <c r="M77" s="15">
        <f>SUM(D77:L77)</f>
        <v>148145572.873858</v>
      </c>
    </row>
    <row r="78" spans="1:15">
      <c r="A78" s="13">
        <v>72</v>
      </c>
      <c r="B78" s="13" t="s">
        <v>73</v>
      </c>
      <c r="C78" s="13"/>
      <c r="D78" s="15">
        <v>327286211.7816695</v>
      </c>
      <c r="E78" s="16"/>
      <c r="F78" s="15">
        <v>0</v>
      </c>
      <c r="G78" s="15">
        <v>15427.298200905323</v>
      </c>
      <c r="H78" s="15">
        <v>0</v>
      </c>
      <c r="I78" s="15">
        <v>0</v>
      </c>
      <c r="J78" s="15">
        <v>-14269804.421723664</v>
      </c>
      <c r="K78" s="15">
        <v>66175.290000021458</v>
      </c>
      <c r="M78" s="15">
        <f>SUM(D78:L78)</f>
        <v>313098009.94814676</v>
      </c>
      <c r="N78" s="17"/>
      <c r="O78" s="17"/>
    </row>
    <row r="79" spans="1:15">
      <c r="A79" s="13">
        <v>73</v>
      </c>
      <c r="B79" s="13" t="s">
        <v>74</v>
      </c>
      <c r="C79" s="13"/>
      <c r="D79" s="19">
        <v>1388533152.0124428</v>
      </c>
      <c r="E79" s="16"/>
      <c r="F79" s="19">
        <v>897084.17524814606</v>
      </c>
      <c r="G79" s="19">
        <v>0</v>
      </c>
      <c r="H79" s="19">
        <v>0</v>
      </c>
      <c r="I79" s="19">
        <v>0</v>
      </c>
      <c r="J79" s="19">
        <v>-826578875.94127381</v>
      </c>
      <c r="K79" s="19">
        <v>2470294.5012655258</v>
      </c>
      <c r="M79" s="19">
        <f>SUM(D79:L79)</f>
        <v>565321654.74768269</v>
      </c>
    </row>
    <row r="80" spans="1:15">
      <c r="A80" s="13">
        <v>74</v>
      </c>
      <c r="B80" s="13" t="s">
        <v>75</v>
      </c>
      <c r="C80" s="13"/>
      <c r="D80" s="15">
        <v>-760210650.65763342</v>
      </c>
      <c r="E80" s="16"/>
      <c r="F80" s="15">
        <v>187220921.55153167</v>
      </c>
      <c r="G80" s="15">
        <v>-10748133.217669964</v>
      </c>
      <c r="H80" s="15">
        <v>-109769723.83905745</v>
      </c>
      <c r="I80" s="15">
        <v>-14574171.076800585</v>
      </c>
      <c r="J80" s="15">
        <v>805135717.46322799</v>
      </c>
      <c r="K80" s="15">
        <v>-46028242.920135379</v>
      </c>
      <c r="M80" s="15">
        <f>SUM(D80:L80)</f>
        <v>51025717.303462863</v>
      </c>
      <c r="N80" s="17"/>
      <c r="O80" s="17"/>
    </row>
    <row r="81" spans="1:15">
      <c r="A81" s="13">
        <v>75</v>
      </c>
      <c r="B81" s="13"/>
      <c r="C81" s="13"/>
      <c r="D81" s="15"/>
      <c r="E81" s="16"/>
      <c r="F81" s="15"/>
      <c r="G81" s="15"/>
      <c r="H81" s="15"/>
      <c r="I81" s="15"/>
      <c r="J81" s="15"/>
      <c r="K81" s="15"/>
      <c r="M81" s="15"/>
    </row>
    <row r="82" spans="1:15">
      <c r="A82" s="13">
        <v>76</v>
      </c>
      <c r="B82" s="13" t="s">
        <v>76</v>
      </c>
      <c r="C82" s="13"/>
      <c r="D82" s="19">
        <v>-34638081.625007853</v>
      </c>
      <c r="E82" s="16"/>
      <c r="F82" s="19">
        <v>8499829.8384395353</v>
      </c>
      <c r="G82" s="19">
        <v>-487965.24808220938</v>
      </c>
      <c r="H82" s="19">
        <v>-4983545.4622932039</v>
      </c>
      <c r="I82" s="19">
        <v>-661667.36688674614</v>
      </c>
      <c r="J82" s="19">
        <v>36330079.814464413</v>
      </c>
      <c r="K82" s="19">
        <v>-2089682.2285741493</v>
      </c>
      <c r="M82" s="19">
        <f>SUM(D82:L82)</f>
        <v>1968967.7220597863</v>
      </c>
      <c r="N82" s="17"/>
      <c r="O82" s="17"/>
    </row>
    <row r="83" spans="1:15" ht="13.5" thickBot="1">
      <c r="A83" s="13">
        <v>77</v>
      </c>
      <c r="B83" s="13" t="s">
        <v>77</v>
      </c>
      <c r="C83" s="13"/>
      <c r="D83" s="25">
        <v>-725572569.03262556</v>
      </c>
      <c r="E83" s="16"/>
      <c r="F83" s="25">
        <v>178721091.71309209</v>
      </c>
      <c r="G83" s="25">
        <v>-10260167.969587684</v>
      </c>
      <c r="H83" s="25">
        <v>-104786178.3767643</v>
      </c>
      <c r="I83" s="25">
        <v>-13912503.70991385</v>
      </c>
      <c r="J83" s="25">
        <v>768805637.64876366</v>
      </c>
      <c r="K83" s="25">
        <v>-43938560.69156123</v>
      </c>
      <c r="M83" s="25">
        <f>SUM(D83:L83)</f>
        <v>49056749.581403129</v>
      </c>
    </row>
    <row r="84" spans="1:15" ht="13.5" thickTop="1">
      <c r="A84" s="13">
        <v>78</v>
      </c>
      <c r="B84" s="13"/>
      <c r="C84" s="13"/>
      <c r="D84" s="15"/>
      <c r="E84" s="16"/>
      <c r="F84" s="15"/>
      <c r="G84" s="15"/>
      <c r="H84" s="15"/>
      <c r="I84" s="15"/>
      <c r="J84" s="15"/>
      <c r="K84" s="15"/>
      <c r="M84" s="15"/>
      <c r="N84" s="17"/>
      <c r="O84" s="17"/>
    </row>
    <row r="85" spans="1:15" ht="13.5" thickBot="1">
      <c r="A85" s="13">
        <v>79</v>
      </c>
      <c r="B85" s="26" t="s">
        <v>78</v>
      </c>
      <c r="C85" s="26"/>
      <c r="D85" s="20">
        <v>-279272860.55852354</v>
      </c>
      <c r="E85" s="16"/>
      <c r="F85" s="20">
        <v>62552382.099582195</v>
      </c>
      <c r="G85" s="20">
        <v>-3591058.7893556654</v>
      </c>
      <c r="H85" s="20">
        <v>-36675162.43186745</v>
      </c>
      <c r="I85" s="20">
        <v>-4869376.2984698415</v>
      </c>
      <c r="J85" s="20">
        <v>264518830.41298255</v>
      </c>
      <c r="K85" s="20">
        <v>-15378496.242046449</v>
      </c>
      <c r="M85" s="20">
        <f>SUM(D85:L85)</f>
        <v>-12715741.807698194</v>
      </c>
    </row>
    <row r="86" spans="1:15" ht="13.5" thickTop="1">
      <c r="D86" s="27"/>
      <c r="E86" s="28"/>
      <c r="F86" s="27"/>
      <c r="G86" s="27"/>
      <c r="H86" s="27"/>
      <c r="I86" s="27"/>
      <c r="J86" s="27"/>
      <c r="K86" s="27"/>
      <c r="M86" s="27"/>
      <c r="N86" s="17"/>
      <c r="O86" s="17"/>
    </row>
    <row r="87" spans="1:15" ht="22.5">
      <c r="A87" s="29"/>
      <c r="B87" s="30" t="s">
        <v>79</v>
      </c>
      <c r="C87" s="31"/>
      <c r="D87" s="32">
        <v>135484751.08414799</v>
      </c>
      <c r="E87" s="33"/>
      <c r="F87" s="32">
        <v>-188468486.23894894</v>
      </c>
      <c r="G87" s="32">
        <v>10597957.007351413</v>
      </c>
      <c r="H87" s="32">
        <v>110154941.40122388</v>
      </c>
      <c r="I87" s="32">
        <v>-1483458.7972080708</v>
      </c>
      <c r="J87" s="32">
        <v>-27296341.092992708</v>
      </c>
      <c r="K87" s="32">
        <v>133277975.95368889</v>
      </c>
      <c r="L87" s="34"/>
      <c r="M87" s="35">
        <f>SUM(D87:L87)</f>
        <v>172267339.31726247</v>
      </c>
    </row>
    <row r="88" spans="1:15">
      <c r="F88" s="17"/>
      <c r="G88" s="17"/>
      <c r="H88" s="17"/>
      <c r="I88" s="17"/>
      <c r="J88" s="17"/>
      <c r="K88" s="17"/>
    </row>
    <row r="89" spans="1:15">
      <c r="D89" s="36"/>
      <c r="E89" s="36"/>
      <c r="F89" s="37"/>
      <c r="G89" s="36"/>
      <c r="H89" s="36"/>
      <c r="I89" s="36"/>
      <c r="J89" s="37"/>
      <c r="K89" s="38"/>
      <c r="L89" s="3"/>
      <c r="M89" s="39"/>
    </row>
    <row r="90" spans="1:15" ht="13.5" customHeight="1">
      <c r="F90" s="17"/>
      <c r="G90" s="17"/>
      <c r="H90" s="17"/>
      <c r="I90" s="17"/>
      <c r="J90" s="40"/>
      <c r="K90" s="41"/>
      <c r="L90" s="3"/>
      <c r="M90" s="42"/>
    </row>
    <row r="91" spans="1:15">
      <c r="J91" s="3"/>
      <c r="K91" s="3"/>
      <c r="L91" s="3"/>
      <c r="M91" s="3"/>
    </row>
  </sheetData>
  <pageMargins left="1" right="0.24" top="0.53" bottom="0.61" header="0.5" footer="0.5"/>
  <pageSetup scale="59" fitToWidth="2" orientation="portrait" r:id="rId1"/>
  <headerFooter alignWithMargins="0">
    <oddHeader xml:space="preserve">&amp;RPage 1.&amp;P+3
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1.0 and 1.1 and 1.2</vt:lpstr>
      <vt:lpstr>1.3</vt:lpstr>
      <vt:lpstr>1.4 and 1.5</vt:lpstr>
      <vt:lpstr>'1.0 and 1.1 and 1.2'!Print_Area</vt:lpstr>
      <vt:lpstr>'1.3'!Print_Area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2012-02-17T17:48:40Z</dcterms:created>
  <dcterms:modified xsi:type="dcterms:W3CDTF">2012-02-21T18:57:35Z</dcterms:modified>
</cp:coreProperties>
</file>