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bookViews>
    <workbookView xWindow="9840" yWindow="-30" windowWidth="9900" windowHeight="11475" tabRatio="782"/>
  </bookViews>
  <sheets>
    <sheet name="3.4" sheetId="5" r:id="rId1"/>
    <sheet name="3.4.1" sheetId="75" r:id="rId2"/>
    <sheet name="3.4.2" sheetId="85" r:id="rId3"/>
    <sheet name="3.4.3" sheetId="115" r:id="rId4"/>
    <sheet name="June 2011 Actuals" sheetId="94" r:id="rId5"/>
  </sheets>
  <externalReferences>
    <externalReference r:id="rId6"/>
    <externalReference r:id="rId7"/>
    <externalReference r:id="rId8"/>
    <externalReference r:id="rId9"/>
  </externalReferences>
  <definedNames>
    <definedName name="___j1" localSheetId="2" hidden="1">{"PRINT",#N/A,TRUE,"APPA";"PRINT",#N/A,TRUE,"APS";"PRINT",#N/A,TRUE,"BHPL";"PRINT",#N/A,TRUE,"BHPL2";"PRINT",#N/A,TRUE,"CDWR";"PRINT",#N/A,TRUE,"EWEB";"PRINT",#N/A,TRUE,"LADWP";"PRINT",#N/A,TRUE,"NEVBASE"}</definedName>
    <definedName name="___j1" localSheetId="4"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2" hidden="1">{"PRINT",#N/A,TRUE,"APPA";"PRINT",#N/A,TRUE,"APS";"PRINT",#N/A,TRUE,"BHPL";"PRINT",#N/A,TRUE,"BHPL2";"PRINT",#N/A,TRUE,"CDWR";"PRINT",#N/A,TRUE,"EWEB";"PRINT",#N/A,TRUE,"LADWP";"PRINT",#N/A,TRUE,"NEVBASE"}</definedName>
    <definedName name="___j2" localSheetId="4"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2" hidden="1">{"PRINT",#N/A,TRUE,"APPA";"PRINT",#N/A,TRUE,"APS";"PRINT",#N/A,TRUE,"BHPL";"PRINT",#N/A,TRUE,"BHPL2";"PRINT",#N/A,TRUE,"CDWR";"PRINT",#N/A,TRUE,"EWEB";"PRINT",#N/A,TRUE,"LADWP";"PRINT",#N/A,TRUE,"NEVBASE"}</definedName>
    <definedName name="___j3" localSheetId="4"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2" hidden="1">{"PRINT",#N/A,TRUE,"APPA";"PRINT",#N/A,TRUE,"APS";"PRINT",#N/A,TRUE,"BHPL";"PRINT",#N/A,TRUE,"BHPL2";"PRINT",#N/A,TRUE,"CDWR";"PRINT",#N/A,TRUE,"EWEB";"PRINT",#N/A,TRUE,"LADWP";"PRINT",#N/A,TRUE,"NEVBASE"}</definedName>
    <definedName name="___j4" localSheetId="4"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2" hidden="1">{"PRINT",#N/A,TRUE,"APPA";"PRINT",#N/A,TRUE,"APS";"PRINT",#N/A,TRUE,"BHPL";"PRINT",#N/A,TRUE,"BHPL2";"PRINT",#N/A,TRUE,"CDWR";"PRINT",#N/A,TRUE,"EWEB";"PRINT",#N/A,TRUE,"LADWP";"PRINT",#N/A,TRUE,"NEVBASE"}</definedName>
    <definedName name="___j5" localSheetId="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2" hidden="1">{#N/A,#N/A,FALSE,"Summary";#N/A,#N/A,FALSE,"SmPlants";#N/A,#N/A,FALSE,"Utah";#N/A,#N/A,FALSE,"Idaho";#N/A,#N/A,FALSE,"Lewis River";#N/A,#N/A,FALSE,"NrthUmpq";#N/A,#N/A,FALSE,"KlamRog"}</definedName>
    <definedName name="___OM1" localSheetId="4"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1" hidden="1">[1]Inputs!#REF!</definedName>
    <definedName name="__123Graph_A" localSheetId="2" hidden="1">[1]Inputs!#REF!</definedName>
    <definedName name="__123Graph_A" localSheetId="3" hidden="1">[1]Inputs!#REF!</definedName>
    <definedName name="__123Graph_A" localSheetId="4" hidden="1">[1]Inputs!#REF!</definedName>
    <definedName name="__123Graph_A" hidden="1">[1]Inputs!#REF!</definedName>
    <definedName name="__123Graph_B" localSheetId="1" hidden="1">[1]Inputs!#REF!</definedName>
    <definedName name="__123Graph_B" localSheetId="2" hidden="1">[1]Inputs!#REF!</definedName>
    <definedName name="__123Graph_B" localSheetId="3" hidden="1">[1]Inputs!#REF!</definedName>
    <definedName name="__123Graph_B" localSheetId="4" hidden="1">[1]Inputs!#REF!</definedName>
    <definedName name="__123Graph_B" hidden="1">[1]Inputs!#REF!</definedName>
    <definedName name="__123Graph_D" localSheetId="1" hidden="1">[1]Inputs!#REF!</definedName>
    <definedName name="__123Graph_D" localSheetId="2" hidden="1">[1]Inputs!#REF!</definedName>
    <definedName name="__123Graph_D" localSheetId="3" hidden="1">[1]Inputs!#REF!</definedName>
    <definedName name="__123Graph_D" hidden="1">[1]Inputs!#REF!</definedName>
    <definedName name="__123Graph_E" hidden="1">[2]Input!$E$22:$E$37</definedName>
    <definedName name="__123Graph_F" hidden="1">[2]Input!$D$22:$D$37</definedName>
    <definedName name="__j1" localSheetId="2" hidden="1">{"PRINT",#N/A,TRUE,"APPA";"PRINT",#N/A,TRUE,"APS";"PRINT",#N/A,TRUE,"BHPL";"PRINT",#N/A,TRUE,"BHPL2";"PRINT",#N/A,TRUE,"CDWR";"PRINT",#N/A,TRUE,"EWEB";"PRINT",#N/A,TRUE,"LADWP";"PRINT",#N/A,TRUE,"NEVBASE"}</definedName>
    <definedName name="__j1" localSheetId="4"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2" hidden="1">{"PRINT",#N/A,TRUE,"APPA";"PRINT",#N/A,TRUE,"APS";"PRINT",#N/A,TRUE,"BHPL";"PRINT",#N/A,TRUE,"BHPL2";"PRINT",#N/A,TRUE,"CDWR";"PRINT",#N/A,TRUE,"EWEB";"PRINT",#N/A,TRUE,"LADWP";"PRINT",#N/A,TRUE,"NEVBASE"}</definedName>
    <definedName name="__j2" localSheetId="4"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2" hidden="1">{"PRINT",#N/A,TRUE,"APPA";"PRINT",#N/A,TRUE,"APS";"PRINT",#N/A,TRUE,"BHPL";"PRINT",#N/A,TRUE,"BHPL2";"PRINT",#N/A,TRUE,"CDWR";"PRINT",#N/A,TRUE,"EWEB";"PRINT",#N/A,TRUE,"LADWP";"PRINT",#N/A,TRUE,"NEVBASE"}</definedName>
    <definedName name="__j3" localSheetId="4"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2" hidden="1">{"PRINT",#N/A,TRUE,"APPA";"PRINT",#N/A,TRUE,"APS";"PRINT",#N/A,TRUE,"BHPL";"PRINT",#N/A,TRUE,"BHPL2";"PRINT",#N/A,TRUE,"CDWR";"PRINT",#N/A,TRUE,"EWEB";"PRINT",#N/A,TRUE,"LADWP";"PRINT",#N/A,TRUE,"NEVBASE"}</definedName>
    <definedName name="__j4" localSheetId="4"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2" hidden="1">{"PRINT",#N/A,TRUE,"APPA";"PRINT",#N/A,TRUE,"APS";"PRINT",#N/A,TRUE,"BHPL";"PRINT",#N/A,TRUE,"BHPL2";"PRINT",#N/A,TRUE,"CDWR";"PRINT",#N/A,TRUE,"EWEB";"PRINT",#N/A,TRUE,"LADWP";"PRINT",#N/A,TRUE,"NEVBASE"}</definedName>
    <definedName name="__j5" localSheetId="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1" hidden="1">#REF!</definedName>
    <definedName name="_xlnm._FilterDatabase" localSheetId="2" hidden="1">#REF!</definedName>
    <definedName name="_xlnm._FilterDatabase" localSheetId="3" hidden="1">#REF!</definedName>
    <definedName name="_xlnm._FilterDatabase" localSheetId="4" hidden="1">#REF!</definedName>
    <definedName name="_xlnm._FilterDatabase" hidden="1">#REF!</definedName>
    <definedName name="_j1" localSheetId="2" hidden="1">{"PRINT",#N/A,TRUE,"APPA";"PRINT",#N/A,TRUE,"APS";"PRINT",#N/A,TRUE,"BHPL";"PRINT",#N/A,TRUE,"BHPL2";"PRINT",#N/A,TRUE,"CDWR";"PRINT",#N/A,TRUE,"EWEB";"PRINT",#N/A,TRUE,"LADWP";"PRINT",#N/A,TRUE,"NEVBASE"}</definedName>
    <definedName name="_j1" localSheetId="4"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localSheetId="4"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localSheetId="4"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localSheetId="4"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localSheetId="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1" hidden="1">#REF!</definedName>
    <definedName name="_Key1" localSheetId="2" hidden="1">#REF!</definedName>
    <definedName name="_Key1" localSheetId="3" hidden="1">#REF!</definedName>
    <definedName name="_Key1" localSheetId="4" hidden="1">#REF!</definedName>
    <definedName name="_Key1" hidden="1">#REF!</definedName>
    <definedName name="_Key2" localSheetId="1" hidden="1">#REF!</definedName>
    <definedName name="_Key2" localSheetId="2" hidden="1">#REF!</definedName>
    <definedName name="_Key2" localSheetId="3" hidden="1">#REF!</definedName>
    <definedName name="_Key2" localSheetId="4" hidden="1">#REF!</definedName>
    <definedName name="_Key2" hidden="1">#REF!</definedName>
    <definedName name="_OM1" localSheetId="2" hidden="1">{#N/A,#N/A,FALSE,"Summary";#N/A,#N/A,FALSE,"SmPlants";#N/A,#N/A,FALSE,"Utah";#N/A,#N/A,FALSE,"Idaho";#N/A,#N/A,FALSE,"Lewis River";#N/A,#N/A,FALSE,"NrthUmpq";#N/A,#N/A,FALSE,"KlamRog"}</definedName>
    <definedName name="_OM1" localSheetId="4"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Sort" localSheetId="1" hidden="1">#REF!</definedName>
    <definedName name="_Sort" localSheetId="2" hidden="1">#REF!</definedName>
    <definedName name="_Sort" localSheetId="3" hidden="1">#REF!</definedName>
    <definedName name="_Sort" localSheetId="4" hidden="1">#REF!</definedName>
    <definedName name="_Sort" hidden="1">#REF!</definedName>
    <definedName name="Access_Button1" hidden="1">"Headcount_Workbook_Schedules_List"</definedName>
    <definedName name="AccessDatabase" hidden="1">"P:\HR\SharonPlummer\Headcount Workbook.mdb"</definedName>
    <definedName name="asa" localSheetId="2" hidden="1">{"Factors Pages 1-2",#N/A,FALSE,"Factors";"Factors Page 3",#N/A,FALSE,"Factors";"Factors Page 4",#N/A,FALSE,"Factors";"Factors Page 5",#N/A,FALSE,"Factors";"Factors Pages 8-27",#N/A,FALSE,"Factors"}</definedName>
    <definedName name="asa" localSheetId="4"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cgf" localSheetId="2" hidden="1">{"PRINT",#N/A,TRUE,"APPA";"PRINT",#N/A,TRUE,"APS";"PRINT",#N/A,TRUE,"BHPL";"PRINT",#N/A,TRUE,"BHPL2";"PRINT",#N/A,TRUE,"CDWR";"PRINT",#N/A,TRUE,"EWEB";"PRINT",#N/A,TRUE,"LADWP";"PRINT",#N/A,TRUE,"NEVBASE"}</definedName>
    <definedName name="cgf" localSheetId="4"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2" hidden="1">{"YTD-Total",#N/A,TRUE,"Provision";"YTD-Utility",#N/A,TRUE,"Prov Utility";"YTD-NonUtility",#N/A,TRUE,"Prov NonUtility"}</definedName>
    <definedName name="combined1" localSheetId="4" hidden="1">{"YTD-Total",#N/A,TRUE,"Provision";"YTD-Utility",#N/A,TRUE,"Prov Utility";"YTD-NonUtility",#N/A,TRUE,"Prov NonUtility"}</definedName>
    <definedName name="combined1" hidden="1">{"YTD-Total",#N/A,TRUE,"Provision";"YTD-Utility",#N/A,TRUE,"Prov Utility";"YTD-NonUtility",#N/A,TRUE,"Prov NonUtility"}</definedName>
    <definedName name="DUDE" localSheetId="1" hidden="1">#REF!</definedName>
    <definedName name="DUDE" localSheetId="2" hidden="1">#REF!</definedName>
    <definedName name="DUDE" localSheetId="3" hidden="1">#REF!</definedName>
    <definedName name="DUDE" localSheetId="4" hidden="1">#REF!</definedName>
    <definedName name="DUDE" hidden="1">#REF!</definedName>
    <definedName name="enrgy" localSheetId="2" hidden="1">{#N/A,#N/A,FALSE,"Bgt";#N/A,#N/A,FALSE,"Act";#N/A,#N/A,FALSE,"Chrt Data";#N/A,#N/A,FALSE,"Bus Result";#N/A,#N/A,FALSE,"Main Charts";#N/A,#N/A,FALSE,"P&amp;L Ttl";#N/A,#N/A,FALSE,"P&amp;L C_Ttl";#N/A,#N/A,FALSE,"P&amp;L C_Oct";#N/A,#N/A,FALSE,"P&amp;L C_Sep";#N/A,#N/A,FALSE,"1996";#N/A,#N/A,FALSE,"Data"}</definedName>
    <definedName name="enrgy" localSheetId="4"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localSheetId="2" hidden="1">{#N/A,#N/A,FALSE,"Bgt";#N/A,#N/A,FALSE,"Act";#N/A,#N/A,FALSE,"Chrt Data";#N/A,#N/A,FALSE,"Bus Result";#N/A,#N/A,FALSE,"Main Charts";#N/A,#N/A,FALSE,"P&amp;L Ttl";#N/A,#N/A,FALSE,"P&amp;L C_Ttl";#N/A,#N/A,FALSE,"P&amp;L C_Oct";#N/A,#N/A,FALSE,"P&amp;L C_Sep";#N/A,#N/A,FALSE,"1996";#N/A,#N/A,FALSE,"Data"}</definedName>
    <definedName name="foo" localSheetId="4"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2" hidden="1">{"PRINT",#N/A,TRUE,"APPA";"PRINT",#N/A,TRUE,"APS";"PRINT",#N/A,TRUE,"BHPL";"PRINT",#N/A,TRUE,"BHPL2";"PRINT",#N/A,TRUE,"CDWR";"PRINT",#N/A,TRUE,"EWEB";"PRINT",#N/A,TRUE,"LADWP";"PRINT",#N/A,TRUE,"NEVBASE"}</definedName>
    <definedName name="friend" localSheetId="4"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2" hidden="1">{#N/A,#N/A,FALSE,"Summary";#N/A,#N/A,FALSE,"SmPlants";#N/A,#N/A,FALSE,"Utah";#N/A,#N/A,FALSE,"Idaho";#N/A,#N/A,FALSE,"Lewis River";#N/A,#N/A,FALSE,"NrthUmpq";#N/A,#N/A,FALSE,"KlamRog"}</definedName>
    <definedName name="HROptim" localSheetId="4"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2" hidden="1">{#N/A,#N/A,FALSE,"Summary";#N/A,#N/A,FALSE,"SmPlants";#N/A,#N/A,FALSE,"Utah";#N/A,#N/A,FALSE,"Idaho";#N/A,#N/A,FALSE,"Lewis River";#N/A,#N/A,FALSE,"NrthUmpq";#N/A,#N/A,FALSE,"KlamRog"}</definedName>
    <definedName name="inventory" localSheetId="4"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2" hidden="1">{"PRINT",#N/A,TRUE,"APPA";"PRINT",#N/A,TRUE,"APS";"PRINT",#N/A,TRUE,"BHPL";"PRINT",#N/A,TRUE,"BHPL2";"PRINT",#N/A,TRUE,"CDWR";"PRINT",#N/A,TRUE,"EWEB";"PRINT",#N/A,TRUE,"LADWP";"PRINT",#N/A,TRUE,"NEVBASE"}</definedName>
    <definedName name="junk" localSheetId="4"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localSheetId="2" hidden="1">{"PRINT",#N/A,TRUE,"APPA";"PRINT",#N/A,TRUE,"APS";"PRINT",#N/A,TRUE,"BHPL";"PRINT",#N/A,TRUE,"BHPL2";"PRINT",#N/A,TRUE,"CDWR";"PRINT",#N/A,TRUE,"EWEB";"PRINT",#N/A,TRUE,"LADWP";"PRINT",#N/A,TRUE,"NEVBASE"}</definedName>
    <definedName name="junk2" localSheetId="4"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2" hidden="1">{"PRINT",#N/A,TRUE,"APPA";"PRINT",#N/A,TRUE,"APS";"PRINT",#N/A,TRUE,"BHPL";"PRINT",#N/A,TRUE,"BHPL2";"PRINT",#N/A,TRUE,"CDWR";"PRINT",#N/A,TRUE,"EWEB";"PRINT",#N/A,TRUE,"LADWP";"PRINT",#N/A,TRUE,"NEVBASE"}</definedName>
    <definedName name="junk3" localSheetId="4"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2" hidden="1">{"PRINT",#N/A,TRUE,"APPA";"PRINT",#N/A,TRUE,"APS";"PRINT",#N/A,TRUE,"BHPL";"PRINT",#N/A,TRUE,"BHPL2";"PRINT",#N/A,TRUE,"CDWR";"PRINT",#N/A,TRUE,"EWEB";"PRINT",#N/A,TRUE,"LADWP";"PRINT",#N/A,TRUE,"NEVBASE"}</definedName>
    <definedName name="junk4" localSheetId="4"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localSheetId="4"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localSheetId="4"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Master" localSheetId="2" hidden="1">{#N/A,#N/A,FALSE,"Actual";#N/A,#N/A,FALSE,"Normalized";#N/A,#N/A,FALSE,"Electric Actual";#N/A,#N/A,FALSE,"Electric Normalized"}</definedName>
    <definedName name="Master" localSheetId="4" hidden="1">{#N/A,#N/A,FALSE,"Actual";#N/A,#N/A,FALSE,"Normalized";#N/A,#N/A,FALSE,"Electric Actual";#N/A,#N/A,FALSE,"Electric Normalized"}</definedName>
    <definedName name="Master" hidden="1">{#N/A,#N/A,FALSE,"Actual";#N/A,#N/A,FALSE,"Normalized";#N/A,#N/A,FALSE,"Electric Actual";#N/A,#N/A,FALSE,"Electric Normalized"}</definedName>
    <definedName name="mmm" localSheetId="2" hidden="1">{"PRINT",#N/A,TRUE,"APPA";"PRINT",#N/A,TRUE,"APS";"PRINT",#N/A,TRUE,"BHPL";"PRINT",#N/A,TRUE,"BHPL2";"PRINT",#N/A,TRUE,"CDWR";"PRINT",#N/A,TRUE,"EWEB";"PRINT",#N/A,TRUE,"LADWP";"PRINT",#N/A,TRUE,"NEVBASE"}</definedName>
    <definedName name="mmm" localSheetId="4"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ew" hidden="1">{#N/A,#N/A,TRUE,"Section6";#N/A,#N/A,TRUE,"OHcycles";#N/A,#N/A,TRUE,"OHtiming";#N/A,#N/A,TRUE,"OHcosts";#N/A,#N/A,TRUE,"GTdegradation";#N/A,#N/A,TRUE,"GTperformance";#N/A,#N/A,TRUE,"GraphEquip"}</definedName>
    <definedName name="OHSch10YR" localSheetId="2" hidden="1">{#N/A,#N/A,FALSE,"Summary";#N/A,#N/A,FALSE,"SmPlants";#N/A,#N/A,FALSE,"Utah";#N/A,#N/A,FALSE,"Idaho";#N/A,#N/A,FALSE,"Lewis River";#N/A,#N/A,FALSE,"NrthUmpq";#N/A,#N/A,FALSE,"KlamRog"}</definedName>
    <definedName name="OHSch10YR" localSheetId="4"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2" hidden="1">{#N/A,#N/A,FALSE,"Summary";#N/A,#N/A,FALSE,"SmPlants";#N/A,#N/A,FALSE,"Utah";#N/A,#N/A,FALSE,"Idaho";#N/A,#N/A,FALSE,"Lewis River";#N/A,#N/A,FALSE,"NrthUmpq";#N/A,#N/A,FALSE,"KlamRog"}</definedName>
    <definedName name="om" localSheetId="4"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2" hidden="1">{"Factors Pages 1-2",#N/A,FALSE,"Factors";"Factors Page 3",#N/A,FALSE,"Factors";"Factors Page 4",#N/A,FALSE,"Factors";"Factors Page 5",#N/A,FALSE,"Factors";"Factors Pages 8-27",#N/A,FALSE,"Factors"}</definedName>
    <definedName name="others" localSheetId="4"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2" hidden="1">{#N/A,#N/A,FALSE,"Bgt";#N/A,#N/A,FALSE,"Act";#N/A,#N/A,FALSE,"Chrt Data";#N/A,#N/A,FALSE,"Bus Result";#N/A,#N/A,FALSE,"Main Charts";#N/A,#N/A,FALSE,"P&amp;L Ttl";#N/A,#N/A,FALSE,"P&amp;L C_Ttl";#N/A,#N/A,FALSE,"P&amp;L C_Oct";#N/A,#N/A,FALSE,"P&amp;L C_Sep";#N/A,#N/A,FALSE,"1996";#N/A,#N/A,FALSE,"Data"}</definedName>
    <definedName name="pete" localSheetId="4"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1" hidden="1">[3]Inputs!#REF!</definedName>
    <definedName name="PricingInfo" localSheetId="2" hidden="1">[3]Inputs!#REF!</definedName>
    <definedName name="PricingInfo" localSheetId="3" hidden="1">[3]Inputs!#REF!</definedName>
    <definedName name="PricingInfo" localSheetId="4" hidden="1">[3]Inputs!#REF!</definedName>
    <definedName name="PricingInfo" hidden="1">[3]Inputs!#REF!</definedName>
    <definedName name="retail" localSheetId="2" hidden="1">{#N/A,#N/A,FALSE,"Loans";#N/A,#N/A,FALSE,"Program Costs";#N/A,#N/A,FALSE,"Measures";#N/A,#N/A,FALSE,"Net Lost Rev";#N/A,#N/A,FALSE,"Incentive"}</definedName>
    <definedName name="retail" localSheetId="4"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localSheetId="4"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localSheetId="4"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2" hidden="1">{"PRINT",#N/A,TRUE,"APPA";"PRINT",#N/A,TRUE,"APS";"PRINT",#N/A,TRUE,"BHPL";"PRINT",#N/A,TRUE,"BHPL2";"PRINT",#N/A,TRUE,"CDWR";"PRINT",#N/A,TRUE,"EWEB";"PRINT",#N/A,TRUE,"LADWP";"PRINT",#N/A,TRUE,"NEVBASE"}</definedName>
    <definedName name="rrr" localSheetId="4"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"45E0HSXTFNPZNJBTUASVO6FBF"</definedName>
    <definedName name="shit" localSheetId="1" hidden="1">{"PRINT",#N/A,TRUE,"APPA";"PRINT",#N/A,TRUE,"APS";"PRINT",#N/A,TRUE,"BHPL";"PRINT",#N/A,TRUE,"BHPL2";"PRINT",#N/A,TRUE,"CDWR";"PRINT",#N/A,TRUE,"EWEB";"PRINT",#N/A,TRUE,"LADWP";"PRINT",#N/A,TRUE,"NEVBASE"}</definedName>
    <definedName name="shit" localSheetId="2" hidden="1">{"PRINT",#N/A,TRUE,"APPA";"PRINT",#N/A,TRUE,"APS";"PRINT",#N/A,TRUE,"BHPL";"PRINT",#N/A,TRUE,"BHPL2";"PRINT",#N/A,TRUE,"CDWR";"PRINT",#N/A,TRUE,"EWEB";"PRINT",#N/A,TRUE,"LADWP";"PRINT",#N/A,TRUE,"NEVBASE"}</definedName>
    <definedName name="shit" localSheetId="4"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localSheetId="2" hidden="1">{#N/A,#N/A,FALSE,"Actual";#N/A,#N/A,FALSE,"Normalized";#N/A,#N/A,FALSE,"Electric Actual";#N/A,#N/A,FALSE,"Electric Normalized"}</definedName>
    <definedName name="spippw" localSheetId="4" hidden="1">{#N/A,#N/A,FALSE,"Actual";#N/A,#N/A,FALSE,"Normalized";#N/A,#N/A,FALSE,"Electric Actual";#N/A,#N/A,FALSE,"Electric Normalized"}</definedName>
    <definedName name="spippw" hidden="1">{#N/A,#N/A,FALSE,"Actual";#N/A,#N/A,FALSE,"Normalized";#N/A,#N/A,FALSE,"Electric Actual";#N/A,#N/A,FALSE,"Electric Normalized"}</definedName>
    <definedName name="standard1" localSheetId="2" hidden="1">{"YTD-Total",#N/A,FALSE,"Provision"}</definedName>
    <definedName name="standard1" localSheetId="4" hidden="1">{"YTD-Total",#N/A,FALSE,"Provision"}</definedName>
    <definedName name="standard1" hidden="1">{"YTD-Total",#N/A,FALSE,"Provision"}</definedName>
    <definedName name="w" localSheetId="1" hidden="1">[4]Inputs!#REF!</definedName>
    <definedName name="w" localSheetId="2" hidden="1">[4]Inputs!#REF!</definedName>
    <definedName name="w" localSheetId="3" hidden="1">[4]Inputs!#REF!</definedName>
    <definedName name="w" localSheetId="4" hidden="1">[4]Inputs!#REF!</definedName>
    <definedName name="w" hidden="1">[4]Inputs!#REF!</definedName>
    <definedName name="wrn.1996._.Hydro._.5._.Year._.Forecast._.Budget." localSheetId="2" hidden="1">{#N/A,#N/A,FALSE,"Summary";#N/A,#N/A,FALSE,"SmPlants";#N/A,#N/A,FALSE,"Utah";#N/A,#N/A,FALSE,"Idaho";#N/A,#N/A,FALSE,"Lewis River";#N/A,#N/A,FALSE,"NrthUmpq";#N/A,#N/A,FALSE,"KlamRog"}</definedName>
    <definedName name="wrn.1996._.Hydro._.5._.Year._.Forecast._.Budget." localSheetId="4"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2" hidden="1">{"Page 3.4.1",#N/A,FALSE,"Totals";"Page 3.4.2",#N/A,FALSE,"Totals"}</definedName>
    <definedName name="wrn.Adj._.Back_Up." localSheetId="4" hidden="1">{"Page 3.4.1",#N/A,FALSE,"Totals";"Page 3.4.2",#N/A,FALSE,"Totals"}</definedName>
    <definedName name="wrn.Adj._.Back_Up." hidden="1">{"Page 3.4.1",#N/A,FALSE,"Totals";"Page 3.4.2",#N/A,FALSE,"Totals"}</definedName>
    <definedName name="wrn.ALL." localSheetId="2" hidden="1">{#N/A,#N/A,FALSE,"Summary EPS";#N/A,#N/A,FALSE,"1st Qtr Electric";#N/A,#N/A,FALSE,"1st Qtr Australia";#N/A,#N/A,FALSE,"1st Qtr Telecom";#N/A,#N/A,FALSE,"1st QTR Other"}</definedName>
    <definedName name="wrn.ALL." localSheetId="4"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2" hidden="1">{#N/A,#N/A,FALSE,"Top level";#N/A,#N/A,FALSE,"Top level JEs";#N/A,#N/A,FALSE,"PHI";#N/A,#N/A,FALSE,"PHI JEs";#N/A,#N/A,FALSE,"PacifiCorp";#N/A,#N/A,FALSE,"PacifiCorp JEs";#N/A,#N/A,FALSE,"PGHC";#N/A,#N/A,FALSE,"PGHC JEs";#N/A,#N/A,FALSE,"Domestic"}</definedName>
    <definedName name="wrn.All._.BSs._.and._.JEs." localSheetId="4"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4"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localSheetId="4"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1" hidden="1">{#N/A,#N/A,FALSE,"Cover";#N/A,#N/A,FALSE,"Lead Sheet";#N/A,#N/A,FALSE,"T-Accounts";#N/A,#N/A,FALSE,"Expense Detail 10 01 to 3  02";#N/A,#N/A,FALSE,"Expense Detail 4 01 to 9 01";#N/A,#N/A,FALSE,"Three Factor % 3  2002"}</definedName>
    <definedName name="wrn.All._.Pages." localSheetId="2" hidden="1">{#N/A,#N/A,FALSE,"Cover";#N/A,#N/A,FALSE,"Lead Sheet";#N/A,#N/A,FALSE,"T-Accounts";#N/A,#N/A,FALSE,"Expense Detail 10 01 to 3  02";#N/A,#N/A,FALSE,"Expense Detail 4 01 to 9 01";#N/A,#N/A,FALSE,"Three Factor % 3  2002"}</definedName>
    <definedName name="wrn.All._.Pages." localSheetId="4" hidden="1">{#N/A,#N/A,FALSE,"Cover";#N/A,#N/A,FALSE,"Lead Sheet";#N/A,#N/A,FALSE,"T-Accounts";#N/A,#N/A,FALSE,"Expense Detail 10 01 to 3  02";#N/A,#N/A,FALSE,"Expense Detail 4 01 to 9 01";#N/A,#N/A,FALSE,"Three Factor % 3  2002"}</definedName>
    <definedName name="wrn.All._.Pages." hidden="1">{#N/A,#N/A,FALSE,"Cover";#N/A,#N/A,FALSE,"Lead Sheet";#N/A,#N/A,FALSE,"T-Accounts";#N/A,#N/A,FALSE,"Expense Detail 10 01 to 3  02";#N/A,#N/A,FALSE,"Expense Detail 4 01 to 9 01";#N/A,#N/A,FALSE,"Three Factor % 3  2002"}</definedName>
    <definedName name="wrn.BUS._.RPT." localSheetId="2" hidden="1">{#N/A,#N/A,FALSE,"P&amp;L Ttl";#N/A,#N/A,FALSE,"P&amp;L C_Ttl New";#N/A,#N/A,FALSE,"Bus Res";#N/A,#N/A,FALSE,"Chrts";#N/A,#N/A,FALSE,"pcf";#N/A,#N/A,FALSE,"pcr ";#N/A,#N/A,FALSE,"Exp Stmt ";#N/A,#N/A,FALSE,"Exp Stmt BU";#N/A,#N/A,FALSE,"Cap";#N/A,#N/A,FALSE,"IT Ytd"}</definedName>
    <definedName name="wrn.BUS._.RPT." localSheetId="4"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2" hidden="1">{"YTD-Total",#N/A,TRUE,"Provision";"YTD-Utility",#N/A,TRUE,"Prov Utility";"YTD-NonUtility",#N/A,TRUE,"Prov NonUtility"}</definedName>
    <definedName name="wrn.Combined._.YTD." localSheetId="4"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2" hidden="1">{"Conol gross povision grouped",#N/A,FALSE,"Consol Gross";"Consol Gross Grouped",#N/A,FALSE,"Consol Gross"}</definedName>
    <definedName name="wrn.ConsolGrossGrp." localSheetId="4" hidden="1">{"Conol gross povision grouped",#N/A,FALSE,"Consol Gross";"Consol Gross Grouped",#N/A,FALSE,"Consol Gross"}</definedName>
    <definedName name="wrn.ConsolGrossGrp." hidden="1">{"Conol gross povision grouped",#N/A,FALSE,"Consol Gross";"Consol Gross Grouped",#N/A,FALSE,"Consol Gross"}</definedName>
    <definedName name="wrn.Cover." hidden="1">{#N/A,#N/A,TRUE,"Cover";#N/A,#N/A,TRUE,"Contents"}</definedName>
    <definedName name="wrn.CoverContents." hidden="1">{#N/A,#N/A,FALSE,"Cover";#N/A,#N/A,FALSE,"Contents"}</definedName>
    <definedName name="wrn.El._.Paso._.Offshore." hidden="1">{#N/A,#N/A,TRUE,"EPEsum";#N/A,#N/A,TRUE,"Approve1";#N/A,#N/A,TRUE,"Approve2";#N/A,#N/A,TRUE,"Approve3";#N/A,#N/A,TRUE,"EPE1";#N/A,#N/A,TRUE,"EPE2";#N/A,#N/A,TRUE,"CashCompare";#N/A,#N/A,TRUE,"XIRR";#N/A,#N/A,TRUE,"EPEloan";#N/A,#N/A,TRUE,"GraphEPE";#N/A,#N/A,TRUE,"OrgChart";#N/A,#N/A,TRUE,"SA08B"}</definedName>
    <definedName name="wrn.Factors._.Tab._.10." localSheetId="1"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localSheetId="4"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2" hidden="1">{"FullView",#N/A,FALSE,"Consltd-For contngcy"}</definedName>
    <definedName name="wrn.Full._.View." localSheetId="4" hidden="1">{"FullView",#N/A,FALSE,"Consltd-For contngcy"}</definedName>
    <definedName name="wrn.Full._.View." hidden="1">{"FullView",#N/A,FALSE,"Consltd-For contngcy"}</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4"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2" hidden="1">{"Open issues Only",#N/A,FALSE,"TIMELINE"}</definedName>
    <definedName name="wrn.Open._.Issues._.Only." localSheetId="4" hidden="1">{"Open issues Only",#N/A,FALSE,"TIMELINE"}</definedName>
    <definedName name="wrn.Open._.Issues._.Only." hidden="1">{"Open issues Only",#N/A,FALSE,"TIMELINE"}</definedName>
    <definedName name="wrn.OR._.Carrying._.Charge._.JV." localSheetId="1" hidden="1">{#N/A,#N/A,FALSE,"Loans";#N/A,#N/A,FALSE,"Program Costs";#N/A,#N/A,FALSE,"Measures";#N/A,#N/A,FALSE,"Net Lost Rev";#N/A,#N/A,FALSE,"Incentive"}</definedName>
    <definedName name="wrn.OR._.Carrying._.Charge._.JV." localSheetId="2" hidden="1">{#N/A,#N/A,FALSE,"Loans";#N/A,#N/A,FALSE,"Program Costs";#N/A,#N/A,FALSE,"Measures";#N/A,#N/A,FALSE,"Net Lost Rev";#N/A,#N/A,FALSE,"Incentive"}</definedName>
    <definedName name="wrn.OR._.Carrying._.Charge._.JV." localSheetId="4"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localSheetId="4"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localSheetId="4"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2" hidden="1">{#N/A,#N/A,FALSE,"Consltd-For contngcy";"PaymentView",#N/A,FALSE,"Consltd-For contngcy"}</definedName>
    <definedName name="wrn.Payment._.View." localSheetId="4" hidden="1">{#N/A,#N/A,FALSE,"Consltd-For contngcy";"PaymentView",#N/A,FALSE,"Consltd-For contngcy"}</definedName>
    <definedName name="wrn.Payment._.View." hidden="1">{#N/A,#N/A,FALSE,"Consltd-For contngcy";"PaymentView",#N/A,FALSE,"Consltd-For contngcy"}</definedName>
    <definedName name="wrn.PFSreconview." localSheetId="2" hidden="1">{"PFS recon view",#N/A,FALSE,"Hyperion Proof"}</definedName>
    <definedName name="wrn.PFSreconview." localSheetId="4" hidden="1">{"PFS recon view",#N/A,FALSE,"Hyperion Proof"}</definedName>
    <definedName name="wrn.PFSreconview." hidden="1">{"PFS recon view",#N/A,FALSE,"Hyperion Proof"}</definedName>
    <definedName name="wrn.PGHCreconview." localSheetId="2" hidden="1">{"PGHC recon view",#N/A,FALSE,"Hyperion Proof"}</definedName>
    <definedName name="wrn.PGHCreconview." localSheetId="4" hidden="1">{"PGHC recon view",#N/A,FALSE,"Hyperion Proof"}</definedName>
    <definedName name="wrn.PGHCreconview." hidden="1">{"PGHC recon view",#N/A,FALSE,"Hyperion Proof"}</definedName>
    <definedName name="wrn.PHI._.all._.other._.months." localSheetId="2" hidden="1">{#N/A,#N/A,FALSE,"PHI MTD";#N/A,#N/A,FALSE,"PHI YTD"}</definedName>
    <definedName name="wrn.PHI._.all._.other._.months." localSheetId="4" hidden="1">{#N/A,#N/A,FALSE,"PHI MTD";#N/A,#N/A,FALSE,"PHI YTD"}</definedName>
    <definedName name="wrn.PHI._.all._.other._.months." hidden="1">{#N/A,#N/A,FALSE,"PHI MTD";#N/A,#N/A,FALSE,"PHI YTD"}</definedName>
    <definedName name="wrn.PHI._.only." localSheetId="2" hidden="1">{#N/A,#N/A,FALSE,"PHI"}</definedName>
    <definedName name="wrn.PHI._.only." localSheetId="4" hidden="1">{#N/A,#N/A,FALSE,"PHI"}</definedName>
    <definedName name="wrn.PHI._.only." hidden="1">{#N/A,#N/A,FALSE,"PHI"}</definedName>
    <definedName name="wrn.PHI._.Sept._.Dec._.March." localSheetId="2" hidden="1">{#N/A,#N/A,FALSE,"PHI MTD";#N/A,#N/A,FALSE,"PHI QTD";#N/A,#N/A,FALSE,"PHI YTD"}</definedName>
    <definedName name="wrn.PHI._.Sept._.Dec._.March." localSheetId="4" hidden="1">{#N/A,#N/A,FALSE,"PHI MTD";#N/A,#N/A,FALSE,"PHI QTD";#N/A,#N/A,FALSE,"PHI YTD"}</definedName>
    <definedName name="wrn.PHI._.Sept._.Dec._.March." hidden="1">{#N/A,#N/A,FALSE,"PHI MTD";#N/A,#N/A,FALSE,"PHI QTD";#N/A,#N/A,FALSE,"PHI YTD"}</definedName>
    <definedName name="wrn.PPMCoCodeView." localSheetId="2" hidden="1">{"PPM Co Code View",#N/A,FALSE,"Comp Codes"}</definedName>
    <definedName name="wrn.PPMCoCodeView." localSheetId="4" hidden="1">{"PPM Co Code View",#N/A,FALSE,"Comp Codes"}</definedName>
    <definedName name="wrn.PPMCoCodeView." hidden="1">{"PPM Co Code View",#N/A,FALSE,"Comp Codes"}</definedName>
    <definedName name="wrn.PPMreconview." localSheetId="2" hidden="1">{"PPM Recon View",#N/A,FALSE,"Hyperion Proof"}</definedName>
    <definedName name="wrn.PPMreconview." localSheetId="4" hidden="1">{"PPM Recon View",#N/A,FALSE,"Hyperion Proof"}</definedName>
    <definedName name="wrn.PPMreconview." hidden="1">{"PPM Recon View",#N/A,FALSE,"Hyperion Proof"}</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ofElectricOnly." localSheetId="2" hidden="1">{"Electric Only",#N/A,FALSE,"Hyperion Proof"}</definedName>
    <definedName name="wrn.ProofElectricOnly." localSheetId="4" hidden="1">{"Electric Only",#N/A,FALSE,"Hyperion Proof"}</definedName>
    <definedName name="wrn.ProofElectricOnly." hidden="1">{"Electric Only",#N/A,FALSE,"Hyperion Proof"}</definedName>
    <definedName name="wrn.ProofTotal." localSheetId="2" hidden="1">{"Proof Total",#N/A,FALSE,"Hyperion Proof"}</definedName>
    <definedName name="wrn.ProofTotal." localSheetId="4" hidden="1">{"Proof Total",#N/A,FALSE,"Hyperion Proof"}</definedName>
    <definedName name="wrn.ProofTotal." hidden="1">{"Proof Total",#N/A,FALSE,"Hyperion Proof"}</definedName>
    <definedName name="wrn.Reformat._.only." localSheetId="2" hidden="1">{#N/A,#N/A,FALSE,"Dec 1999 mapping"}</definedName>
    <definedName name="wrn.Reformat._.only." localSheetId="4" hidden="1">{#N/A,#N/A,FALSE,"Dec 1999 mapping"}</definedName>
    <definedName name="wrn.Reformat._.only." hidden="1">{#N/A,#N/A,FALSE,"Dec 1999 mapping"}</definedName>
    <definedName name="wrn.SALES._.VAR._.95._.BUDGET." localSheetId="1" hidden="1">{"PRINT",#N/A,TRUE,"APPA";"PRINT",#N/A,TRUE,"APS";"PRINT",#N/A,TRUE,"BHPL";"PRINT",#N/A,TRUE,"BHPL2";"PRINT",#N/A,TRUE,"CDWR";"PRINT",#N/A,TRUE,"EWEB";"PRINT",#N/A,TRUE,"LADWP";"PRINT",#N/A,TRUE,"NEVBASE"}</definedName>
    <definedName name="wrn.SALES._.VAR._.95._.BUDGET." localSheetId="2" hidden="1">{"PRINT",#N/A,TRUE,"APPA";"PRINT",#N/A,TRUE,"APS";"PRINT",#N/A,TRUE,"BHPL";"PRINT",#N/A,TRUE,"BHPL2";"PRINT",#N/A,TRUE,"CDWR";"PRINT",#N/A,TRUE,"EWEB";"PRINT",#N/A,TRUE,"LADWP";"PRINT",#N/A,TRUE,"NEVBASE"}</definedName>
    <definedName name="wrn.SALES._.VAR._.95._.BUDGET." localSheetId="4"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4"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hidden="1">{#N/A,#N/A,TRUE,"Cover";#N/A,#N/A,TRUE,"Contents";#N/A,#N/A,TRUE,"Organization";#N/A,#N/A,TRUE,"SumSponsor";#N/A,#N/A,TRUE,"Plant1";#N/A,#N/A,TRUE,"Plant2";#N/A,#N/A,TRUE,"Sponsors";#N/A,#N/A,TRUE,"ElPaso1";#N/A,#N/A,TRUE,"GraphSponsor"}</definedName>
    <definedName name="wrn.Standard." localSheetId="2" hidden="1">{"YTD-Total",#N/A,FALSE,"Provision"}</definedName>
    <definedName name="wrn.Standard." localSheetId="4" hidden="1">{"YTD-Total",#N/A,FALSE,"Provision"}</definedName>
    <definedName name="wrn.Standard." hidden="1">{"YTD-Total",#N/A,FALSE,"Provision"}</definedName>
    <definedName name="wrn.Standard._.NonUtility._.Only." localSheetId="2" hidden="1">{"YTD-NonUtility",#N/A,FALSE,"Prov NonUtility"}</definedName>
    <definedName name="wrn.Standard._.NonUtility._.Only." localSheetId="4" hidden="1">{"YTD-NonUtility",#N/A,FALSE,"Prov NonUtility"}</definedName>
    <definedName name="wrn.Standard._.NonUtility._.Only." hidden="1">{"YTD-NonUtility",#N/A,FALSE,"Prov NonUtility"}</definedName>
    <definedName name="wrn.Standard._.Utility._.Only." localSheetId="2" hidden="1">{"YTD-Utility",#N/A,FALSE,"Prov Utility"}</definedName>
    <definedName name="wrn.Standard._.Utility._.Only." localSheetId="4" hidden="1">{"YTD-Utility",#N/A,FALSE,"Prov Utility"}</definedName>
    <definedName name="wrn.Standard._.Utility._.Only." hidden="1">{"YTD-Utility",#N/A,FALSE,"Prov Utility"}</definedName>
    <definedName name="wrn.Summary." hidden="1">{"Table A",#N/A,FALSE,"Summary";"Table D",#N/A,FALSE,"Summary";"Table E",#N/A,FALSE,"Summary"}</definedName>
    <definedName name="wrn.Summary._.View." localSheetId="2" hidden="1">{#N/A,#N/A,FALSE,"Consltd-For contngcy"}</definedName>
    <definedName name="wrn.Summary._.View." localSheetId="4" hidden="1">{#N/A,#N/A,FALSE,"Consltd-For contngcy"}</definedName>
    <definedName name="wrn.Summary._.View." hidden="1">{#N/A,#N/A,FALSE,"Consltd-For contngcy"}</definedName>
    <definedName name="wrn.Total._.Summary." hidden="1">{"Total Summary",#N/A,FALSE,"Summary"}</definedName>
    <definedName name="wrn.UK._.Conversion._.Only." localSheetId="2" hidden="1">{#N/A,#N/A,FALSE,"Dec 1999 UK Continuing Ops"}</definedName>
    <definedName name="wrn.UK._.Conversion._.Only." localSheetId="4" hidden="1">{#N/A,#N/A,FALSE,"Dec 1999 UK Continuing Ops"}</definedName>
    <definedName name="wrn.UK._.Conversion._.Only." hidden="1">{#N/A,#N/A,FALSE,"Dec 1999 UK Continuing Ops"}</definedName>
    <definedName name="wrn.YearEnd." localSheetId="1"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localSheetId="4"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1" hidden="1">#REF!</definedName>
    <definedName name="Z_01844156_6462_4A28_9785_1A86F4D0C834_.wvu.PrintTitles" localSheetId="2" hidden="1">#REF!</definedName>
    <definedName name="Z_01844156_6462_4A28_9785_1A86F4D0C834_.wvu.PrintTitles" localSheetId="3" hidden="1">#REF!</definedName>
    <definedName name="Z_01844156_6462_4A28_9785_1A86F4D0C834_.wvu.PrintTitles" localSheetId="4" hidden="1">#REF!</definedName>
    <definedName name="Z_01844156_6462_4A28_9785_1A86F4D0C834_.wvu.PrintTitles" hidden="1">#REF!</definedName>
  </definedNames>
  <calcPr calcId="125725" calcMode="manual"/>
</workbook>
</file>

<file path=xl/calcChain.xml><?xml version="1.0" encoding="utf-8"?>
<calcChain xmlns="http://schemas.openxmlformats.org/spreadsheetml/2006/main">
  <c r="E51" i="85"/>
  <c r="E33"/>
  <c r="E19"/>
  <c r="C44" i="115" l="1"/>
  <c r="F9" i="5" l="1"/>
  <c r="D20" i="94" l="1"/>
  <c r="E20"/>
  <c r="E19"/>
  <c r="E18"/>
  <c r="E17"/>
  <c r="E16"/>
  <c r="E15"/>
  <c r="E14"/>
  <c r="E13"/>
  <c r="E12"/>
  <c r="E11"/>
  <c r="E10"/>
  <c r="E9"/>
  <c r="E8"/>
  <c r="C48" i="115" l="1"/>
  <c r="C45"/>
  <c r="C46"/>
  <c r="C43"/>
  <c r="C37"/>
  <c r="C31"/>
  <c r="C25"/>
  <c r="C19"/>
  <c r="C14"/>
  <c r="A10"/>
  <c r="A11" s="1"/>
  <c r="A12" s="1"/>
  <c r="C29" l="1"/>
  <c r="C12"/>
  <c r="E48" i="85"/>
  <c r="C17" i="115" s="1"/>
  <c r="C22" s="1"/>
  <c r="C34" s="1"/>
  <c r="E30" i="85"/>
  <c r="E16"/>
  <c r="C15" i="115" l="1"/>
  <c r="C20" s="1"/>
  <c r="C32" s="1"/>
  <c r="C16"/>
  <c r="C21" s="1"/>
  <c r="C33" s="1"/>
  <c r="E15" i="85"/>
  <c r="E47"/>
  <c r="C23" i="115" l="1"/>
  <c r="E49" i="85"/>
  <c r="C35" i="115"/>
  <c r="C38" s="1"/>
  <c r="E29" i="85"/>
  <c r="E17"/>
  <c r="E31" l="1"/>
  <c r="C49" i="115"/>
  <c r="E20" i="85" s="1"/>
  <c r="C40" i="115"/>
  <c r="C51" s="1"/>
  <c r="E52" i="85" s="1"/>
  <c r="C39" i="115"/>
  <c r="C50" s="1"/>
  <c r="E34" i="85" s="1"/>
  <c r="C41" i="115" l="1"/>
  <c r="C52"/>
  <c r="E58" i="75" l="1"/>
  <c r="F20" i="85" l="1"/>
  <c r="F21" s="1"/>
  <c r="F24" s="1"/>
  <c r="I9" i="5" l="1"/>
  <c r="B20" i="94" l="1"/>
  <c r="C20"/>
  <c r="A2" i="115" l="1"/>
  <c r="A3"/>
  <c r="A1"/>
  <c r="L42" i="75" l="1"/>
  <c r="K42"/>
  <c r="J42"/>
  <c r="I42"/>
  <c r="M41"/>
  <c r="M58" l="1"/>
  <c r="F58"/>
  <c r="H58"/>
  <c r="J58"/>
  <c r="L58"/>
  <c r="E60"/>
  <c r="K60" s="1"/>
  <c r="G58"/>
  <c r="I58"/>
  <c r="K58"/>
  <c r="M61"/>
  <c r="M63" l="1"/>
  <c r="F60"/>
  <c r="F61" s="1"/>
  <c r="F63" s="1"/>
  <c r="G60"/>
  <c r="G63" s="1"/>
  <c r="J60"/>
  <c r="J63" s="1"/>
  <c r="E61"/>
  <c r="E63" s="1"/>
  <c r="I60"/>
  <c r="I63" s="1"/>
  <c r="L60"/>
  <c r="H60"/>
  <c r="H63" s="1"/>
  <c r="F52" i="85"/>
  <c r="K63" i="75"/>
  <c r="L63"/>
  <c r="F34" i="85" l="1"/>
  <c r="D8" i="75"/>
  <c r="F53" i="85"/>
  <c r="F59" s="1"/>
  <c r="F35" l="1"/>
  <c r="F42" s="1"/>
  <c r="D12" i="75"/>
  <c r="E50"/>
  <c r="D10" l="1"/>
  <c r="D14" s="1"/>
  <c r="F10" i="5" s="1"/>
  <c r="I10" s="1"/>
  <c r="E18" i="75"/>
  <c r="F43" i="85" l="1"/>
  <c r="F60"/>
  <c r="F25"/>
  <c r="E12" i="75"/>
  <c r="E8"/>
  <c r="E1" i="115"/>
  <c r="E10" i="75"/>
  <c r="E17" i="115" l="1"/>
  <c r="E15"/>
  <c r="E50"/>
  <c r="E11"/>
  <c r="E9"/>
  <c r="E51"/>
  <c r="E49"/>
  <c r="E10"/>
  <c r="E16"/>
  <c r="E20" i="75"/>
  <c r="E27"/>
  <c r="L50" l="1"/>
  <c r="H50"/>
  <c r="I50"/>
  <c r="E52"/>
  <c r="J50"/>
  <c r="G50"/>
  <c r="K50"/>
  <c r="F50"/>
  <c r="M50"/>
  <c r="H27"/>
  <c r="G27"/>
  <c r="E29"/>
  <c r="F21" i="5" s="1"/>
  <c r="J27" i="75"/>
  <c r="L27"/>
  <c r="F27"/>
  <c r="K27"/>
  <c r="I27"/>
  <c r="H20"/>
  <c r="G20"/>
  <c r="E22"/>
  <c r="J20"/>
  <c r="F20"/>
  <c r="I20"/>
  <c r="L20"/>
  <c r="K20"/>
  <c r="I21" i="5" l="1"/>
  <c r="F15"/>
  <c r="E34" i="75"/>
  <c r="K52"/>
  <c r="K55" s="1"/>
  <c r="L52"/>
  <c r="L55" s="1"/>
  <c r="F52"/>
  <c r="F53" s="1"/>
  <c r="G52"/>
  <c r="H52"/>
  <c r="I52"/>
  <c r="I55" s="1"/>
  <c r="J52"/>
  <c r="J55" s="1"/>
  <c r="E53"/>
  <c r="E55" s="1"/>
  <c r="H55"/>
  <c r="K22"/>
  <c r="K25" s="1"/>
  <c r="G22"/>
  <c r="G23" s="1"/>
  <c r="F17" i="5" s="1"/>
  <c r="H22" i="75"/>
  <c r="H23" s="1"/>
  <c r="F18" i="5" s="1"/>
  <c r="E23" i="75"/>
  <c r="E25" s="1"/>
  <c r="J22"/>
  <c r="J25" s="1"/>
  <c r="F22"/>
  <c r="I22"/>
  <c r="I25" s="1"/>
  <c r="L22"/>
  <c r="L25" s="1"/>
  <c r="K29"/>
  <c r="K32" s="1"/>
  <c r="L29"/>
  <c r="L32" s="1"/>
  <c r="E30"/>
  <c r="J29"/>
  <c r="H29"/>
  <c r="H32" s="1"/>
  <c r="F29"/>
  <c r="G29"/>
  <c r="I29"/>
  <c r="I17" i="5" l="1"/>
  <c r="I15"/>
  <c r="I18"/>
  <c r="G25" i="75"/>
  <c r="G53"/>
  <c r="G37" s="1"/>
  <c r="F28" i="5" s="1"/>
  <c r="F55" i="75"/>
  <c r="I34"/>
  <c r="J34"/>
  <c r="L34"/>
  <c r="F34"/>
  <c r="G34"/>
  <c r="H34"/>
  <c r="E36"/>
  <c r="F26" i="5" s="1"/>
  <c r="K34" i="75"/>
  <c r="H25"/>
  <c r="H42"/>
  <c r="J32"/>
  <c r="F23"/>
  <c r="F16" i="5" s="1"/>
  <c r="E32" i="75"/>
  <c r="I32"/>
  <c r="G30"/>
  <c r="F23" i="5" s="1"/>
  <c r="F30" i="75"/>
  <c r="F22" i="5" s="1"/>
  <c r="I16" l="1"/>
  <c r="I19" s="1"/>
  <c r="G32" i="75"/>
  <c r="M53"/>
  <c r="M55" s="1"/>
  <c r="G55"/>
  <c r="M37"/>
  <c r="M42" s="1"/>
  <c r="F36"/>
  <c r="F37" s="1"/>
  <c r="K36"/>
  <c r="E37"/>
  <c r="I36"/>
  <c r="G36"/>
  <c r="G41" s="1"/>
  <c r="H36"/>
  <c r="J36"/>
  <c r="L36"/>
  <c r="E41"/>
  <c r="F25"/>
  <c r="G42"/>
  <c r="M34"/>
  <c r="F32"/>
  <c r="F27" i="5" l="1"/>
  <c r="I26"/>
  <c r="M39" i="75"/>
  <c r="G39"/>
  <c r="G44" s="1"/>
  <c r="J39"/>
  <c r="J44" s="1"/>
  <c r="J41"/>
  <c r="E39"/>
  <c r="E42"/>
  <c r="F39"/>
  <c r="F41"/>
  <c r="L39"/>
  <c r="L44" s="1"/>
  <c r="L41"/>
  <c r="H39"/>
  <c r="H44" s="1"/>
  <c r="H41"/>
  <c r="I39"/>
  <c r="I44" s="1"/>
  <c r="I41"/>
  <c r="K39"/>
  <c r="K44" s="1"/>
  <c r="K41"/>
  <c r="E44" l="1"/>
  <c r="M44"/>
  <c r="F29" i="5"/>
  <c r="I28"/>
  <c r="F44" i="75"/>
  <c r="F42"/>
  <c r="I27" i="5" l="1"/>
  <c r="I22" l="1"/>
  <c r="F30" l="1"/>
  <c r="I29"/>
  <c r="I30" l="1"/>
  <c r="F24"/>
  <c r="I23"/>
  <c r="I24" l="1"/>
  <c r="F19"/>
  <c r="F33" s="1"/>
  <c r="I33" l="1"/>
</calcChain>
</file>

<file path=xl/sharedStrings.xml><?xml version="1.0" encoding="utf-8"?>
<sst xmlns="http://schemas.openxmlformats.org/spreadsheetml/2006/main" count="255" uniqueCount="132">
  <si>
    <t>Oregon</t>
  </si>
  <si>
    <t>Utah</t>
  </si>
  <si>
    <t>Idaho</t>
  </si>
  <si>
    <t>PAGE</t>
  </si>
  <si>
    <t>TOTAL</t>
  </si>
  <si>
    <t>ACCOUNT</t>
  </si>
  <si>
    <t>Type</t>
  </si>
  <si>
    <t>COMPANY</t>
  </si>
  <si>
    <t>FACTOR</t>
  </si>
  <si>
    <t>FACTOR %</t>
  </si>
  <si>
    <t>ALLOCATED</t>
  </si>
  <si>
    <t>REF#</t>
  </si>
  <si>
    <t>Description of Adjustment:</t>
  </si>
  <si>
    <t>SG</t>
  </si>
  <si>
    <t>Washington</t>
  </si>
  <si>
    <t>California</t>
  </si>
  <si>
    <t>Wyoming</t>
  </si>
  <si>
    <t>OTHER</t>
  </si>
  <si>
    <t>CA</t>
  </si>
  <si>
    <t>OR</t>
  </si>
  <si>
    <t>WA</t>
  </si>
  <si>
    <t>Adjustment to Revenue:</t>
  </si>
  <si>
    <t>FERC</t>
  </si>
  <si>
    <t>Total</t>
  </si>
  <si>
    <t xml:space="preserve"> </t>
  </si>
  <si>
    <t>Other</t>
  </si>
  <si>
    <t>Factor</t>
  </si>
  <si>
    <t>SG Factor Amounts</t>
  </si>
  <si>
    <t>Adjustment for RPS/Commission Order</t>
  </si>
  <si>
    <t>Situs</t>
  </si>
  <si>
    <t>Adjustment for CA RPS Banking</t>
  </si>
  <si>
    <t>Adjustment for OR RPS Banking</t>
  </si>
  <si>
    <t>Rocky Mountain Power</t>
  </si>
  <si>
    <t>Adjustment for OR RPS - Ineligible Wind</t>
  </si>
  <si>
    <t>OR/CA/WA RPS Eligible:</t>
  </si>
  <si>
    <t>OR/CA RPS Eligible</t>
  </si>
  <si>
    <t>CA RPS Eligible</t>
  </si>
  <si>
    <t>1 - Renewable Energy Credits Eligible for OR/CA/WA RPS</t>
  </si>
  <si>
    <t>Above</t>
  </si>
  <si>
    <t xml:space="preserve">SG Factor Allocated Portion </t>
  </si>
  <si>
    <t>Known Wind Sales</t>
  </si>
  <si>
    <t>2 - Renewable Energy Credits Eligible for CA/OR RPS</t>
  </si>
  <si>
    <t xml:space="preserve">Known Wind Sales - MWh </t>
  </si>
  <si>
    <t>Known Non-Wind Sales</t>
  </si>
  <si>
    <t>3 - Renewable Energy Credits Eligible for CA RPS</t>
  </si>
  <si>
    <t>Adjustment for WA RPS Banking</t>
  </si>
  <si>
    <t xml:space="preserve">             Ref 3.5</t>
  </si>
  <si>
    <t>INELIGIBLE HYDRO ONLY</t>
  </si>
  <si>
    <t>ROLLING HILLS KNOWN CONTRACT + ADDITIONAL @ $7</t>
  </si>
  <si>
    <t>12 ME June 2011 Total</t>
  </si>
  <si>
    <t>SAP Acct</t>
  </si>
  <si>
    <t>SAP Total</t>
  </si>
  <si>
    <t>Back Office Actual</t>
  </si>
  <si>
    <t>Fin Reversal</t>
  </si>
  <si>
    <t>Fin Accrual</t>
  </si>
  <si>
    <t>Posting Date</t>
  </si>
  <si>
    <t>CA/OR Eligible</t>
  </si>
  <si>
    <t>CA Eligible</t>
  </si>
  <si>
    <t>Reallocation of Incremental Rev. for Non-RPS States</t>
  </si>
  <si>
    <t>Utah General Rate Case - May 2013</t>
  </si>
  <si>
    <t>Re-allocate May 2013 REC Revenues According to RPS Eligibility:</t>
  </si>
  <si>
    <t>Calculation Details of May 2013 Estimated REC Revenues</t>
  </si>
  <si>
    <t>May 2013 Estimated Renewable Energy Credits From Wind Generation</t>
  </si>
  <si>
    <t>Total May 2013 Estimated REC Revenues Eligible for OR/CA/WA RPS</t>
  </si>
  <si>
    <t>Total May 2013 Estimated REC Revenues Eligible for CA/OR RPS</t>
  </si>
  <si>
    <t>Total May 2013 Estimated REC Revenues Eligible for CA RPS</t>
  </si>
  <si>
    <t>Remove 12 ME June 2011 Booked Revenues</t>
  </si>
  <si>
    <t>Add REC Revenue 12 ME May 2013</t>
  </si>
  <si>
    <t>B1</t>
  </si>
  <si>
    <t xml:space="preserve">Actuals as Booked </t>
  </si>
  <si>
    <t>Reallocate May 2013 Revenue for Renewable Portfolio Standards</t>
  </si>
  <si>
    <t>May 2013 - Estimated REC Revenues - CA/OR/WA Eligible Resources</t>
  </si>
  <si>
    <t>May 2013 - Estimated REC Revenues - CA/OR Eligible Resources</t>
  </si>
  <si>
    <t>May 2013 -  Estimated REC Revenues  - CA Eligible Resources</t>
  </si>
  <si>
    <t xml:space="preserve">Total May 2013 Estimated REC Revenues </t>
  </si>
  <si>
    <t>Reallocate May 2013 for Renewable Portfolio Standards</t>
  </si>
  <si>
    <t>Estimated May 2013 REC Rev - Eligible for CA/OR/WA RPS</t>
  </si>
  <si>
    <t>Estimated May 2013 REC Revenues - Reallocated totals</t>
  </si>
  <si>
    <t>Estimated May 2013 REC Rev - Eligible for CA/OR RPS</t>
  </si>
  <si>
    <t>Estimated May 2013 REC Rev - Eligible for CA RPS Only</t>
  </si>
  <si>
    <t>Reallocated Revenues for 12 ME May 2013</t>
  </si>
  <si>
    <t>Estimated May 2013 REC Revenues - Total Reallocated</t>
  </si>
  <si>
    <t>3.4.1</t>
  </si>
  <si>
    <t>Calculation Details of Available Wind RECs Sold for $7</t>
  </si>
  <si>
    <t>Total Generation</t>
  </si>
  <si>
    <t>RECs Available for Sale (MWh)</t>
  </si>
  <si>
    <t>RPS Eligible Generation (MWh)</t>
  </si>
  <si>
    <t>CA/OR/WA Eligible</t>
  </si>
  <si>
    <t>12 ME May 2013</t>
  </si>
  <si>
    <t>Ref</t>
  </si>
  <si>
    <t>NPC Study</t>
  </si>
  <si>
    <t>Line 1 * line 5</t>
  </si>
  <si>
    <t>Line 2 * line 6</t>
  </si>
  <si>
    <t>Line 3 * line 7</t>
  </si>
  <si>
    <t>SG Factor Allocation Portion (%)</t>
  </si>
  <si>
    <t>Line 8 - Line 12</t>
  </si>
  <si>
    <t>Line 9 - Line 13</t>
  </si>
  <si>
    <t>Line 10 - Line 14</t>
  </si>
  <si>
    <t>Ratio of Remaining RECs Available for Sale (%)</t>
  </si>
  <si>
    <t>Line 16 / Line 19</t>
  </si>
  <si>
    <t>Line 17 / Line 19</t>
  </si>
  <si>
    <t>Line 18 / Line 19</t>
  </si>
  <si>
    <t>RECs Available for Sale Actually Sold (MWh)</t>
  </si>
  <si>
    <t>Remaining RECs Available for Sale (MWh)</t>
  </si>
  <si>
    <t>CY 2012 = 600,000 RECs Sold*</t>
  </si>
  <si>
    <t>CY 2013 = 1,000,000 RECs Sold*</t>
  </si>
  <si>
    <t>=1,000,000*(5/12)</t>
  </si>
  <si>
    <t>=600,000*(7/12)</t>
  </si>
  <si>
    <t>Line 20 * Line 27</t>
  </si>
  <si>
    <t>Line 21 * Line 27</t>
  </si>
  <si>
    <t>Line 22 * Line 27</t>
  </si>
  <si>
    <t>Known REC Sales (MWh)</t>
  </si>
  <si>
    <t>Forecast REC Sales by Eligibility (MWh)</t>
  </si>
  <si>
    <t>Wind MWh Available for Sale</t>
  </si>
  <si>
    <t>1 - Renewable Energy Credits from Wind (Eligible for OR/CA/WA RPS) - MWh</t>
  </si>
  <si>
    <t>2 - Renewable Energy Credits from Wind (Eligible for CA/OR RPS) - MWh</t>
  </si>
  <si>
    <t>3 - Renewable Energy Credits from Wind (Eligible for CA RPS only) - MWh</t>
  </si>
  <si>
    <t>Wind Generation - MWh</t>
  </si>
  <si>
    <t xml:space="preserve">             Ref 3.4</t>
  </si>
  <si>
    <t>Total Test Period Revenue</t>
  </si>
  <si>
    <t>REC Revenue</t>
  </si>
  <si>
    <t>*Please see the direct testimony of Stefan A. Bird</t>
  </si>
  <si>
    <t>Page 3.4.2</t>
  </si>
  <si>
    <r>
      <rPr>
        <vertAlign val="superscript"/>
        <sz val="10"/>
        <rFont val="Arial"/>
        <family val="2"/>
      </rPr>
      <t>1</t>
    </r>
    <r>
      <rPr>
        <sz val="10"/>
        <rFont val="Arial"/>
        <family val="2"/>
      </rPr>
      <t>Please see Page 3.4.3 for details</t>
    </r>
  </si>
  <si>
    <r>
      <t>Available Wind Credits Sold for @ $7</t>
    </r>
    <r>
      <rPr>
        <vertAlign val="superscript"/>
        <sz val="10"/>
        <rFont val="Arial"/>
        <family val="2"/>
      </rPr>
      <t>1</t>
    </r>
  </si>
  <si>
    <r>
      <t>Known Vintage Sales</t>
    </r>
    <r>
      <rPr>
        <b/>
        <u/>
        <vertAlign val="superscript"/>
        <sz val="10"/>
        <rFont val="Arial"/>
        <family val="2"/>
      </rPr>
      <t>2</t>
    </r>
  </si>
  <si>
    <r>
      <rPr>
        <vertAlign val="superscript"/>
        <sz val="10"/>
        <rFont val="Arial"/>
        <family val="2"/>
      </rPr>
      <t>2</t>
    </r>
    <r>
      <rPr>
        <sz val="10"/>
        <rFont val="Arial"/>
        <family val="2"/>
      </rPr>
      <t xml:space="preserve">There are no known vintage sales during the test period.  Also, due to the application of the Market REC Cap to projected sales the Company </t>
    </r>
  </si>
  <si>
    <t xml:space="preserve">has not included additional revenue from forecast vintage sales that could be made during the Test Period. All sales in the Test Period </t>
  </si>
  <si>
    <t xml:space="preserve">are assumed to be made from RECs generated during the Test Period. </t>
  </si>
  <si>
    <t>UTAH</t>
  </si>
  <si>
    <t>Results of Operations - June 2011</t>
  </si>
  <si>
    <t>REC Revenues</t>
  </si>
</sst>
</file>

<file path=xl/styles.xml><?xml version="1.0" encoding="utf-8"?>
<styleSheet xmlns="http://schemas.openxmlformats.org/spreadsheetml/2006/main">
  <numFmts count="22">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General_)"/>
    <numFmt numFmtId="167" formatCode="&quot;$&quot;#,##0\ ;\(&quot;$&quot;#,##0\)"/>
    <numFmt numFmtId="168" formatCode="_-* #,##0\ &quot;F&quot;_-;\-* #,##0\ &quot;F&quot;_-;_-* &quot;-&quot;\ &quot;F&quot;_-;_-@_-"/>
    <numFmt numFmtId="169" formatCode="#,##0.000;[Red]\-#,##0.000"/>
    <numFmt numFmtId="170" formatCode="_(* #,##0.00_);[Red]_(* \(#,##0.00\);_(* &quot;-&quot;??_);_(@_)"/>
    <numFmt numFmtId="171" formatCode="0.0"/>
    <numFmt numFmtId="172" formatCode="&quot;$&quot;###0;[Red]\(&quot;$&quot;###0\)"/>
    <numFmt numFmtId="173" formatCode="_(* #,##0_);[Red]_(* \(#,##0\);_(* &quot;-&quot;_);_(@_)"/>
    <numFmt numFmtId="174" formatCode="mmmm\ d\,\ yyyy"/>
    <numFmt numFmtId="175" formatCode="########\-###\-###"/>
    <numFmt numFmtId="176" formatCode="#,##0.0_);\(#,##0.0\);\-\ ;"/>
    <numFmt numFmtId="177" formatCode="#,##0.0000"/>
    <numFmt numFmtId="178" formatCode="mmm\ dd\,\ yyyy"/>
    <numFmt numFmtId="179" formatCode="_(&quot;$&quot;* #,##0_);_(&quot;$&quot;* \(#,##0\);_(&quot;$&quot;* &quot;-&quot;??_);_(@_)"/>
    <numFmt numFmtId="180" formatCode="0.000%"/>
    <numFmt numFmtId="181" formatCode="[$-409]mmmm\-yy;@"/>
  </numFmts>
  <fonts count="78">
    <font>
      <sz val="10"/>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b/>
      <sz val="14"/>
      <name val="Arial"/>
      <family val="2"/>
    </font>
    <font>
      <sz val="10"/>
      <color indexed="10"/>
      <name val="Arial"/>
      <family val="2"/>
    </font>
    <font>
      <sz val="8"/>
      <name val="Arial"/>
      <family val="2"/>
    </font>
    <font>
      <b/>
      <sz val="10"/>
      <name val="Arial"/>
      <family val="2"/>
    </font>
    <font>
      <sz val="12"/>
      <name val="Times New Roman"/>
      <family val="1"/>
    </font>
    <font>
      <sz val="10"/>
      <name val="Arial"/>
      <family val="2"/>
    </font>
    <font>
      <sz val="10"/>
      <color indexed="24"/>
      <name val="Courier New"/>
      <family val="3"/>
    </font>
    <font>
      <sz val="7"/>
      <name val="Arial"/>
      <family val="2"/>
    </font>
    <font>
      <sz val="8"/>
      <name val="Arial"/>
      <family val="2"/>
    </font>
    <font>
      <b/>
      <sz val="16"/>
      <name val="Times New Roman"/>
      <family val="1"/>
    </font>
    <font>
      <b/>
      <sz val="12"/>
      <name val="Arial"/>
      <family val="2"/>
    </font>
    <font>
      <b/>
      <sz val="12"/>
      <color indexed="24"/>
      <name val="Times New Roman"/>
      <family val="1"/>
    </font>
    <font>
      <sz val="10"/>
      <color indexed="24"/>
      <name val="Times New Roman"/>
      <family val="1"/>
    </font>
    <font>
      <b/>
      <i/>
      <sz val="8"/>
      <color indexed="18"/>
      <name val="Helv"/>
    </font>
    <font>
      <sz val="12"/>
      <color indexed="12"/>
      <name val="Times New Roman"/>
      <family val="1"/>
    </font>
    <font>
      <b/>
      <sz val="10"/>
      <name val="Arial"/>
      <family val="2"/>
    </font>
    <font>
      <sz val="10"/>
      <name val="LinePrinter"/>
    </font>
    <font>
      <sz val="8"/>
      <name val="Helv"/>
    </font>
    <font>
      <b/>
      <sz val="8"/>
      <name val="Arial"/>
      <family val="2"/>
    </font>
    <font>
      <sz val="8"/>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sz val="10"/>
      <name val="Arial"/>
      <family val="2"/>
    </font>
    <font>
      <sz val="10"/>
      <color theme="1"/>
      <name val="Times New Roman"/>
      <family val="2"/>
    </font>
    <font>
      <sz val="10"/>
      <name val="Courier"/>
      <family val="3"/>
    </font>
    <font>
      <sz val="10"/>
      <color indexed="8"/>
      <name val="Helv"/>
    </font>
    <font>
      <sz val="10"/>
      <name val="Helv"/>
    </font>
    <font>
      <sz val="10"/>
      <color indexed="11"/>
      <name val="Geneva"/>
    </font>
    <font>
      <sz val="12"/>
      <name val="Arial MT"/>
    </font>
    <font>
      <sz val="10"/>
      <name val="Arial"/>
      <family val="2"/>
    </font>
    <font>
      <b/>
      <sz val="10"/>
      <color theme="1"/>
      <name val="Arial"/>
      <family val="2"/>
    </font>
    <font>
      <u/>
      <sz val="10"/>
      <name val="Arial"/>
      <family val="2"/>
    </font>
    <font>
      <sz val="10"/>
      <name val="Arial"/>
      <family val="2"/>
    </font>
    <font>
      <b/>
      <u/>
      <sz val="10"/>
      <name val="Arial"/>
      <family val="2"/>
    </font>
    <font>
      <sz val="10"/>
      <color rgb="FFFF0000"/>
      <name val="Arial"/>
      <family val="2"/>
    </font>
    <font>
      <u/>
      <sz val="10"/>
      <color rgb="FF0000CC"/>
      <name val="Arial"/>
      <family val="2"/>
    </font>
    <font>
      <sz val="10"/>
      <color rgb="FF0000CC"/>
      <name val="Arial"/>
      <family val="2"/>
    </font>
    <font>
      <b/>
      <sz val="10"/>
      <color rgb="FF0000CC"/>
      <name val="Arial"/>
      <family val="2"/>
    </font>
    <font>
      <i/>
      <sz val="10"/>
      <name val="Arial"/>
      <family val="2"/>
    </font>
    <font>
      <sz val="10"/>
      <name val="Arial"/>
      <family val="2"/>
    </font>
    <font>
      <b/>
      <sz val="15"/>
      <color indexed="56"/>
      <name val="Calibri"/>
      <family val="2"/>
    </font>
    <font>
      <b/>
      <sz val="13"/>
      <color indexed="56"/>
      <name val="Calibri"/>
      <family val="2"/>
    </font>
    <font>
      <b/>
      <sz val="11"/>
      <color indexed="8"/>
      <name val="Calibri"/>
      <family val="2"/>
    </font>
    <font>
      <i/>
      <sz val="10"/>
      <color theme="1"/>
      <name val="Arial"/>
      <family val="2"/>
    </font>
    <font>
      <vertAlign val="superscript"/>
      <sz val="10"/>
      <name val="Arial"/>
      <family val="2"/>
    </font>
    <font>
      <b/>
      <u/>
      <vertAlign val="superscript"/>
      <sz val="10"/>
      <name val="Arial"/>
      <family val="2"/>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solid">
        <fgColor indexed="14"/>
        <bgColor indexed="64"/>
      </patternFill>
    </fill>
    <fill>
      <patternFill patternType="lightGray"/>
    </fill>
    <fill>
      <patternFill patternType="solid">
        <fgColor theme="4" tint="0.79998168889431442"/>
        <bgColor indexed="64"/>
      </patternFill>
    </fill>
    <fill>
      <patternFill patternType="solid">
        <fgColor rgb="FFFFFF00"/>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double">
        <color indexed="8"/>
      </bottom>
      <diagonal/>
    </border>
    <border>
      <left/>
      <right/>
      <top/>
      <bottom style="thin">
        <color indexed="8"/>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right/>
      <top/>
      <bottom style="thick">
        <color indexed="62"/>
      </bottom>
      <diagonal/>
    </border>
    <border>
      <left/>
      <right/>
      <top/>
      <bottom style="thick">
        <color indexed="22"/>
      </bottom>
      <diagonal/>
    </border>
    <border>
      <left/>
      <right/>
      <top style="thin">
        <color indexed="62"/>
      </top>
      <bottom style="double">
        <color indexed="62"/>
      </bottom>
      <diagonal/>
    </border>
    <border>
      <left style="medium">
        <color indexed="64"/>
      </left>
      <right/>
      <top style="medium">
        <color indexed="64"/>
      </top>
      <bottom/>
      <diagonal/>
    </border>
    <border>
      <left/>
      <right style="medium">
        <color indexed="64"/>
      </right>
      <top style="medium">
        <color indexed="64"/>
      </top>
      <bottom/>
      <diagonal/>
    </border>
  </borders>
  <cellStyleXfs count="238">
    <xf numFmtId="0" fontId="0" fillId="0" borderId="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42" fillId="3" borderId="0" applyNumberFormat="0" applyBorder="0" applyAlignment="0" applyProtection="0"/>
    <xf numFmtId="0" fontId="43" fillId="20" borderId="1" applyNumberFormat="0" applyAlignment="0" applyProtection="0"/>
    <xf numFmtId="0" fontId="44" fillId="21" borderId="2" applyNumberFormat="0" applyAlignment="0" applyProtection="0"/>
    <xf numFmtId="43" fontId="12" fillId="0" borderId="0" applyFont="0" applyFill="0" applyBorder="0" applyAlignment="0" applyProtection="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43" fontId="25" fillId="0" borderId="0" applyFont="0" applyFill="0" applyBorder="0" applyAlignment="0" applyProtection="0"/>
    <xf numFmtId="3" fontId="26" fillId="0" borderId="0" applyFont="0" applyFill="0" applyBorder="0" applyAlignment="0" applyProtection="0"/>
    <xf numFmtId="172" fontId="37" fillId="0" borderId="0" applyFont="0" applyFill="0" applyBorder="0" applyProtection="0">
      <alignment horizontal="right"/>
    </xf>
    <xf numFmtId="167" fontId="26" fillId="0" borderId="0" applyFont="0" applyFill="0" applyBorder="0" applyAlignment="0" applyProtection="0"/>
    <xf numFmtId="0" fontId="26" fillId="0" borderId="0" applyFont="0" applyFill="0" applyBorder="0" applyAlignment="0" applyProtection="0"/>
    <xf numFmtId="0" fontId="45" fillId="0" borderId="0" applyNumberFormat="0" applyFill="0" applyBorder="0" applyAlignment="0" applyProtection="0"/>
    <xf numFmtId="2" fontId="26" fillId="0" borderId="0" applyFont="0" applyFill="0" applyBorder="0" applyAlignment="0" applyProtection="0"/>
    <xf numFmtId="0" fontId="27" fillId="0" borderId="0" applyFont="0" applyFill="0" applyBorder="0" applyAlignment="0" applyProtection="0">
      <alignment horizontal="left"/>
    </xf>
    <xf numFmtId="0" fontId="46" fillId="4" borderId="0" applyNumberFormat="0" applyBorder="0" applyAlignment="0" applyProtection="0"/>
    <xf numFmtId="38" fontId="28" fillId="22" borderId="0" applyNumberFormat="0" applyBorder="0" applyAlignment="0" applyProtection="0"/>
    <xf numFmtId="0" fontId="29" fillId="0" borderId="0"/>
    <xf numFmtId="0" fontId="30" fillId="0" borderId="3" applyNumberFormat="0" applyAlignment="0" applyProtection="0">
      <alignment horizontal="left" vertical="center"/>
    </xf>
    <xf numFmtId="0" fontId="30" fillId="0" borderId="4">
      <alignment horizontal="left" vertical="center"/>
    </xf>
    <xf numFmtId="0" fontId="31" fillId="0" borderId="0" applyNumberFormat="0" applyFill="0" applyBorder="0" applyAlignment="0" applyProtection="0"/>
    <xf numFmtId="0" fontId="32" fillId="0" borderId="0" applyNumberForma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33" fillId="0" borderId="0" applyNumberFormat="0" applyFill="0" applyBorder="0" applyAlignment="0">
      <protection locked="0"/>
    </xf>
    <xf numFmtId="10" fontId="28" fillId="23" borderId="6" applyNumberFormat="0" applyBorder="0" applyAlignment="0" applyProtection="0"/>
    <xf numFmtId="0" fontId="48" fillId="0" borderId="7" applyNumberFormat="0" applyFill="0" applyAlignment="0" applyProtection="0"/>
    <xf numFmtId="171" fontId="38" fillId="0" borderId="0" applyNumberFormat="0" applyFill="0" applyBorder="0" applyAlignment="0" applyProtection="0"/>
    <xf numFmtId="0" fontId="49" fillId="24" borderId="0" applyNumberFormat="0" applyBorder="0" applyAlignment="0" applyProtection="0"/>
    <xf numFmtId="164" fontId="34" fillId="0" borderId="0" applyFont="0" applyAlignment="0" applyProtection="0"/>
    <xf numFmtId="0" fontId="28" fillId="0" borderId="8" applyNumberFormat="0" applyBorder="0" applyAlignment="0"/>
    <xf numFmtId="169" fontId="12" fillId="0" borderId="0"/>
    <xf numFmtId="0" fontId="24" fillId="0" borderId="0"/>
    <xf numFmtId="0" fontId="12" fillId="25" borderId="9" applyNumberFormat="0" applyFont="0" applyAlignment="0" applyProtection="0"/>
    <xf numFmtId="0" fontId="50" fillId="20" borderId="10" applyNumberFormat="0" applyAlignment="0" applyProtection="0"/>
    <xf numFmtId="12" fontId="30" fillId="26" borderId="11">
      <alignment horizontal="left"/>
    </xf>
    <xf numFmtId="9" fontId="12" fillId="0" borderId="0" applyFont="0" applyFill="0" applyBorder="0" applyAlignment="0" applyProtection="0"/>
    <xf numFmtId="10" fontId="12" fillId="0" borderId="0" applyFont="0" applyFill="0" applyBorder="0" applyAlignment="0" applyProtection="0"/>
    <xf numFmtId="9" fontId="25" fillId="0" borderId="0" applyFont="0" applyFill="0" applyBorder="0" applyAlignment="0" applyProtection="0"/>
    <xf numFmtId="4" fontId="13" fillId="24" borderId="12" applyNumberFormat="0" applyProtection="0">
      <alignment vertical="center"/>
    </xf>
    <xf numFmtId="4" fontId="14" fillId="27" borderId="12" applyNumberFormat="0" applyProtection="0">
      <alignment vertical="center"/>
    </xf>
    <xf numFmtId="4" fontId="13" fillId="27" borderId="12" applyNumberFormat="0" applyProtection="0">
      <alignment horizontal="left" vertical="center" indent="1"/>
    </xf>
    <xf numFmtId="0" fontId="13" fillId="27" borderId="12" applyNumberFormat="0" applyProtection="0">
      <alignment horizontal="left" vertical="top" indent="1"/>
    </xf>
    <xf numFmtId="4" fontId="13" fillId="28" borderId="12" applyNumberFormat="0" applyProtection="0"/>
    <xf numFmtId="4" fontId="15" fillId="3" borderId="12" applyNumberFormat="0" applyProtection="0">
      <alignment horizontal="right" vertical="center"/>
    </xf>
    <xf numFmtId="4" fontId="15" fillId="9" borderId="12" applyNumberFormat="0" applyProtection="0">
      <alignment horizontal="right" vertical="center"/>
    </xf>
    <xf numFmtId="4" fontId="15" fillId="17" borderId="12" applyNumberFormat="0" applyProtection="0">
      <alignment horizontal="right" vertical="center"/>
    </xf>
    <xf numFmtId="4" fontId="15" fillId="11" borderId="12" applyNumberFormat="0" applyProtection="0">
      <alignment horizontal="right" vertical="center"/>
    </xf>
    <xf numFmtId="4" fontId="15" fillId="15" borderId="12" applyNumberFormat="0" applyProtection="0">
      <alignment horizontal="right" vertical="center"/>
    </xf>
    <xf numFmtId="4" fontId="15" fillId="19" borderId="12" applyNumberFormat="0" applyProtection="0">
      <alignment horizontal="right" vertical="center"/>
    </xf>
    <xf numFmtId="4" fontId="15" fillId="18" borderId="12" applyNumberFormat="0" applyProtection="0">
      <alignment horizontal="right" vertical="center"/>
    </xf>
    <xf numFmtId="4" fontId="15" fillId="29" borderId="12" applyNumberFormat="0" applyProtection="0">
      <alignment horizontal="right" vertical="center"/>
    </xf>
    <xf numFmtId="4" fontId="15" fillId="10" borderId="12" applyNumberFormat="0" applyProtection="0">
      <alignment horizontal="right" vertical="center"/>
    </xf>
    <xf numFmtId="4" fontId="13" fillId="30" borderId="13" applyNumberFormat="0" applyProtection="0">
      <alignment horizontal="left" vertical="center" indent="1"/>
    </xf>
    <xf numFmtId="4" fontId="15" fillId="31" borderId="0" applyNumberFormat="0" applyProtection="0">
      <alignment horizontal="left" indent="1"/>
    </xf>
    <xf numFmtId="4" fontId="16" fillId="32" borderId="0" applyNumberFormat="0" applyProtection="0">
      <alignment horizontal="left" vertical="center" indent="1"/>
    </xf>
    <xf numFmtId="4" fontId="15" fillId="33" borderId="12" applyNumberFormat="0" applyProtection="0">
      <alignment horizontal="right" vertical="center"/>
    </xf>
    <xf numFmtId="4" fontId="17" fillId="34" borderId="0" applyNumberFormat="0" applyProtection="0">
      <alignment horizontal="left" indent="1"/>
    </xf>
    <xf numFmtId="4" fontId="18" fillId="35" borderId="0" applyNumberFormat="0" applyProtection="0"/>
    <xf numFmtId="0" fontId="12" fillId="32" borderId="12" applyNumberFormat="0" applyProtection="0">
      <alignment horizontal="left" vertical="center" indent="1"/>
    </xf>
    <xf numFmtId="0" fontId="12" fillId="32" borderId="12" applyNumberFormat="0" applyProtection="0">
      <alignment horizontal="left" vertical="top" indent="1"/>
    </xf>
    <xf numFmtId="0" fontId="12" fillId="28" borderId="12" applyNumberFormat="0" applyProtection="0">
      <alignment horizontal="left" vertical="center" indent="1"/>
    </xf>
    <xf numFmtId="0" fontId="12" fillId="28" borderId="12" applyNumberFormat="0" applyProtection="0">
      <alignment horizontal="left" vertical="top" indent="1"/>
    </xf>
    <xf numFmtId="0" fontId="12" fillId="36" borderId="12" applyNumberFormat="0" applyProtection="0">
      <alignment horizontal="left" vertical="center" indent="1"/>
    </xf>
    <xf numFmtId="0" fontId="12" fillId="36" borderId="12" applyNumberFormat="0" applyProtection="0">
      <alignment horizontal="left" vertical="top" indent="1"/>
    </xf>
    <xf numFmtId="0" fontId="12" fillId="37" borderId="12" applyNumberFormat="0" applyProtection="0">
      <alignment horizontal="left" vertical="center" indent="1"/>
    </xf>
    <xf numFmtId="0" fontId="12" fillId="37" borderId="12" applyNumberFormat="0" applyProtection="0">
      <alignment horizontal="left" vertical="top" indent="1"/>
    </xf>
    <xf numFmtId="4" fontId="15" fillId="23" borderId="12" applyNumberFormat="0" applyProtection="0">
      <alignment vertical="center"/>
    </xf>
    <xf numFmtId="4" fontId="19" fillId="23" borderId="12" applyNumberFormat="0" applyProtection="0">
      <alignment vertical="center"/>
    </xf>
    <xf numFmtId="4" fontId="15" fillId="23" borderId="12" applyNumberFormat="0" applyProtection="0">
      <alignment horizontal="left" vertical="center" indent="1"/>
    </xf>
    <xf numFmtId="0" fontId="15" fillId="23" borderId="12" applyNumberFormat="0" applyProtection="0">
      <alignment horizontal="left" vertical="top" indent="1"/>
    </xf>
    <xf numFmtId="4" fontId="15" fillId="0" borderId="12" applyNumberFormat="0" applyProtection="0">
      <alignment horizontal="right" vertical="center"/>
    </xf>
    <xf numFmtId="4" fontId="19" fillId="31" borderId="12" applyNumberFormat="0" applyProtection="0">
      <alignment horizontal="right" vertical="center"/>
    </xf>
    <xf numFmtId="4" fontId="15" fillId="0" borderId="12" applyNumberFormat="0" applyProtection="0">
      <alignment horizontal="left" vertical="center" indent="1"/>
    </xf>
    <xf numFmtId="0" fontId="15" fillId="28" borderId="12" applyNumberFormat="0" applyProtection="0">
      <alignment horizontal="left" vertical="top"/>
    </xf>
    <xf numFmtId="4" fontId="20" fillId="38" borderId="0" applyNumberFormat="0" applyProtection="0">
      <alignment horizontal="left"/>
    </xf>
    <xf numFmtId="4" fontId="21" fillId="31" borderId="12" applyNumberFormat="0" applyProtection="0">
      <alignment horizontal="right" vertical="center"/>
    </xf>
    <xf numFmtId="0" fontId="51" fillId="0" borderId="0" applyNumberFormat="0" applyFill="0" applyBorder="0" applyAlignment="0" applyProtection="0"/>
    <xf numFmtId="0" fontId="35" fillId="0" borderId="6">
      <alignment horizontal="center" vertical="center" wrapText="1"/>
    </xf>
    <xf numFmtId="0" fontId="26" fillId="0" borderId="14" applyNumberFormat="0" applyFont="0" applyFill="0" applyAlignment="0" applyProtection="0"/>
    <xf numFmtId="166" fontId="36" fillId="0" borderId="0">
      <alignment horizontal="left"/>
    </xf>
    <xf numFmtId="37" fontId="28" fillId="27" borderId="0" applyNumberFormat="0" applyBorder="0" applyAlignment="0" applyProtection="0"/>
    <xf numFmtId="37" fontId="22" fillId="0" borderId="0"/>
    <xf numFmtId="3" fontId="39" fillId="39" borderId="15" applyProtection="0"/>
    <xf numFmtId="0" fontId="52" fillId="0" borderId="0" applyNumberFormat="0" applyFill="0" applyBorder="0" applyAlignment="0" applyProtection="0"/>
    <xf numFmtId="0" fontId="25" fillId="0" borderId="0"/>
    <xf numFmtId="44" fontId="53"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170" fontId="53" fillId="0" borderId="0" applyFont="0" applyFill="0" applyBorder="0" applyAlignment="0" applyProtection="0"/>
    <xf numFmtId="41" fontId="53" fillId="0" borderId="0"/>
    <xf numFmtId="9" fontId="25" fillId="0" borderId="0" applyFont="0" applyFill="0" applyBorder="0" applyAlignment="0" applyProtection="0"/>
    <xf numFmtId="9" fontId="53" fillId="0" borderId="0" applyFont="0" applyFill="0" applyBorder="0" applyAlignment="0" applyProtection="0"/>
    <xf numFmtId="43" fontId="53" fillId="0" borderId="0" applyFont="0" applyFill="0" applyBorder="0" applyAlignment="0" applyProtection="0"/>
    <xf numFmtId="41" fontId="12" fillId="0" borderId="0"/>
    <xf numFmtId="170" fontId="12" fillId="0" borderId="0" applyFont="0" applyFill="0" applyBorder="0" applyAlignment="0" applyProtection="0"/>
    <xf numFmtId="0" fontId="12" fillId="0" borderId="0"/>
    <xf numFmtId="9"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3" fontId="54" fillId="0" borderId="0" applyFont="0" applyFill="0" applyBorder="0" applyAlignment="0" applyProtection="0"/>
    <xf numFmtId="173" fontId="12" fillId="0" borderId="0"/>
    <xf numFmtId="0" fontId="11" fillId="0" borderId="0"/>
    <xf numFmtId="43" fontId="11" fillId="0" borderId="0" applyFont="0" applyFill="0" applyBorder="0" applyAlignment="0" applyProtection="0"/>
    <xf numFmtId="173" fontId="12" fillId="0" borderId="0"/>
    <xf numFmtId="0" fontId="10" fillId="0" borderId="0"/>
    <xf numFmtId="43" fontId="10" fillId="0" borderId="0" applyFont="0" applyFill="0" applyBorder="0" applyAlignment="0" applyProtection="0"/>
    <xf numFmtId="0" fontId="55" fillId="0" borderId="0"/>
    <xf numFmtId="44" fontId="55" fillId="0" borderId="0" applyFont="0" applyFill="0" applyBorder="0" applyAlignment="0" applyProtection="0"/>
    <xf numFmtId="0" fontId="9" fillId="0" borderId="0"/>
    <xf numFmtId="0" fontId="9" fillId="0" borderId="0"/>
    <xf numFmtId="0" fontId="12" fillId="0" borderId="0"/>
    <xf numFmtId="44" fontId="12"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56" fillId="0" borderId="0"/>
    <xf numFmtId="1" fontId="57" fillId="0" borderId="0"/>
    <xf numFmtId="0" fontId="58" fillId="0" borderId="0"/>
    <xf numFmtId="0" fontId="58" fillId="0" borderId="0"/>
    <xf numFmtId="37" fontId="12" fillId="0" borderId="0" applyFill="0" applyBorder="0" applyAlignment="0" applyProtection="0"/>
    <xf numFmtId="0" fontId="58" fillId="0" borderId="0"/>
    <xf numFmtId="5" fontId="58" fillId="0" borderId="0"/>
    <xf numFmtId="0" fontId="58" fillId="0" borderId="0"/>
    <xf numFmtId="174" fontId="12" fillId="0" borderId="0" applyFill="0" applyBorder="0" applyAlignment="0" applyProtection="0"/>
    <xf numFmtId="175" fontId="12" fillId="0" borderId="0"/>
    <xf numFmtId="37" fontId="58" fillId="0" borderId="0"/>
    <xf numFmtId="176" fontId="24" fillId="0" borderId="0" applyFont="0" applyFill="0" applyBorder="0" applyProtection="0"/>
    <xf numFmtId="0" fontId="58" fillId="0" borderId="0"/>
    <xf numFmtId="0" fontId="58" fillId="0" borderId="0"/>
    <xf numFmtId="9" fontId="59" fillId="0" borderId="0"/>
    <xf numFmtId="37" fontId="60" fillId="40" borderId="0" applyNumberFormat="0" applyFont="0" applyBorder="0" applyAlignment="0" applyProtection="0"/>
    <xf numFmtId="177" fontId="12" fillId="0" borderId="23">
      <alignment horizontal="justify" vertical="top" wrapText="1"/>
    </xf>
    <xf numFmtId="0" fontId="12" fillId="0" borderId="0">
      <alignment horizontal="left" wrapText="1"/>
    </xf>
    <xf numFmtId="178" fontId="12" fillId="0" borderId="0" applyFill="0" applyBorder="0" applyAlignment="0" applyProtection="0">
      <alignment wrapText="1"/>
    </xf>
    <xf numFmtId="0" fontId="23" fillId="0" borderId="0" applyNumberFormat="0" applyFill="0" applyBorder="0">
      <alignment horizontal="center" wrapText="1"/>
    </xf>
    <xf numFmtId="0" fontId="23" fillId="0" borderId="0" applyNumberFormat="0" applyFill="0" applyBorder="0">
      <alignment horizontal="center" wrapText="1"/>
    </xf>
    <xf numFmtId="0" fontId="58" fillId="0" borderId="24"/>
    <xf numFmtId="0" fontId="58" fillId="0" borderId="25"/>
    <xf numFmtId="170" fontId="12" fillId="0" borderId="0" applyFont="0" applyFill="0" applyBorder="0" applyAlignment="0" applyProtection="0"/>
    <xf numFmtId="4" fontId="20" fillId="38" borderId="0" applyNumberFormat="0" applyProtection="0">
      <alignment horizontal="left"/>
    </xf>
    <xf numFmtId="43" fontId="7" fillId="0" borderId="0" applyFont="0" applyFill="0" applyBorder="0" applyAlignment="0" applyProtection="0"/>
    <xf numFmtId="44" fontId="7" fillId="0" borderId="0" applyFont="0" applyFill="0" applyBorder="0" applyAlignment="0" applyProtection="0"/>
    <xf numFmtId="43" fontId="61" fillId="0" borderId="0" applyFont="0" applyFill="0" applyBorder="0" applyAlignment="0" applyProtection="0"/>
    <xf numFmtId="9" fontId="61" fillId="0" borderId="0" applyFont="0" applyFill="0" applyBorder="0" applyAlignment="0" applyProtection="0"/>
    <xf numFmtId="44" fontId="61" fillId="0" borderId="0" applyFont="0" applyFill="0" applyBorder="0" applyAlignment="0" applyProtection="0"/>
    <xf numFmtId="0" fontId="6" fillId="0" borderId="0"/>
    <xf numFmtId="43" fontId="6" fillId="0" borderId="0" applyFont="0" applyFill="0" applyBorder="0" applyAlignment="0" applyProtection="0"/>
    <xf numFmtId="0" fontId="12" fillId="0" borderId="0"/>
    <xf numFmtId="0" fontId="5" fillId="0" borderId="0"/>
    <xf numFmtId="43" fontId="5"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173" fontId="64" fillId="0" borderId="0"/>
    <xf numFmtId="170" fontId="12" fillId="0" borderId="0" applyFont="0" applyFill="0" applyBorder="0" applyAlignment="0" applyProtection="0"/>
    <xf numFmtId="0" fontId="22" fillId="0" borderId="8" applyNumberFormat="0" applyBorder="0" applyAlignment="0"/>
    <xf numFmtId="37" fontId="22" fillId="27" borderId="0" applyNumberFormat="0" applyBorder="0" applyAlignment="0" applyProtection="0"/>
    <xf numFmtId="170" fontId="12" fillId="0" borderId="0" applyFont="0" applyFill="0" applyBorder="0" applyAlignment="0" applyProtection="0"/>
    <xf numFmtId="173" fontId="64" fillId="0" borderId="0"/>
    <xf numFmtId="0" fontId="22" fillId="0" borderId="8" applyNumberFormat="0" applyBorder="0" applyAlignment="0"/>
    <xf numFmtId="37" fontId="22" fillId="27" borderId="0" applyNumberFormat="0" applyBorder="0" applyAlignment="0" applyProtection="0"/>
    <xf numFmtId="0" fontId="12" fillId="0" borderId="0"/>
    <xf numFmtId="9" fontId="5"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3" fillId="0" borderId="0"/>
    <xf numFmtId="44" fontId="71" fillId="0" borderId="0" applyFont="0" applyFill="0" applyBorder="0" applyAlignment="0" applyProtection="0"/>
    <xf numFmtId="173" fontId="71"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2" fillId="0" borderId="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1" fillId="12"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2" fillId="3" borderId="0" applyNumberFormat="0" applyBorder="0" applyAlignment="0" applyProtection="0"/>
    <xf numFmtId="0" fontId="43" fillId="20" borderId="1"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72" fillId="0" borderId="41" applyNumberFormat="0" applyFill="0" applyAlignment="0" applyProtection="0"/>
    <xf numFmtId="0" fontId="73" fillId="0" borderId="42"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2" fillId="0" borderId="0"/>
    <xf numFmtId="0" fontId="12" fillId="0" borderId="0"/>
    <xf numFmtId="0" fontId="12" fillId="0" borderId="0"/>
    <xf numFmtId="0" fontId="55" fillId="0" borderId="0"/>
    <xf numFmtId="173" fontId="12" fillId="0" borderId="0"/>
    <xf numFmtId="0" fontId="1" fillId="0" borderId="0"/>
    <xf numFmtId="0" fontId="50" fillId="20" borderId="10" applyNumberFormat="0" applyAlignment="0" applyProtection="0"/>
    <xf numFmtId="9" fontId="12" fillId="0" borderId="0" applyFont="0" applyFill="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74" fillId="0" borderId="43" applyNumberFormat="0" applyFill="0" applyAlignment="0" applyProtection="0"/>
  </cellStyleXfs>
  <cellXfs count="270">
    <xf numFmtId="0" fontId="0" fillId="0" borderId="0" xfId="0"/>
    <xf numFmtId="0" fontId="12" fillId="0" borderId="0" xfId="126" applyFont="1" applyFill="1"/>
    <xf numFmtId="0" fontId="12" fillId="0" borderId="0" xfId="62" applyFont="1"/>
    <xf numFmtId="0" fontId="12" fillId="0" borderId="0" xfId="62" applyFont="1" applyAlignment="1">
      <alignment horizontal="center"/>
    </xf>
    <xf numFmtId="164" fontId="12" fillId="0" borderId="0" xfId="28" applyNumberFormat="1" applyFont="1"/>
    <xf numFmtId="0" fontId="12" fillId="0" borderId="0" xfId="62" applyFont="1" applyBorder="1" applyAlignment="1">
      <alignment horizontal="center"/>
    </xf>
    <xf numFmtId="0" fontId="12" fillId="0" borderId="0" xfId="62" applyFont="1" applyBorder="1"/>
    <xf numFmtId="41" fontId="12" fillId="0" borderId="0" xfId="28" applyNumberFormat="1" applyFont="1" applyBorder="1" applyAlignment="1">
      <alignment horizontal="center"/>
    </xf>
    <xf numFmtId="0" fontId="23" fillId="0" borderId="0" xfId="62" applyFont="1"/>
    <xf numFmtId="0" fontId="12" fillId="0" borderId="0" xfId="62" applyNumberFormat="1" applyFont="1" applyAlignment="1">
      <alignment horizontal="center"/>
    </xf>
    <xf numFmtId="0" fontId="63" fillId="0" borderId="0" xfId="62" applyFont="1" applyAlignment="1">
      <alignment horizontal="center"/>
    </xf>
    <xf numFmtId="0" fontId="63" fillId="0" borderId="0" xfId="62" applyNumberFormat="1" applyFont="1" applyAlignment="1">
      <alignment horizontal="center"/>
    </xf>
    <xf numFmtId="0" fontId="23" fillId="0" borderId="0" xfId="62" applyFont="1" applyBorder="1" applyAlignment="1">
      <alignment horizontal="left"/>
    </xf>
    <xf numFmtId="164" fontId="12" fillId="0" borderId="0" xfId="28" applyNumberFormat="1" applyFont="1" applyBorder="1" applyAlignment="1">
      <alignment horizontal="center"/>
    </xf>
    <xf numFmtId="0" fontId="12" fillId="0" borderId="0" xfId="62" applyNumberFormat="1" applyFont="1" applyBorder="1" applyAlignment="1">
      <alignment horizontal="center"/>
    </xf>
    <xf numFmtId="41" fontId="12" fillId="0" borderId="0" xfId="129" applyNumberFormat="1" applyFont="1" applyBorder="1" applyAlignment="1">
      <alignment horizontal="center"/>
    </xf>
    <xf numFmtId="0" fontId="12" fillId="0" borderId="0" xfId="62" applyFont="1" applyAlignment="1">
      <alignment horizontal="left"/>
    </xf>
    <xf numFmtId="165" fontId="12" fillId="0" borderId="0" xfId="66" applyNumberFormat="1" applyFont="1" applyAlignment="1">
      <alignment horizontal="center"/>
    </xf>
    <xf numFmtId="41" fontId="12" fillId="0" borderId="0" xfId="28" applyNumberFormat="1" applyFont="1" applyAlignment="1">
      <alignment horizontal="center"/>
    </xf>
    <xf numFmtId="0" fontId="23" fillId="0" borderId="0" xfId="62" applyFont="1" applyAlignment="1">
      <alignment horizontal="left"/>
    </xf>
    <xf numFmtId="0" fontId="12" fillId="0" borderId="16" xfId="62" applyFont="1" applyBorder="1"/>
    <xf numFmtId="0" fontId="12" fillId="0" borderId="17" xfId="62" applyFont="1" applyBorder="1"/>
    <xf numFmtId="0" fontId="12" fillId="0" borderId="17" xfId="62" applyFont="1" applyBorder="1" applyAlignment="1">
      <alignment horizontal="center"/>
    </xf>
    <xf numFmtId="41" fontId="12" fillId="0" borderId="17" xfId="62" applyNumberFormat="1" applyFont="1" applyBorder="1" applyAlignment="1">
      <alignment horizontal="center"/>
    </xf>
    <xf numFmtId="0" fontId="12" fillId="0" borderId="18" xfId="62" applyNumberFormat="1" applyFont="1" applyBorder="1" applyAlignment="1">
      <alignment horizontal="center"/>
    </xf>
    <xf numFmtId="0" fontId="12" fillId="0" borderId="19" xfId="62" applyFont="1" applyBorder="1"/>
    <xf numFmtId="0" fontId="12" fillId="0" borderId="20" xfId="62" applyFont="1" applyBorder="1" applyAlignment="1">
      <alignment horizontal="center"/>
    </xf>
    <xf numFmtId="0" fontId="12" fillId="0" borderId="0" xfId="62" quotePrefix="1" applyFont="1" applyBorder="1" applyAlignment="1">
      <alignment horizontal="left"/>
    </xf>
    <xf numFmtId="0" fontId="12" fillId="0" borderId="20" xfId="62" applyNumberFormat="1" applyFont="1" applyBorder="1" applyAlignment="1">
      <alignment horizontal="center"/>
    </xf>
    <xf numFmtId="3" fontId="12" fillId="0" borderId="0" xfId="62" applyNumberFormat="1" applyFont="1" applyBorder="1" applyAlignment="1">
      <alignment horizontal="center"/>
    </xf>
    <xf numFmtId="0" fontId="12" fillId="0" borderId="21" xfId="62" applyFont="1" applyBorder="1"/>
    <xf numFmtId="0" fontId="12" fillId="0" borderId="11" xfId="62" applyFont="1" applyBorder="1"/>
    <xf numFmtId="0" fontId="12" fillId="0" borderId="11" xfId="62" applyFont="1" applyBorder="1" applyAlignment="1">
      <alignment horizontal="center"/>
    </xf>
    <xf numFmtId="0" fontId="12" fillId="0" borderId="22" xfId="62" applyFont="1" applyBorder="1" applyAlignment="1">
      <alignment horizontal="center"/>
    </xf>
    <xf numFmtId="0" fontId="63" fillId="0" borderId="0" xfId="62" applyFont="1" applyBorder="1" applyAlignment="1">
      <alignment horizontal="center"/>
    </xf>
    <xf numFmtId="0" fontId="12" fillId="0" borderId="0" xfId="62" applyFont="1" applyAlignment="1">
      <alignment horizontal="right"/>
    </xf>
    <xf numFmtId="164" fontId="0" fillId="0" borderId="0" xfId="0" applyNumberFormat="1"/>
    <xf numFmtId="164" fontId="12" fillId="0" borderId="0" xfId="28" applyNumberFormat="1" applyFont="1" applyBorder="1"/>
    <xf numFmtId="0" fontId="23" fillId="0" borderId="0" xfId="126" applyFont="1"/>
    <xf numFmtId="0" fontId="12" fillId="0" borderId="0" xfId="126" applyFont="1"/>
    <xf numFmtId="180" fontId="12" fillId="0" borderId="0" xfId="127" applyNumberFormat="1" applyFont="1" applyFill="1"/>
    <xf numFmtId="0" fontId="38" fillId="0" borderId="0" xfId="126" applyFont="1" applyFill="1" applyBorder="1" applyAlignment="1">
      <alignment horizontal="left"/>
    </xf>
    <xf numFmtId="0" fontId="12" fillId="0" borderId="0" xfId="126" applyFont="1" applyFill="1" applyBorder="1"/>
    <xf numFmtId="0" fontId="12" fillId="0" borderId="0" xfId="126" applyFont="1" applyFill="1" applyBorder="1" applyAlignment="1">
      <alignment horizontal="right"/>
    </xf>
    <xf numFmtId="0" fontId="23" fillId="0" borderId="0" xfId="126" applyFont="1" applyFill="1" applyBorder="1"/>
    <xf numFmtId="179" fontId="23" fillId="0" borderId="0" xfId="128" applyNumberFormat="1" applyFont="1" applyFill="1" applyBorder="1"/>
    <xf numFmtId="0" fontId="23" fillId="0" borderId="0" xfId="126" applyFont="1" applyFill="1"/>
    <xf numFmtId="0" fontId="38" fillId="0" borderId="0" xfId="0" applyFont="1" applyFill="1" applyBorder="1" applyAlignment="1">
      <alignment horizontal="center"/>
    </xf>
    <xf numFmtId="0" fontId="23" fillId="0" borderId="26" xfId="126" applyNumberFormat="1" applyFont="1" applyBorder="1" applyAlignment="1">
      <alignment horizontal="center"/>
    </xf>
    <xf numFmtId="0" fontId="23" fillId="0" borderId="26" xfId="126" applyNumberFormat="1" applyFont="1" applyFill="1" applyBorder="1" applyAlignment="1">
      <alignment horizontal="center"/>
    </xf>
    <xf numFmtId="164" fontId="23" fillId="0" borderId="26" xfId="129" applyNumberFormat="1" applyFont="1" applyBorder="1"/>
    <xf numFmtId="0" fontId="12" fillId="0" borderId="0" xfId="126" applyNumberFormat="1" applyFont="1" applyFill="1" applyBorder="1" applyAlignment="1">
      <alignment horizontal="center"/>
    </xf>
    <xf numFmtId="180" fontId="12" fillId="0" borderId="0" xfId="126" applyNumberFormat="1" applyFont="1" applyFill="1" applyBorder="1" applyAlignment="1">
      <alignment horizontal="center"/>
    </xf>
    <xf numFmtId="0" fontId="0" fillId="0" borderId="0" xfId="0" applyFill="1"/>
    <xf numFmtId="0" fontId="12" fillId="0" borderId="0" xfId="126" applyFont="1" applyFill="1" applyAlignment="1">
      <alignment horizontal="center"/>
    </xf>
    <xf numFmtId="164" fontId="12" fillId="0" borderId="17" xfId="28" applyNumberFormat="1" applyFont="1" applyFill="1" applyBorder="1" applyAlignment="1">
      <alignment horizontal="center"/>
    </xf>
    <xf numFmtId="164" fontId="12" fillId="0" borderId="18" xfId="28" applyNumberFormat="1" applyFont="1" applyFill="1" applyBorder="1" applyAlignment="1">
      <alignment horizontal="center"/>
    </xf>
    <xf numFmtId="164" fontId="12" fillId="0" borderId="27" xfId="28" applyNumberFormat="1" applyFont="1" applyFill="1" applyBorder="1" applyAlignment="1">
      <alignment horizontal="center"/>
    </xf>
    <xf numFmtId="164" fontId="12" fillId="0" borderId="28" xfId="28" applyNumberFormat="1" applyFont="1" applyFill="1" applyBorder="1" applyAlignment="1">
      <alignment horizontal="center"/>
    </xf>
    <xf numFmtId="0" fontId="38" fillId="0" borderId="19" xfId="126" applyFont="1" applyFill="1" applyBorder="1" applyAlignment="1">
      <alignment horizontal="center"/>
    </xf>
    <xf numFmtId="164" fontId="12" fillId="0" borderId="0" xfId="28" applyNumberFormat="1" applyFont="1" applyFill="1" applyBorder="1" applyAlignment="1">
      <alignment horizontal="center"/>
    </xf>
    <xf numFmtId="164" fontId="12" fillId="0" borderId="20" xfId="28" applyNumberFormat="1" applyFont="1" applyFill="1" applyBorder="1" applyAlignment="1">
      <alignment horizontal="center"/>
    </xf>
    <xf numFmtId="164" fontId="12" fillId="0" borderId="29" xfId="28" applyNumberFormat="1" applyFont="1" applyFill="1" applyBorder="1" applyAlignment="1">
      <alignment horizontal="center"/>
    </xf>
    <xf numFmtId="0" fontId="12" fillId="0" borderId="0" xfId="126" applyNumberFormat="1" applyFont="1" applyFill="1" applyBorder="1"/>
    <xf numFmtId="0" fontId="12" fillId="0" borderId="0" xfId="126" applyFont="1" applyFill="1" applyBorder="1" applyAlignment="1">
      <alignment horizontal="center"/>
    </xf>
    <xf numFmtId="164" fontId="12" fillId="0" borderId="30" xfId="28" applyNumberFormat="1" applyFont="1" applyFill="1" applyBorder="1"/>
    <xf numFmtId="164" fontId="12" fillId="0" borderId="26" xfId="28" applyNumberFormat="1" applyFont="1" applyFill="1" applyBorder="1"/>
    <xf numFmtId="164" fontId="12" fillId="0" borderId="32" xfId="28" applyNumberFormat="1" applyFont="1" applyFill="1" applyBorder="1"/>
    <xf numFmtId="0" fontId="38" fillId="0" borderId="0" xfId="126" applyFont="1" applyFill="1" applyBorder="1" applyAlignment="1">
      <alignment horizontal="center"/>
    </xf>
    <xf numFmtId="0" fontId="38" fillId="0" borderId="20" xfId="126" applyFont="1" applyFill="1" applyBorder="1" applyAlignment="1">
      <alignment horizontal="center"/>
    </xf>
    <xf numFmtId="164" fontId="12" fillId="0" borderId="0" xfId="28" applyNumberFormat="1" applyFont="1" applyFill="1" applyBorder="1"/>
    <xf numFmtId="164" fontId="12" fillId="0" borderId="29" xfId="28" applyNumberFormat="1" applyFont="1" applyFill="1" applyBorder="1"/>
    <xf numFmtId="0" fontId="23" fillId="0" borderId="0" xfId="126" applyNumberFormat="1" applyFont="1" applyFill="1" applyBorder="1"/>
    <xf numFmtId="164" fontId="23" fillId="0" borderId="21" xfId="28" applyNumberFormat="1" applyFont="1" applyFill="1" applyBorder="1"/>
    <xf numFmtId="164" fontId="23" fillId="0" borderId="11" xfId="28" applyNumberFormat="1" applyFont="1" applyFill="1" applyBorder="1"/>
    <xf numFmtId="164" fontId="23" fillId="0" borderId="22" xfId="28" applyNumberFormat="1" applyFont="1" applyFill="1" applyBorder="1"/>
    <xf numFmtId="164" fontId="23" fillId="0" borderId="26" xfId="28" applyNumberFormat="1" applyFont="1" applyFill="1" applyBorder="1"/>
    <xf numFmtId="164" fontId="23" fillId="0" borderId="32" xfId="28" applyNumberFormat="1" applyFont="1" applyFill="1" applyBorder="1"/>
    <xf numFmtId="164" fontId="38" fillId="0" borderId="0" xfId="28" applyNumberFormat="1" applyFont="1" applyFill="1" applyBorder="1" applyAlignment="1">
      <alignment horizontal="center"/>
    </xf>
    <xf numFmtId="0" fontId="0" fillId="0" borderId="0" xfId="0" applyBorder="1"/>
    <xf numFmtId="0" fontId="23" fillId="0" borderId="4" xfId="126" applyNumberFormat="1" applyFont="1" applyFill="1" applyBorder="1"/>
    <xf numFmtId="0" fontId="0" fillId="0" borderId="4" xfId="0" applyBorder="1"/>
    <xf numFmtId="164" fontId="0" fillId="0" borderId="4" xfId="0" applyNumberFormat="1" applyBorder="1"/>
    <xf numFmtId="0" fontId="12" fillId="0" borderId="0" xfId="0" applyFont="1"/>
    <xf numFmtId="165" fontId="12" fillId="0" borderId="0" xfId="127" applyNumberFormat="1" applyFont="1" applyBorder="1" applyAlignment="1">
      <alignment horizontal="center"/>
    </xf>
    <xf numFmtId="164" fontId="12" fillId="0" borderId="0" xfId="129" applyNumberFormat="1" applyFont="1" applyBorder="1" applyAlignment="1">
      <alignment horizontal="center"/>
    </xf>
    <xf numFmtId="180" fontId="12" fillId="0" borderId="0" xfId="66" applyNumberFormat="1" applyFont="1"/>
    <xf numFmtId="180" fontId="0" fillId="0" borderId="0" xfId="0" applyNumberFormat="1" applyFill="1"/>
    <xf numFmtId="0" fontId="12" fillId="0" borderId="0" xfId="0" applyFont="1" applyAlignment="1">
      <alignment horizontal="center"/>
    </xf>
    <xf numFmtId="0" fontId="12" fillId="0" borderId="0" xfId="0" applyFont="1" applyAlignment="1">
      <alignment horizontal="right"/>
    </xf>
    <xf numFmtId="4" fontId="0" fillId="0" borderId="0" xfId="0" applyNumberFormat="1"/>
    <xf numFmtId="44" fontId="12" fillId="0" borderId="0" xfId="126" applyNumberFormat="1" applyFont="1"/>
    <xf numFmtId="179" fontId="0" fillId="0" borderId="0" xfId="0" applyNumberFormat="1"/>
    <xf numFmtId="164" fontId="12" fillId="0" borderId="16" xfId="28" applyNumberFormat="1" applyFont="1" applyFill="1" applyBorder="1" applyAlignment="1">
      <alignment horizontal="center"/>
    </xf>
    <xf numFmtId="0" fontId="63" fillId="0" borderId="0" xfId="62" applyFont="1" applyBorder="1"/>
    <xf numFmtId="164" fontId="12" fillId="0" borderId="4" xfId="62" applyNumberFormat="1" applyFont="1" applyBorder="1"/>
    <xf numFmtId="179" fontId="12" fillId="0" borderId="0" xfId="126" applyNumberFormat="1" applyFont="1" applyBorder="1"/>
    <xf numFmtId="164" fontId="12" fillId="0" borderId="34" xfId="0" applyNumberFormat="1" applyFont="1" applyBorder="1"/>
    <xf numFmtId="164" fontId="12" fillId="0" borderId="27" xfId="0" applyNumberFormat="1" applyFont="1" applyBorder="1"/>
    <xf numFmtId="164" fontId="12" fillId="0" borderId="28" xfId="0" applyNumberFormat="1" applyFont="1" applyBorder="1"/>
    <xf numFmtId="164" fontId="12" fillId="0" borderId="35" xfId="0" applyNumberFormat="1" applyFont="1" applyBorder="1"/>
    <xf numFmtId="164" fontId="12" fillId="0" borderId="0" xfId="0" applyNumberFormat="1" applyFont="1" applyBorder="1"/>
    <xf numFmtId="164" fontId="12" fillId="0" borderId="29" xfId="0" applyNumberFormat="1" applyFont="1" applyBorder="1"/>
    <xf numFmtId="0" fontId="0" fillId="0" borderId="35" xfId="0" applyBorder="1"/>
    <xf numFmtId="164" fontId="0" fillId="0" borderId="33" xfId="0" applyNumberFormat="1" applyBorder="1"/>
    <xf numFmtId="0" fontId="12" fillId="0" borderId="0" xfId="0" applyFont="1" applyFill="1"/>
    <xf numFmtId="0" fontId="63" fillId="0" borderId="0" xfId="62" applyFont="1"/>
    <xf numFmtId="0" fontId="12" fillId="0" borderId="0" xfId="193" applyFont="1" applyFill="1"/>
    <xf numFmtId="0" fontId="23" fillId="0" borderId="0" xfId="193" applyFont="1"/>
    <xf numFmtId="0" fontId="12" fillId="0" borderId="0" xfId="193" applyFont="1"/>
    <xf numFmtId="0" fontId="65" fillId="0" borderId="0" xfId="193" applyFont="1" applyFill="1"/>
    <xf numFmtId="0" fontId="12" fillId="0" borderId="0" xfId="193" applyFont="1" applyAlignment="1">
      <alignment horizontal="centerContinuous"/>
    </xf>
    <xf numFmtId="164" fontId="12" fillId="0" borderId="4" xfId="193" applyNumberFormat="1" applyFont="1" applyBorder="1"/>
    <xf numFmtId="0" fontId="68" fillId="0" borderId="0" xfId="126" applyFont="1" applyFill="1"/>
    <xf numFmtId="0" fontId="68" fillId="0" borderId="0" xfId="193" applyFont="1" applyBorder="1"/>
    <xf numFmtId="0" fontId="67" fillId="0" borderId="0" xfId="193" applyFont="1" applyFill="1" applyBorder="1" applyAlignment="1">
      <alignment horizontal="center"/>
    </xf>
    <xf numFmtId="0" fontId="67" fillId="0" borderId="0" xfId="193" applyFont="1" applyBorder="1" applyAlignment="1">
      <alignment horizontal="center"/>
    </xf>
    <xf numFmtId="164" fontId="12" fillId="0" borderId="0" xfId="193" applyNumberFormat="1" applyFont="1" applyBorder="1"/>
    <xf numFmtId="0" fontId="69" fillId="0" borderId="0" xfId="193" applyFont="1" applyBorder="1" applyAlignment="1">
      <alignment horizontal="center"/>
    </xf>
    <xf numFmtId="164" fontId="68" fillId="0" borderId="0" xfId="129" applyNumberFormat="1" applyFont="1" applyBorder="1"/>
    <xf numFmtId="164" fontId="12" fillId="0" borderId="26" xfId="193" applyNumberFormat="1" applyFont="1" applyBorder="1"/>
    <xf numFmtId="0" fontId="12" fillId="0" borderId="0" xfId="193" applyFont="1" applyBorder="1"/>
    <xf numFmtId="0" fontId="12" fillId="0" borderId="0" xfId="193" applyFont="1" applyFill="1" applyBorder="1"/>
    <xf numFmtId="4" fontId="68" fillId="0" borderId="0" xfId="126" applyNumberFormat="1" applyFont="1" applyFill="1"/>
    <xf numFmtId="164" fontId="12" fillId="0" borderId="0" xfId="129" applyNumberFormat="1" applyFont="1" applyFill="1"/>
    <xf numFmtId="0" fontId="65" fillId="0" borderId="34" xfId="193" applyFont="1" applyFill="1" applyBorder="1"/>
    <xf numFmtId="0" fontId="12" fillId="0" borderId="27" xfId="193" applyFont="1" applyFill="1" applyBorder="1"/>
    <xf numFmtId="0" fontId="12" fillId="0" borderId="28" xfId="193" applyFont="1" applyBorder="1"/>
    <xf numFmtId="0" fontId="12" fillId="0" borderId="35" xfId="193" applyFont="1" applyFill="1" applyBorder="1"/>
    <xf numFmtId="164" fontId="23" fillId="0" borderId="0" xfId="181" applyNumberFormat="1" applyFont="1" applyFill="1" applyBorder="1"/>
    <xf numFmtId="0" fontId="23" fillId="0" borderId="29" xfId="193" applyFont="1" applyBorder="1"/>
    <xf numFmtId="0" fontId="12" fillId="0" borderId="26" xfId="193" applyFont="1" applyFill="1" applyBorder="1"/>
    <xf numFmtId="10" fontId="12" fillId="0" borderId="26" xfId="180" applyNumberFormat="1" applyFont="1" applyFill="1" applyBorder="1"/>
    <xf numFmtId="0" fontId="12" fillId="0" borderId="29" xfId="193" applyFont="1" applyBorder="1"/>
    <xf numFmtId="0" fontId="23" fillId="0" borderId="0" xfId="193" applyFont="1" applyFill="1" applyBorder="1"/>
    <xf numFmtId="0" fontId="12" fillId="0" borderId="35" xfId="193" applyFont="1" applyBorder="1"/>
    <xf numFmtId="0" fontId="67" fillId="0" borderId="0" xfId="178" applyFont="1" applyBorder="1" applyAlignment="1">
      <alignment horizontal="center"/>
    </xf>
    <xf numFmtId="179" fontId="4" fillId="0" borderId="29" xfId="128" applyNumberFormat="1" applyFont="1" applyBorder="1"/>
    <xf numFmtId="0" fontId="12" fillId="0" borderId="26" xfId="193" applyFont="1" applyBorder="1"/>
    <xf numFmtId="179" fontId="4" fillId="0" borderId="32" xfId="128" applyNumberFormat="1" applyFont="1" applyBorder="1"/>
    <xf numFmtId="0" fontId="23" fillId="0" borderId="35" xfId="193" applyFont="1" applyBorder="1"/>
    <xf numFmtId="179" fontId="12" fillId="0" borderId="29" xfId="193" applyNumberFormat="1" applyFont="1" applyBorder="1"/>
    <xf numFmtId="0" fontId="70" fillId="0" borderId="0" xfId="193" applyFont="1" applyFill="1" applyBorder="1"/>
    <xf numFmtId="0" fontId="65" fillId="0" borderId="0" xfId="193" applyFont="1" applyBorder="1"/>
    <xf numFmtId="0" fontId="23" fillId="0" borderId="37" xfId="193" applyFont="1" applyBorder="1"/>
    <xf numFmtId="179" fontId="23" fillId="0" borderId="32" xfId="128" applyNumberFormat="1" applyFont="1" applyBorder="1"/>
    <xf numFmtId="0" fontId="23" fillId="0" borderId="0" xfId="126" applyFont="1" applyFill="1" applyBorder="1" applyAlignment="1">
      <alignment horizontal="center"/>
    </xf>
    <xf numFmtId="0" fontId="12" fillId="0" borderId="27" xfId="193" applyFont="1" applyBorder="1"/>
    <xf numFmtId="0" fontId="23" fillId="0" borderId="26" xfId="193" applyFont="1" applyFill="1" applyBorder="1"/>
    <xf numFmtId="164" fontId="12" fillId="0" borderId="0" xfId="193" applyNumberFormat="1" applyFont="1" applyFill="1" applyBorder="1"/>
    <xf numFmtId="179" fontId="23" fillId="0" borderId="32" xfId="193" applyNumberFormat="1" applyFont="1" applyBorder="1"/>
    <xf numFmtId="179" fontId="4" fillId="0" borderId="0" xfId="128" applyNumberFormat="1" applyFont="1" applyFill="1" applyAlignment="1">
      <alignment horizontal="right"/>
    </xf>
    <xf numFmtId="0" fontId="23" fillId="0" borderId="0" xfId="193" applyFont="1" applyAlignment="1">
      <alignment horizontal="right"/>
    </xf>
    <xf numFmtId="179" fontId="23" fillId="0" borderId="0" xfId="193" applyNumberFormat="1" applyFont="1"/>
    <xf numFmtId="179" fontId="12" fillId="0" borderId="0" xfId="193" applyNumberFormat="1" applyFont="1"/>
    <xf numFmtId="179" fontId="23" fillId="0" borderId="0" xfId="128" applyNumberFormat="1" applyFont="1"/>
    <xf numFmtId="179" fontId="23" fillId="0" borderId="4" xfId="0" applyNumberFormat="1" applyFont="1" applyBorder="1"/>
    <xf numFmtId="164" fontId="12" fillId="0" borderId="22" xfId="28" applyNumberFormat="1" applyFont="1" applyFill="1" applyBorder="1"/>
    <xf numFmtId="164" fontId="12" fillId="0" borderId="16" xfId="129" applyNumberFormat="1" applyFont="1" applyFill="1" applyBorder="1" applyAlignment="1">
      <alignment horizontal="center"/>
    </xf>
    <xf numFmtId="164" fontId="12" fillId="0" borderId="18" xfId="129" applyNumberFormat="1" applyFont="1" applyFill="1" applyBorder="1" applyAlignment="1">
      <alignment horizontal="center"/>
    </xf>
    <xf numFmtId="164" fontId="12" fillId="0" borderId="38" xfId="129" applyNumberFormat="1" applyFont="1" applyFill="1" applyBorder="1" applyAlignment="1">
      <alignment horizontal="center"/>
    </xf>
    <xf numFmtId="164" fontId="12" fillId="0" borderId="20" xfId="129" applyNumberFormat="1" applyFont="1" applyFill="1" applyBorder="1" applyAlignment="1">
      <alignment horizontal="center"/>
    </xf>
    <xf numFmtId="164" fontId="12" fillId="0" borderId="0" xfId="129" applyNumberFormat="1" applyFont="1" applyFill="1" applyBorder="1" applyAlignment="1">
      <alignment horizontal="center"/>
    </xf>
    <xf numFmtId="164" fontId="12" fillId="0" borderId="39" xfId="129" applyNumberFormat="1" applyFont="1" applyFill="1" applyBorder="1" applyAlignment="1">
      <alignment horizontal="center"/>
    </xf>
    <xf numFmtId="164" fontId="23" fillId="0" borderId="19" xfId="129" applyNumberFormat="1" applyFont="1" applyFill="1" applyBorder="1"/>
    <xf numFmtId="164" fontId="12" fillId="0" borderId="30" xfId="129" applyNumberFormat="1" applyFont="1" applyFill="1" applyBorder="1"/>
    <xf numFmtId="164" fontId="23" fillId="0" borderId="31" xfId="129" applyNumberFormat="1" applyFont="1" applyFill="1" applyBorder="1" applyAlignment="1">
      <alignment horizontal="center"/>
    </xf>
    <xf numFmtId="164" fontId="23" fillId="0" borderId="26" xfId="129" applyNumberFormat="1" applyFont="1" applyFill="1" applyBorder="1" applyAlignment="1">
      <alignment horizontal="center"/>
    </xf>
    <xf numFmtId="164" fontId="12" fillId="0" borderId="26" xfId="129" applyNumberFormat="1" applyFont="1" applyFill="1" applyBorder="1"/>
    <xf numFmtId="164" fontId="12" fillId="0" borderId="23" xfId="129" applyNumberFormat="1" applyFont="1" applyFill="1" applyBorder="1"/>
    <xf numFmtId="164" fontId="12" fillId="0" borderId="0" xfId="129" applyNumberFormat="1" applyFont="1" applyFill="1" applyBorder="1"/>
    <xf numFmtId="164" fontId="12" fillId="0" borderId="39" xfId="129" applyNumberFormat="1" applyFont="1" applyFill="1" applyBorder="1"/>
    <xf numFmtId="164" fontId="23" fillId="0" borderId="21" xfId="129" applyNumberFormat="1" applyFont="1" applyFill="1" applyBorder="1"/>
    <xf numFmtId="164" fontId="23" fillId="0" borderId="22" xfId="129" applyNumberFormat="1" applyFont="1" applyFill="1" applyBorder="1"/>
    <xf numFmtId="164" fontId="23" fillId="0" borderId="26" xfId="129" applyNumberFormat="1" applyFont="1" applyFill="1" applyBorder="1"/>
    <xf numFmtId="164" fontId="23" fillId="0" borderId="23" xfId="129" applyNumberFormat="1" applyFont="1" applyFill="1" applyBorder="1"/>
    <xf numFmtId="164" fontId="38" fillId="0" borderId="26" xfId="129" applyNumberFormat="1" applyFont="1" applyFill="1" applyBorder="1" applyAlignment="1">
      <alignment horizontal="center"/>
    </xf>
    <xf numFmtId="0" fontId="38" fillId="0" borderId="26" xfId="126" applyFont="1" applyFill="1" applyBorder="1" applyAlignment="1">
      <alignment horizontal="center"/>
    </xf>
    <xf numFmtId="164" fontId="12" fillId="0" borderId="0" xfId="62" applyNumberFormat="1" applyFont="1"/>
    <xf numFmtId="0" fontId="12" fillId="0" borderId="0" xfId="193" applyFont="1" applyBorder="1" applyAlignment="1">
      <alignment horizontal="centerContinuous"/>
    </xf>
    <xf numFmtId="0" fontId="12" fillId="0" borderId="0" xfId="193" applyFont="1" applyBorder="1" applyAlignment="1">
      <alignment horizontal="center"/>
    </xf>
    <xf numFmtId="0" fontId="12" fillId="0" borderId="0" xfId="62" applyFont="1" applyFill="1" applyBorder="1" applyAlignment="1">
      <alignment horizontal="center"/>
    </xf>
    <xf numFmtId="0" fontId="63" fillId="0" borderId="0" xfId="0" applyFont="1"/>
    <xf numFmtId="43" fontId="12" fillId="0" borderId="0" xfId="28" applyFont="1"/>
    <xf numFmtId="10" fontId="12" fillId="0" borderId="0" xfId="66" applyNumberFormat="1" applyFont="1" applyBorder="1" applyAlignment="1">
      <alignment horizontal="center"/>
    </xf>
    <xf numFmtId="164" fontId="12" fillId="0" borderId="0" xfId="62" applyNumberFormat="1" applyFont="1" applyBorder="1"/>
    <xf numFmtId="164" fontId="12" fillId="0" borderId="0" xfId="199" applyNumberFormat="1" applyFont="1"/>
    <xf numFmtId="164" fontId="62" fillId="0" borderId="33" xfId="200" applyNumberFormat="1" applyFont="1" applyFill="1" applyBorder="1" applyAlignment="1">
      <alignment horizontal="right"/>
    </xf>
    <xf numFmtId="164" fontId="3" fillId="0" borderId="4" xfId="200" applyNumberFormat="1" applyFont="1" applyBorder="1" applyAlignment="1">
      <alignment horizontal="right"/>
    </xf>
    <xf numFmtId="0" fontId="62" fillId="0" borderId="36" xfId="200" applyFont="1" applyBorder="1"/>
    <xf numFmtId="164" fontId="3" fillId="0" borderId="0" xfId="200" applyNumberFormat="1" applyFont="1" applyFill="1" applyBorder="1"/>
    <xf numFmtId="164" fontId="12" fillId="0" borderId="0" xfId="201" applyNumberFormat="1" applyFont="1" applyFill="1" applyBorder="1"/>
    <xf numFmtId="181" fontId="3" fillId="0" borderId="0" xfId="200" applyNumberFormat="1" applyFont="1" applyFill="1" applyBorder="1" applyAlignment="1">
      <alignment horizontal="right"/>
    </xf>
    <xf numFmtId="164" fontId="3" fillId="0" borderId="0" xfId="200" applyNumberFormat="1" applyFont="1" applyBorder="1"/>
    <xf numFmtId="164" fontId="3" fillId="0" borderId="0" xfId="201" applyNumberFormat="1" applyFont="1" applyBorder="1"/>
    <xf numFmtId="164" fontId="3" fillId="0" borderId="0" xfId="201" applyNumberFormat="1" applyFont="1"/>
    <xf numFmtId="0" fontId="3" fillId="41" borderId="32" xfId="200" applyFont="1" applyFill="1" applyBorder="1" applyAlignment="1">
      <alignment horizontal="center"/>
    </xf>
    <xf numFmtId="0" fontId="3" fillId="41" borderId="26" xfId="200" applyFont="1" applyFill="1" applyBorder="1" applyAlignment="1">
      <alignment horizontal="center"/>
    </xf>
    <xf numFmtId="0" fontId="3" fillId="41" borderId="37" xfId="200" applyFont="1" applyFill="1" applyBorder="1" applyAlignment="1">
      <alignment horizontal="center"/>
    </xf>
    <xf numFmtId="0" fontId="62" fillId="41" borderId="6" xfId="200" applyFont="1" applyFill="1" applyBorder="1" applyAlignment="1">
      <alignment horizontal="center" vertical="center"/>
    </xf>
    <xf numFmtId="0" fontId="62" fillId="41" borderId="6" xfId="200" applyFont="1" applyFill="1" applyBorder="1" applyAlignment="1">
      <alignment horizontal="center" vertical="center" wrapText="1"/>
    </xf>
    <xf numFmtId="0" fontId="62" fillId="41" borderId="33" xfId="200" applyFont="1" applyFill="1" applyBorder="1" applyAlignment="1">
      <alignment horizontal="center" vertical="center"/>
    </xf>
    <xf numFmtId="10" fontId="12" fillId="0" borderId="0" xfId="66" applyNumberFormat="1" applyFont="1" applyAlignment="1">
      <alignment horizontal="center"/>
    </xf>
    <xf numFmtId="164" fontId="12" fillId="42" borderId="16" xfId="129" applyNumberFormat="1" applyFont="1" applyFill="1" applyBorder="1" applyAlignment="1">
      <alignment horizontal="center"/>
    </xf>
    <xf numFmtId="0" fontId="12" fillId="0" borderId="0" xfId="193" applyFont="1" applyAlignment="1">
      <alignment horizontal="right"/>
    </xf>
    <xf numFmtId="179" fontId="23" fillId="0" borderId="4" xfId="126" applyNumberFormat="1" applyFont="1" applyBorder="1"/>
    <xf numFmtId="44" fontId="23" fillId="0" borderId="0" xfId="126" applyNumberFormat="1" applyFont="1"/>
    <xf numFmtId="179" fontId="23" fillId="0" borderId="4" xfId="128" applyNumberFormat="1" applyFont="1" applyBorder="1"/>
    <xf numFmtId="164" fontId="23" fillId="0" borderId="0" xfId="28" applyNumberFormat="1" applyFont="1"/>
    <xf numFmtId="0" fontId="12" fillId="0" borderId="0" xfId="62" applyFont="1" applyBorder="1" applyAlignment="1">
      <alignment horizontal="left"/>
    </xf>
    <xf numFmtId="164" fontId="12" fillId="0" borderId="0" xfId="62" applyNumberFormat="1" applyFont="1" applyBorder="1" applyAlignment="1">
      <alignment horizontal="center"/>
    </xf>
    <xf numFmtId="0" fontId="23" fillId="0" borderId="0" xfId="62" applyFont="1" applyBorder="1"/>
    <xf numFmtId="0" fontId="23" fillId="0" borderId="0" xfId="62" applyFont="1" applyBorder="1" applyAlignment="1">
      <alignment horizontal="center"/>
    </xf>
    <xf numFmtId="41" fontId="23" fillId="0" borderId="0" xfId="28" applyNumberFormat="1" applyFont="1" applyBorder="1" applyAlignment="1">
      <alignment horizontal="center"/>
    </xf>
    <xf numFmtId="164" fontId="12" fillId="0" borderId="0" xfId="28" applyNumberFormat="1" applyFont="1" applyAlignment="1">
      <alignment horizontal="center"/>
    </xf>
    <xf numFmtId="164" fontId="23" fillId="0" borderId="36" xfId="0" applyNumberFormat="1" applyFont="1" applyBorder="1"/>
    <xf numFmtId="164" fontId="12" fillId="0" borderId="0" xfId="62" applyNumberFormat="1" applyFont="1" applyAlignment="1">
      <alignment horizontal="center"/>
    </xf>
    <xf numFmtId="41" fontId="12" fillId="0" borderId="0" xfId="62" applyNumberFormat="1" applyFont="1" applyAlignment="1">
      <alignment horizontal="center"/>
    </xf>
    <xf numFmtId="0" fontId="23" fillId="0" borderId="0" xfId="0" applyFont="1"/>
    <xf numFmtId="10" fontId="0" fillId="0" borderId="0" xfId="66" applyNumberFormat="1" applyFont="1"/>
    <xf numFmtId="0" fontId="3" fillId="0" borderId="0" xfId="195" applyFont="1" applyProtection="1"/>
    <xf numFmtId="0" fontId="62" fillId="0" borderId="6" xfId="195" applyFont="1" applyFill="1" applyBorder="1" applyAlignment="1" applyProtection="1">
      <alignment vertical="center"/>
    </xf>
    <xf numFmtId="0" fontId="23" fillId="0" borderId="6" xfId="195" applyFont="1" applyFill="1" applyBorder="1" applyAlignment="1" applyProtection="1">
      <alignment horizontal="center" vertical="center" wrapText="1"/>
    </xf>
    <xf numFmtId="0" fontId="0" fillId="0" borderId="6" xfId="195" applyFont="1" applyBorder="1" applyProtection="1"/>
    <xf numFmtId="0" fontId="62" fillId="0" borderId="6" xfId="195" applyFont="1" applyBorder="1" applyProtection="1"/>
    <xf numFmtId="0" fontId="3" fillId="0" borderId="0" xfId="195" applyFont="1" applyBorder="1" applyProtection="1"/>
    <xf numFmtId="0" fontId="66" fillId="0" borderId="0" xfId="195" applyFont="1" applyBorder="1" applyProtection="1"/>
    <xf numFmtId="0" fontId="62" fillId="0" borderId="0" xfId="195" applyFont="1" applyBorder="1" applyProtection="1"/>
    <xf numFmtId="0" fontId="75" fillId="0" borderId="0" xfId="195" applyFont="1" applyFill="1" applyAlignment="1" applyProtection="1">
      <alignment horizontal="center"/>
    </xf>
    <xf numFmtId="41" fontId="3" fillId="0" borderId="6" xfId="195" applyNumberFormat="1" applyFont="1" applyFill="1" applyBorder="1" applyProtection="1"/>
    <xf numFmtId="41" fontId="62" fillId="0" borderId="6" xfId="195" applyNumberFormat="1" applyFont="1" applyFill="1" applyBorder="1" applyProtection="1"/>
    <xf numFmtId="41" fontId="3" fillId="0" borderId="0" xfId="195" applyNumberFormat="1" applyFont="1" applyFill="1" applyProtection="1"/>
    <xf numFmtId="10" fontId="3" fillId="0" borderId="0" xfId="195" applyNumberFormat="1" applyFont="1" applyFill="1" applyBorder="1" applyProtection="1"/>
    <xf numFmtId="164" fontId="3" fillId="0" borderId="6" xfId="221" applyNumberFormat="1" applyFont="1" applyFill="1" applyBorder="1" applyProtection="1"/>
    <xf numFmtId="164" fontId="62" fillId="0" borderId="6" xfId="221" applyNumberFormat="1" applyFont="1" applyFill="1" applyBorder="1" applyProtection="1"/>
    <xf numFmtId="164" fontId="3" fillId="0" borderId="0" xfId="221" applyNumberFormat="1" applyFont="1" applyFill="1" applyBorder="1" applyProtection="1"/>
    <xf numFmtId="164" fontId="12" fillId="0" borderId="0" xfId="28" applyNumberFormat="1" applyFont="1" applyFill="1"/>
    <xf numFmtId="41" fontId="62" fillId="0" borderId="6" xfId="195" quotePrefix="1" applyNumberFormat="1" applyFont="1" applyFill="1" applyBorder="1" applyProtection="1"/>
    <xf numFmtId="0" fontId="12" fillId="0" borderId="0" xfId="195" applyFont="1" applyAlignment="1" applyProtection="1">
      <alignment horizontal="center"/>
    </xf>
    <xf numFmtId="0" fontId="12" fillId="0" borderId="6" xfId="195" applyFont="1" applyBorder="1" applyAlignment="1" applyProtection="1">
      <alignment horizontal="center"/>
    </xf>
    <xf numFmtId="0" fontId="12" fillId="0" borderId="0" xfId="195" applyFont="1" applyBorder="1" applyAlignment="1" applyProtection="1">
      <alignment horizontal="center"/>
    </xf>
    <xf numFmtId="0" fontId="12" fillId="0" borderId="6" xfId="195" applyFont="1" applyFill="1" applyBorder="1" applyAlignment="1" applyProtection="1">
      <alignment horizontal="center" vertical="center"/>
    </xf>
    <xf numFmtId="9" fontId="3" fillId="0" borderId="6" xfId="66" applyFont="1" applyFill="1" applyBorder="1" applyProtection="1"/>
    <xf numFmtId="9" fontId="62" fillId="0" borderId="6" xfId="66" applyFont="1" applyFill="1" applyBorder="1" applyProtection="1"/>
    <xf numFmtId="0" fontId="12" fillId="0" borderId="6" xfId="195" applyFont="1" applyBorder="1" applyProtection="1"/>
    <xf numFmtId="164" fontId="3" fillId="0" borderId="6" xfId="28" applyNumberFormat="1" applyFont="1" applyFill="1" applyBorder="1" applyProtection="1"/>
    <xf numFmtId="164" fontId="62" fillId="0" borderId="6" xfId="66" applyNumberFormat="1" applyFont="1" applyFill="1" applyBorder="1" applyProtection="1"/>
    <xf numFmtId="164" fontId="3" fillId="0" borderId="6" xfId="221" quotePrefix="1" applyNumberFormat="1" applyFont="1" applyFill="1" applyBorder="1" applyProtection="1"/>
    <xf numFmtId="0" fontId="12" fillId="0" borderId="0" xfId="195" applyFont="1" applyFill="1" applyBorder="1" applyAlignment="1" applyProtection="1">
      <alignment horizontal="center" vertical="center"/>
    </xf>
    <xf numFmtId="164" fontId="62" fillId="0" borderId="0" xfId="66" applyNumberFormat="1" applyFont="1" applyFill="1" applyBorder="1" applyProtection="1"/>
    <xf numFmtId="164" fontId="62" fillId="0" borderId="0" xfId="221" applyNumberFormat="1" applyFont="1" applyFill="1" applyBorder="1" applyProtection="1"/>
    <xf numFmtId="164" fontId="12" fillId="0" borderId="0" xfId="193" applyNumberFormat="1" applyFont="1"/>
    <xf numFmtId="164" fontId="23" fillId="0" borderId="19" xfId="28" applyNumberFormat="1" applyFont="1" applyFill="1" applyBorder="1"/>
    <xf numFmtId="164" fontId="23" fillId="0" borderId="26" xfId="28" applyNumberFormat="1" applyFont="1" applyFill="1" applyBorder="1" applyAlignment="1">
      <alignment horizontal="center"/>
    </xf>
    <xf numFmtId="164" fontId="23" fillId="0" borderId="31" xfId="28" applyNumberFormat="1" applyFont="1" applyFill="1" applyBorder="1" applyAlignment="1">
      <alignment horizontal="center"/>
    </xf>
    <xf numFmtId="164" fontId="12" fillId="0" borderId="44" xfId="28" applyNumberFormat="1" applyFont="1" applyFill="1" applyBorder="1" applyAlignment="1">
      <alignment horizontal="center"/>
    </xf>
    <xf numFmtId="164" fontId="12" fillId="0" borderId="40" xfId="28" applyNumberFormat="1" applyFont="1" applyFill="1" applyBorder="1" applyAlignment="1">
      <alignment horizontal="center"/>
    </xf>
    <xf numFmtId="164" fontId="12" fillId="0" borderId="45" xfId="28" applyNumberFormat="1" applyFont="1" applyFill="1" applyBorder="1" applyAlignment="1">
      <alignment horizontal="center"/>
    </xf>
    <xf numFmtId="164" fontId="12" fillId="0" borderId="31" xfId="28" applyNumberFormat="1" applyFont="1" applyFill="1" applyBorder="1"/>
    <xf numFmtId="164" fontId="12" fillId="0" borderId="20" xfId="28" applyNumberFormat="1" applyFont="1" applyFill="1" applyBorder="1"/>
    <xf numFmtId="164" fontId="38" fillId="0" borderId="39" xfId="129" applyNumberFormat="1" applyFont="1" applyFill="1" applyBorder="1"/>
    <xf numFmtId="0" fontId="38" fillId="0" borderId="29" xfId="0" applyFont="1" applyBorder="1"/>
    <xf numFmtId="164" fontId="12" fillId="0" borderId="4" xfId="28" applyNumberFormat="1" applyFont="1" applyBorder="1"/>
    <xf numFmtId="164" fontId="23" fillId="0" borderId="4" xfId="0" applyNumberFormat="1" applyFont="1" applyBorder="1"/>
    <xf numFmtId="10" fontId="3" fillId="0" borderId="6" xfId="235" applyNumberFormat="1" applyFont="1" applyFill="1" applyBorder="1" applyProtection="1"/>
    <xf numFmtId="179" fontId="12" fillId="0" borderId="29" xfId="197" applyNumberFormat="1" applyFont="1" applyBorder="1"/>
    <xf numFmtId="179" fontId="12" fillId="0" borderId="29" xfId="197" applyNumberFormat="1" applyFont="1" applyFill="1" applyBorder="1"/>
    <xf numFmtId="179" fontId="4" fillId="0" borderId="32" xfId="197" applyNumberFormat="1" applyFont="1" applyBorder="1"/>
    <xf numFmtId="0" fontId="12" fillId="0" borderId="0" xfId="195" applyFont="1" applyFill="1" applyBorder="1" applyAlignment="1" applyProtection="1">
      <alignment horizontal="left"/>
    </xf>
    <xf numFmtId="0" fontId="3" fillId="0" borderId="0" xfId="195" applyFont="1" applyFill="1" applyBorder="1" applyProtection="1"/>
  </cellXfs>
  <cellStyles count="238">
    <cellStyle name="20% - Accent1" xfId="1" builtinId="30" customBuiltin="1"/>
    <cellStyle name="20% - Accent1 2" xfId="203"/>
    <cellStyle name="20% - Accent2" xfId="2" builtinId="34" customBuiltin="1"/>
    <cellStyle name="20% - Accent2 2" xfId="204"/>
    <cellStyle name="20% - Accent3" xfId="3" builtinId="38" customBuiltin="1"/>
    <cellStyle name="20% - Accent3 2" xfId="205"/>
    <cellStyle name="20% - Accent4" xfId="4" builtinId="42" customBuiltin="1"/>
    <cellStyle name="20% - Accent4 2" xfId="206"/>
    <cellStyle name="20% - Accent5" xfId="5" builtinId="46" customBuiltin="1"/>
    <cellStyle name="20% - Accent6" xfId="6" builtinId="50" customBuiltin="1"/>
    <cellStyle name="40% - Accent1" xfId="7" builtinId="31" customBuiltin="1"/>
    <cellStyle name="40% - Accent1 2" xfId="207"/>
    <cellStyle name="40% - Accent2" xfId="8" builtinId="35" customBuiltin="1"/>
    <cellStyle name="40% - Accent3" xfId="9" builtinId="39" customBuiltin="1"/>
    <cellStyle name="40% - Accent3 2" xfId="208"/>
    <cellStyle name="40% - Accent4" xfId="10" builtinId="43" customBuiltin="1"/>
    <cellStyle name="40% - Accent4 2" xfId="209"/>
    <cellStyle name="40% - Accent5" xfId="11" builtinId="47" customBuiltin="1"/>
    <cellStyle name="40% - Accent6" xfId="12" builtinId="51" customBuiltin="1"/>
    <cellStyle name="40% - Accent6 2" xfId="210"/>
    <cellStyle name="60% - Accent1" xfId="13" builtinId="32" customBuiltin="1"/>
    <cellStyle name="60% - Accent1 2" xfId="211"/>
    <cellStyle name="60% - Accent2" xfId="14" builtinId="36" customBuiltin="1"/>
    <cellStyle name="60% - Accent3" xfId="15" builtinId="40" customBuiltin="1"/>
    <cellStyle name="60% - Accent3 2" xfId="212"/>
    <cellStyle name="60% - Accent4" xfId="16" builtinId="44" customBuiltin="1"/>
    <cellStyle name="60% - Accent4 2" xfId="213"/>
    <cellStyle name="60% - Accent5" xfId="17" builtinId="48" customBuiltin="1"/>
    <cellStyle name="60% - Accent6" xfId="18" builtinId="52" customBuiltin="1"/>
    <cellStyle name="60% - Accent6 2" xfId="214"/>
    <cellStyle name="Accent1" xfId="19" builtinId="29" customBuiltin="1"/>
    <cellStyle name="Accent1 2" xfId="215"/>
    <cellStyle name="Accent2" xfId="20" builtinId="33" customBuiltin="1"/>
    <cellStyle name="Accent2 2" xfId="216"/>
    <cellStyle name="Accent3" xfId="21" builtinId="37" customBuiltin="1"/>
    <cellStyle name="Accent3 2" xfId="217"/>
    <cellStyle name="Accent4" xfId="22" builtinId="41" customBuiltin="1"/>
    <cellStyle name="Accent4 2" xfId="218"/>
    <cellStyle name="Accent5" xfId="23" builtinId="45" customBuiltin="1"/>
    <cellStyle name="Accent6" xfId="24" builtinId="49" customBuiltin="1"/>
    <cellStyle name="Bad" xfId="25" builtinId="27" customBuiltin="1"/>
    <cellStyle name="Bad 2" xfId="219"/>
    <cellStyle name="Calculation" xfId="26" builtinId="22" customBuiltin="1"/>
    <cellStyle name="Calculation 2" xfId="220"/>
    <cellStyle name="Check Cell" xfId="27" builtinId="23" customBuiltin="1"/>
    <cellStyle name="Column total in dollars" xfId="145"/>
    <cellStyle name="Comma" xfId="28" builtinId="3"/>
    <cellStyle name="Comma  - Style1" xfId="29"/>
    <cellStyle name="Comma  - Style2" xfId="30"/>
    <cellStyle name="Comma  - Style3" xfId="31"/>
    <cellStyle name="Comma  - Style4" xfId="32"/>
    <cellStyle name="Comma  - Style5" xfId="33"/>
    <cellStyle name="Comma  - Style6" xfId="34"/>
    <cellStyle name="Comma  - Style7" xfId="35"/>
    <cellStyle name="Comma  - Style8" xfId="36"/>
    <cellStyle name="Comma (0)" xfId="146"/>
    <cellStyle name="Comma 10" xfId="172"/>
    <cellStyle name="Comma 10 2" xfId="192"/>
    <cellStyle name="Comma 11" xfId="183"/>
    <cellStyle name="Comma 12" xfId="186"/>
    <cellStyle name="Comma 13" xfId="221"/>
    <cellStyle name="Comma 2" xfId="118"/>
    <cellStyle name="Comma 2 2" xfId="37"/>
    <cellStyle name="Comma 2 2 2" xfId="129"/>
    <cellStyle name="Comma 3" xfId="119"/>
    <cellStyle name="Comma 3 2" xfId="168"/>
    <cellStyle name="Comma 3 3" xfId="194"/>
    <cellStyle name="Comma 4" xfId="123"/>
    <cellStyle name="Comma 4 2" xfId="181"/>
    <cellStyle name="Comma 4 3" xfId="201"/>
    <cellStyle name="Comma 5" xfId="125"/>
    <cellStyle name="Comma 6" xfId="130"/>
    <cellStyle name="Comma 6 2" xfId="133"/>
    <cellStyle name="Comma 7" xfId="136"/>
    <cellStyle name="Comma 7 2" xfId="176"/>
    <cellStyle name="Comma 7 2 2" xfId="179"/>
    <cellStyle name="Comma 7 2 2 2" xfId="199"/>
    <cellStyle name="Comma 8" xfId="143"/>
    <cellStyle name="Comma 9" xfId="170"/>
    <cellStyle name="Comma0" xfId="38"/>
    <cellStyle name="Comma0 - Style3" xfId="147"/>
    <cellStyle name="Comma0 - Style4" xfId="148"/>
    <cellStyle name="Comma0_3Q 2008 Release10-27-08 - USE FOR UT DEC 2009 GRC (5)" xfId="149"/>
    <cellStyle name="Comma1 - Style1" xfId="150"/>
    <cellStyle name="Currency" xfId="197" builtinId="4"/>
    <cellStyle name="Currency 2" xfId="116"/>
    <cellStyle name="Currency 2 2" xfId="117"/>
    <cellStyle name="Currency 2 2 2" xfId="128"/>
    <cellStyle name="Currency 3" xfId="138"/>
    <cellStyle name="Currency 3 2" xfId="142"/>
    <cellStyle name="Currency 4" xfId="144"/>
    <cellStyle name="Currency 5" xfId="171"/>
    <cellStyle name="Currency 6" xfId="174"/>
    <cellStyle name="Currency 7" xfId="222"/>
    <cellStyle name="Currency No Comma" xfId="39"/>
    <cellStyle name="Currency(0)" xfId="151"/>
    <cellStyle name="Currency0" xfId="40"/>
    <cellStyle name="Date" xfId="41"/>
    <cellStyle name="Date - Style3" xfId="152"/>
    <cellStyle name="Date_3Q 2008 Release10-27-08 - USE FOR UT DEC 2009 GRC (5)" xfId="153"/>
    <cellStyle name="Explanatory Text" xfId="42" builtinId="53" customBuiltin="1"/>
    <cellStyle name="Fixed" xfId="43"/>
    <cellStyle name="General" xfId="44"/>
    <cellStyle name="Good" xfId="45" builtinId="26" customBuiltin="1"/>
    <cellStyle name="Grey" xfId="46"/>
    <cellStyle name="header" xfId="47"/>
    <cellStyle name="Header1" xfId="48"/>
    <cellStyle name="Header2" xfId="49"/>
    <cellStyle name="Heading 1" xfId="50" builtinId="16" customBuiltin="1"/>
    <cellStyle name="Heading 1 2" xfId="223"/>
    <cellStyle name="Heading 2" xfId="51" builtinId="17" customBuiltin="1"/>
    <cellStyle name="Heading 2 2" xfId="224"/>
    <cellStyle name="Heading 3" xfId="52" builtinId="18" customBuiltin="1"/>
    <cellStyle name="Heading 3 2" xfId="225"/>
    <cellStyle name="Heading 4" xfId="53" builtinId="19" customBuiltin="1"/>
    <cellStyle name="Heading 4 2" xfId="226"/>
    <cellStyle name="Input" xfId="54" builtinId="20" customBuiltin="1"/>
    <cellStyle name="Input [yellow]" xfId="55"/>
    <cellStyle name="Linked Cell" xfId="56" builtinId="24" customBuiltin="1"/>
    <cellStyle name="Marathon" xfId="154"/>
    <cellStyle name="MCP" xfId="57"/>
    <cellStyle name="Neutral" xfId="58" builtinId="28" customBuiltin="1"/>
    <cellStyle name="nONE" xfId="59"/>
    <cellStyle name="noninput" xfId="60"/>
    <cellStyle name="noninput 2" xfId="184"/>
    <cellStyle name="noninput 3" xfId="188"/>
    <cellStyle name="Normal" xfId="0" builtinId="0"/>
    <cellStyle name="Normal - Style1" xfId="61"/>
    <cellStyle name="Normal 10" xfId="182"/>
    <cellStyle name="Normal 11" xfId="187"/>
    <cellStyle name="Normal 11 2" xfId="202"/>
    <cellStyle name="Normal 12" xfId="193"/>
    <cellStyle name="Normal 13" xfId="190"/>
    <cellStyle name="Normal 14" xfId="196"/>
    <cellStyle name="Normal 15" xfId="195"/>
    <cellStyle name="Normal 16" xfId="198"/>
    <cellStyle name="Normal 17" xfId="227"/>
    <cellStyle name="Normal 2" xfId="115"/>
    <cellStyle name="Normal 2 2" xfId="126"/>
    <cellStyle name="Normal 2 3" xfId="228"/>
    <cellStyle name="Normal 2 3 2" xfId="229"/>
    <cellStyle name="Normal 2 4" xfId="230"/>
    <cellStyle name="Normal 3" xfId="120"/>
    <cellStyle name="Normal 4" xfId="124"/>
    <cellStyle name="Normal 4 2" xfId="141"/>
    <cellStyle name="Normal 4 3" xfId="200"/>
    <cellStyle name="Normal 5" xfId="131"/>
    <cellStyle name="Normal 5 2" xfId="132"/>
    <cellStyle name="Normal 6" xfId="135"/>
    <cellStyle name="Normal 6 2" xfId="134"/>
    <cellStyle name="Normal 6 2 2" xfId="231"/>
    <cellStyle name="Normal 6 3" xfId="140"/>
    <cellStyle name="Normal 6 4" xfId="175"/>
    <cellStyle name="Normal 6 4 2" xfId="178"/>
    <cellStyle name="Normal 7" xfId="137"/>
    <cellStyle name="Normal 8" xfId="139"/>
    <cellStyle name="Normal 8 2" xfId="232"/>
    <cellStyle name="Normal 9" xfId="177"/>
    <cellStyle name="Normal(0)" xfId="155"/>
    <cellStyle name="Normal_Adjustment Template" xfId="62"/>
    <cellStyle name="Note" xfId="63" builtinId="10" customBuiltin="1"/>
    <cellStyle name="Number" xfId="156"/>
    <cellStyle name="Output" xfId="64" builtinId="21" customBuiltin="1"/>
    <cellStyle name="Output 2" xfId="233"/>
    <cellStyle name="Password" xfId="65"/>
    <cellStyle name="Percen - Style1" xfId="157"/>
    <cellStyle name="Percen - Style2" xfId="158"/>
    <cellStyle name="Percent" xfId="66" builtinId="5"/>
    <cellStyle name="Percent [2]" xfId="67"/>
    <cellStyle name="Percent 2" xfId="121"/>
    <cellStyle name="Percent 2 2" xfId="68"/>
    <cellStyle name="Percent 2 2 2" xfId="127"/>
    <cellStyle name="Percent 2 3" xfId="234"/>
    <cellStyle name="Percent 3" xfId="122"/>
    <cellStyle name="Percent 3 2" xfId="180"/>
    <cellStyle name="Percent 4" xfId="173"/>
    <cellStyle name="Percent 5" xfId="191"/>
    <cellStyle name="Percent 6" xfId="235"/>
    <cellStyle name="Percent(0)" xfId="159"/>
    <cellStyle name="SAPBEXaggData" xfId="69"/>
    <cellStyle name="SAPBEXaggDataEmph" xfId="70"/>
    <cellStyle name="SAPBEXaggItem" xfId="71"/>
    <cellStyle name="SAPBEXaggItemX" xfId="72"/>
    <cellStyle name="SAPBEXchaText" xfId="73"/>
    <cellStyle name="SAPBEXexcBad7" xfId="74"/>
    <cellStyle name="SAPBEXexcBad8" xfId="75"/>
    <cellStyle name="SAPBEXexcBad9" xfId="76"/>
    <cellStyle name="SAPBEXexcCritical4" xfId="77"/>
    <cellStyle name="SAPBEXexcCritical5" xfId="78"/>
    <cellStyle name="SAPBEXexcCritical6" xfId="79"/>
    <cellStyle name="SAPBEXexcGood1" xfId="80"/>
    <cellStyle name="SAPBEXexcGood2" xfId="81"/>
    <cellStyle name="SAPBEXexcGood3" xfId="82"/>
    <cellStyle name="SAPBEXfilterDrill" xfId="83"/>
    <cellStyle name="SAPBEXfilterItem" xfId="84"/>
    <cellStyle name="SAPBEXfilterText" xfId="85"/>
    <cellStyle name="SAPBEXformats" xfId="86"/>
    <cellStyle name="SAPBEXheaderItem" xfId="87"/>
    <cellStyle name="SAPBEXheaderText" xfId="88"/>
    <cellStyle name="SAPBEXHLevel0" xfId="89"/>
    <cellStyle name="SAPBEXHLevel0X" xfId="90"/>
    <cellStyle name="SAPBEXHLevel1" xfId="91"/>
    <cellStyle name="SAPBEXHLevel1X" xfId="92"/>
    <cellStyle name="SAPBEXHLevel2" xfId="93"/>
    <cellStyle name="SAPBEXHLevel2X" xfId="94"/>
    <cellStyle name="SAPBEXHLevel3" xfId="95"/>
    <cellStyle name="SAPBEXHLevel3X" xfId="96"/>
    <cellStyle name="SAPBEXresData" xfId="97"/>
    <cellStyle name="SAPBEXresDataEmph" xfId="98"/>
    <cellStyle name="SAPBEXresItem" xfId="99"/>
    <cellStyle name="SAPBEXresItemX" xfId="100"/>
    <cellStyle name="SAPBEXstdData" xfId="101"/>
    <cellStyle name="SAPBEXstdDataEmph" xfId="102"/>
    <cellStyle name="SAPBEXstdItem" xfId="103"/>
    <cellStyle name="SAPBEXstdItemX" xfId="104"/>
    <cellStyle name="SAPBEXtitle" xfId="105"/>
    <cellStyle name="SAPBEXtitle 2" xfId="169"/>
    <cellStyle name="SAPBEXundefined" xfId="106"/>
    <cellStyle name="Shade" xfId="160"/>
    <cellStyle name="Special" xfId="161"/>
    <cellStyle name="Style 1" xfId="162"/>
    <cellStyle name="Style 27" xfId="163"/>
    <cellStyle name="Style 35" xfId="164"/>
    <cellStyle name="Style 36" xfId="165"/>
    <cellStyle name="Title" xfId="107" builtinId="15" customBuiltin="1"/>
    <cellStyle name="Title 2" xfId="236"/>
    <cellStyle name="Titles" xfId="108"/>
    <cellStyle name="Total" xfId="109" builtinId="25" customBuiltin="1"/>
    <cellStyle name="Total 2" xfId="237"/>
    <cellStyle name="Total2 - Style2" xfId="166"/>
    <cellStyle name="TRANSMISSION RELIABILITY PORTION OF PROJECT" xfId="110"/>
    <cellStyle name="Underl - Style4" xfId="167"/>
    <cellStyle name="Unprot" xfId="111"/>
    <cellStyle name="Unprot 2" xfId="185"/>
    <cellStyle name="Unprot 3" xfId="189"/>
    <cellStyle name="Unprot$" xfId="112"/>
    <cellStyle name="Unprotect" xfId="113"/>
    <cellStyle name="Warning Text" xfId="114" builtinId="11" customBuiltin="1"/>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4116F6"/>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0</xdr:col>
      <xdr:colOff>78441</xdr:colOff>
      <xdr:row>50</xdr:row>
      <xdr:rowOff>87968</xdr:rowOff>
    </xdr:from>
    <xdr:to>
      <xdr:col>9</xdr:col>
      <xdr:colOff>501463</xdr:colOff>
      <xdr:row>59</xdr:row>
      <xdr:rowOff>145677</xdr:rowOff>
    </xdr:to>
    <xdr:sp macro="" textlink="">
      <xdr:nvSpPr>
        <xdr:cNvPr id="3073" name="Text 12"/>
        <xdr:cNvSpPr txBox="1">
          <a:spLocks noChangeArrowheads="1"/>
        </xdr:cNvSpPr>
      </xdr:nvSpPr>
      <xdr:spPr bwMode="auto">
        <a:xfrm>
          <a:off x="78441" y="7932086"/>
          <a:ext cx="7874934" cy="1469650"/>
        </a:xfrm>
        <a:prstGeom prst="rect">
          <a:avLst/>
        </a:prstGeom>
        <a:solidFill>
          <a:srgbClr val="FFFFFF"/>
        </a:solidFill>
        <a:ln w="1">
          <a:noFill/>
          <a:miter lim="800000"/>
          <a:headEnd/>
          <a:tailEnd/>
        </a:ln>
      </xdr:spPr>
      <xdr:txBody>
        <a:bodyPr vertOverflow="clip" wrap="square" lIns="27432" tIns="18288" rIns="0" bIns="0" anchor="t" upright="1"/>
        <a:lstStyle/>
        <a:p>
          <a:pPr marL="0" marR="0" indent="0" defTabSz="914400" rtl="0" eaLnBrk="1" fontAlgn="base" latinLnBrk="0" hangingPunct="1">
            <a:lnSpc>
              <a:spcPct val="100000"/>
            </a:lnSpc>
            <a:spcBef>
              <a:spcPts val="0"/>
            </a:spcBef>
            <a:spcAft>
              <a:spcPts val="0"/>
            </a:spcAft>
            <a:buClrTx/>
            <a:buSzTx/>
            <a:buFontTx/>
            <a:buNone/>
            <a:tabLst/>
            <a:defRPr/>
          </a:pPr>
          <a:r>
            <a:rPr lang="en-US" sz="1000">
              <a:latin typeface="Arial" pitchFamily="34" charset="0"/>
              <a:ea typeface="+mn-ea"/>
              <a:cs typeface="Arial" pitchFamily="34" charset="0"/>
            </a:rPr>
            <a:t>A market for green tags or renewable energy credits (“RECs”) has developed where the tag or "green" traits of qualifying power production facilities can be identified and sold. These RECs may be applied to meet renewable portfolio standards in various states. Currently, California, Oregon, and Washington have renewable portfolio standards.  As such, the Company does not sell the California, Oregon, or Washington portion of RECs from resources eligible for those states' renewable portfolio standards. This adjustment reallocates Oregon, California, and Washington's SG factor amounts of the 12 months ending May 2013 estimated revenues to the Company's other jurisdictions, consistent with the agreement with the Multi-State Process (MSP) standing committee.  Actual REC revenues will be accounted for in the REC Balancing Account ("RBA") filings pursuant to the Stipulation in Docket No. 10-035-124. Please see the testimony of Stefan A. Bird for details supporting the forecasted level of REC sales in the test period. </a:t>
          </a:r>
        </a:p>
        <a:p>
          <a:pPr rtl="0" eaLnBrk="1" fontAlgn="base" latinLnBrk="0" hangingPunct="1"/>
          <a:endParaRPr lang="en-US" sz="1100" b="0" i="0" baseline="0">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2">
    <pageSetUpPr fitToPage="1"/>
  </sheetPr>
  <dimension ref="A1:L399"/>
  <sheetViews>
    <sheetView tabSelected="1" view="pageBreakPreview" zoomScale="85" zoomScaleNormal="100" zoomScaleSheetLayoutView="85" workbookViewId="0">
      <selection activeCell="C16" sqref="C16"/>
    </sheetView>
  </sheetViews>
  <sheetFormatPr defaultColWidth="10" defaultRowHeight="12.75"/>
  <cols>
    <col min="1" max="1" width="2.5703125" style="2" customWidth="1"/>
    <col min="2" max="2" width="7.140625" style="2" customWidth="1"/>
    <col min="3" max="3" width="38.85546875" style="2" customWidth="1"/>
    <col min="4" max="4" width="9.7109375" style="2" customWidth="1"/>
    <col min="5" max="5" width="4.7109375" style="2" customWidth="1"/>
    <col min="6" max="6" width="14.42578125" style="2" customWidth="1"/>
    <col min="7" max="7" width="11.140625" style="3" customWidth="1"/>
    <col min="8" max="8" width="10.28515625" style="3" customWidth="1"/>
    <col min="9" max="9" width="13" style="2" customWidth="1"/>
    <col min="10" max="10" width="8.28515625" style="2" customWidth="1"/>
    <col min="11" max="11" width="4.85546875" style="2" customWidth="1"/>
    <col min="12" max="12" width="11.28515625" style="2" bestFit="1" customWidth="1"/>
    <col min="13" max="16384" width="10" style="2"/>
  </cols>
  <sheetData>
    <row r="1" spans="1:12" ht="12" customHeight="1">
      <c r="A1" s="8" t="s">
        <v>32</v>
      </c>
      <c r="D1" s="3"/>
      <c r="E1" s="3"/>
      <c r="F1" s="3"/>
      <c r="I1" s="3" t="s">
        <v>3</v>
      </c>
      <c r="J1" s="9">
        <v>3.4</v>
      </c>
      <c r="K1" s="9"/>
    </row>
    <row r="2" spans="1:12" ht="12" customHeight="1">
      <c r="A2" s="8" t="s">
        <v>59</v>
      </c>
      <c r="D2" s="3"/>
      <c r="E2" s="3"/>
      <c r="F2" s="217"/>
      <c r="I2" s="3"/>
      <c r="J2" s="9"/>
      <c r="K2" s="9"/>
    </row>
    <row r="3" spans="1:12" ht="12" customHeight="1">
      <c r="A3" s="8" t="s">
        <v>120</v>
      </c>
      <c r="D3" s="3"/>
      <c r="E3" s="3"/>
      <c r="F3" s="216"/>
      <c r="I3" s="3"/>
      <c r="J3" s="9"/>
    </row>
    <row r="4" spans="1:12" ht="12" customHeight="1">
      <c r="D4" s="3"/>
      <c r="E4" s="3"/>
      <c r="F4" s="216"/>
      <c r="I4" s="3"/>
      <c r="J4" s="9"/>
    </row>
    <row r="5" spans="1:12" ht="12" customHeight="1">
      <c r="D5" s="3"/>
      <c r="E5" s="3"/>
      <c r="F5" s="216"/>
      <c r="I5" s="3"/>
      <c r="J5" s="9"/>
    </row>
    <row r="6" spans="1:12" ht="12" customHeight="1">
      <c r="D6" s="3"/>
      <c r="E6" s="3"/>
      <c r="F6" s="3" t="s">
        <v>4</v>
      </c>
      <c r="I6" s="9" t="s">
        <v>129</v>
      </c>
      <c r="J6" s="9"/>
    </row>
    <row r="7" spans="1:12" ht="12" customHeight="1">
      <c r="D7" s="10" t="s">
        <v>5</v>
      </c>
      <c r="E7" s="10" t="s">
        <v>6</v>
      </c>
      <c r="F7" s="10" t="s">
        <v>7</v>
      </c>
      <c r="G7" s="10" t="s">
        <v>8</v>
      </c>
      <c r="H7" s="10" t="s">
        <v>9</v>
      </c>
      <c r="I7" s="10" t="s">
        <v>10</v>
      </c>
      <c r="J7" s="11" t="s">
        <v>11</v>
      </c>
      <c r="K7" s="9"/>
    </row>
    <row r="8" spans="1:12" ht="12" customHeight="1">
      <c r="A8" s="12" t="s">
        <v>21</v>
      </c>
      <c r="C8" s="6"/>
      <c r="D8" s="5"/>
      <c r="E8" s="5"/>
      <c r="F8" s="5"/>
      <c r="G8" s="5"/>
      <c r="H8" s="5"/>
      <c r="I8" s="13"/>
      <c r="J8" s="9"/>
      <c r="K8" s="9"/>
    </row>
    <row r="9" spans="1:12">
      <c r="A9" s="2" t="s">
        <v>66</v>
      </c>
      <c r="B9" s="6"/>
      <c r="C9" s="6"/>
      <c r="D9" s="5">
        <v>456</v>
      </c>
      <c r="E9" s="5">
        <v>3</v>
      </c>
      <c r="F9" s="15">
        <f>'June 2011 Actuals'!E20</f>
        <v>-91247005.75</v>
      </c>
      <c r="G9" s="181" t="s">
        <v>13</v>
      </c>
      <c r="H9" s="202">
        <v>0.4315468104876492</v>
      </c>
      <c r="I9" s="37">
        <f>H9*F9</f>
        <v>-39377354.297960684</v>
      </c>
      <c r="J9" s="3" t="s">
        <v>68</v>
      </c>
      <c r="K9" s="9"/>
    </row>
    <row r="10" spans="1:12">
      <c r="A10" s="2" t="s">
        <v>67</v>
      </c>
      <c r="B10" s="6"/>
      <c r="C10" s="6"/>
      <c r="D10" s="5">
        <v>456</v>
      </c>
      <c r="E10" s="5">
        <v>3</v>
      </c>
      <c r="F10" s="15">
        <f>'3.4.1'!D14</f>
        <v>42201866.666666672</v>
      </c>
      <c r="G10" s="181" t="s">
        <v>13</v>
      </c>
      <c r="H10" s="202">
        <v>0.4315468104876492</v>
      </c>
      <c r="I10" s="37">
        <f>H10*F10</f>
        <v>18212080.956625041</v>
      </c>
      <c r="J10" s="3" t="s">
        <v>82</v>
      </c>
      <c r="K10" s="9"/>
    </row>
    <row r="11" spans="1:12">
      <c r="K11" s="11"/>
    </row>
    <row r="12" spans="1:12" ht="12" customHeight="1">
      <c r="A12" s="6"/>
      <c r="B12" s="6"/>
      <c r="C12" s="6"/>
      <c r="D12" s="5"/>
      <c r="E12" s="5"/>
      <c r="F12" s="15"/>
      <c r="G12" s="181"/>
      <c r="H12" s="84"/>
      <c r="I12" s="15"/>
      <c r="J12" s="14"/>
      <c r="K12" s="216"/>
    </row>
    <row r="13" spans="1:12" ht="12" customHeight="1">
      <c r="A13" s="12" t="s">
        <v>60</v>
      </c>
      <c r="B13" s="6"/>
      <c r="C13" s="6"/>
      <c r="D13" s="5"/>
      <c r="E13" s="5"/>
      <c r="F13" s="15"/>
      <c r="G13" s="181"/>
      <c r="H13" s="84"/>
      <c r="I13" s="15"/>
      <c r="J13" s="14"/>
      <c r="K13" s="216"/>
      <c r="L13" s="178"/>
    </row>
    <row r="14" spans="1:12" ht="12" customHeight="1">
      <c r="A14" s="94" t="s">
        <v>34</v>
      </c>
      <c r="B14" s="6"/>
      <c r="C14" s="6"/>
      <c r="D14" s="5"/>
      <c r="E14" s="5"/>
      <c r="F14" s="15"/>
      <c r="G14" s="5"/>
      <c r="H14" s="84"/>
      <c r="I14" s="15"/>
      <c r="J14" s="14"/>
      <c r="K14" s="216"/>
    </row>
    <row r="15" spans="1:12" ht="12" customHeight="1">
      <c r="A15" s="2" t="s">
        <v>58</v>
      </c>
      <c r="C15" s="6"/>
      <c r="D15" s="5">
        <v>456</v>
      </c>
      <c r="E15" s="5">
        <v>3</v>
      </c>
      <c r="F15" s="85">
        <f>'3.4.1'!E22</f>
        <v>5583709.316461077</v>
      </c>
      <c r="G15" s="5" t="s">
        <v>13</v>
      </c>
      <c r="H15" s="202">
        <v>0.4315468104876492</v>
      </c>
      <c r="I15" s="37">
        <f>H15*F15</f>
        <v>2409631.9462089497</v>
      </c>
      <c r="J15" s="3" t="s">
        <v>82</v>
      </c>
      <c r="K15" s="216"/>
    </row>
    <row r="16" spans="1:12" ht="12" customHeight="1">
      <c r="A16" s="2" t="s">
        <v>30</v>
      </c>
      <c r="C16" s="6"/>
      <c r="D16" s="5">
        <v>456</v>
      </c>
      <c r="E16" s="5">
        <v>3</v>
      </c>
      <c r="F16" s="85">
        <f>'3.4.1'!F23</f>
        <v>-268853.36669276573</v>
      </c>
      <c r="G16" s="5" t="s">
        <v>18</v>
      </c>
      <c r="H16" s="202">
        <v>0</v>
      </c>
      <c r="I16" s="37">
        <f>H16*F16</f>
        <v>0</v>
      </c>
      <c r="J16" s="3" t="s">
        <v>82</v>
      </c>
      <c r="K16" s="216"/>
    </row>
    <row r="17" spans="1:12" ht="12" customHeight="1">
      <c r="A17" s="2" t="s">
        <v>31</v>
      </c>
      <c r="C17" s="6"/>
      <c r="D17" s="5">
        <v>456</v>
      </c>
      <c r="E17" s="5">
        <v>3</v>
      </c>
      <c r="F17" s="85">
        <f>'3.4.1'!G23</f>
        <v>-4064440.2805784959</v>
      </c>
      <c r="G17" s="5" t="s">
        <v>19</v>
      </c>
      <c r="H17" s="202">
        <v>0</v>
      </c>
      <c r="I17" s="37">
        <f>H17*F17</f>
        <v>0</v>
      </c>
      <c r="J17" s="3" t="s">
        <v>82</v>
      </c>
      <c r="K17" s="216"/>
    </row>
    <row r="18" spans="1:12" ht="12" customHeight="1">
      <c r="A18" s="2" t="s">
        <v>45</v>
      </c>
      <c r="C18" s="6"/>
      <c r="D18" s="5">
        <v>456</v>
      </c>
      <c r="E18" s="5">
        <v>3</v>
      </c>
      <c r="F18" s="85">
        <f>'3.4.1'!H23</f>
        <v>-1250415.6691898154</v>
      </c>
      <c r="G18" s="5" t="s">
        <v>20</v>
      </c>
      <c r="H18" s="202">
        <v>0</v>
      </c>
      <c r="I18" s="37">
        <f>H18*F18</f>
        <v>0</v>
      </c>
      <c r="J18" s="9"/>
      <c r="K18" s="216"/>
    </row>
    <row r="19" spans="1:12">
      <c r="F19" s="95">
        <f>SUM(F15:F18)</f>
        <v>0</v>
      </c>
      <c r="H19" s="202"/>
      <c r="I19" s="95">
        <f>SUM(I15:I18)</f>
        <v>2409631.9462089497</v>
      </c>
      <c r="K19" s="216"/>
      <c r="L19" s="178"/>
    </row>
    <row r="20" spans="1:12" ht="12" customHeight="1">
      <c r="A20" s="94" t="s">
        <v>35</v>
      </c>
      <c r="C20" s="6"/>
      <c r="D20" s="5"/>
      <c r="E20" s="5"/>
      <c r="F20" s="85"/>
      <c r="G20" s="5"/>
      <c r="H20" s="202"/>
      <c r="I20" s="6"/>
      <c r="J20" s="9"/>
      <c r="K20" s="216"/>
    </row>
    <row r="21" spans="1:12" ht="12" customHeight="1">
      <c r="A21" s="2" t="s">
        <v>58</v>
      </c>
      <c r="C21" s="6"/>
      <c r="D21" s="5">
        <v>456</v>
      </c>
      <c r="E21" s="5">
        <v>3</v>
      </c>
      <c r="F21" s="85">
        <f>'3.4.1'!E29</f>
        <v>10005216.263647087</v>
      </c>
      <c r="G21" s="5" t="s">
        <v>13</v>
      </c>
      <c r="H21" s="202">
        <v>0.4315468104876492</v>
      </c>
      <c r="I21" s="37">
        <f>H21*F21</f>
        <v>4317719.1668160548</v>
      </c>
      <c r="J21" s="3" t="s">
        <v>82</v>
      </c>
      <c r="K21" s="216"/>
    </row>
    <row r="22" spans="1:12" ht="12" customHeight="1">
      <c r="A22" s="2" t="s">
        <v>31</v>
      </c>
      <c r="C22" s="6"/>
      <c r="D22" s="5">
        <v>456</v>
      </c>
      <c r="E22" s="5">
        <v>3</v>
      </c>
      <c r="F22" s="85">
        <f>'3.4.1'!F30</f>
        <v>-620760.16442241916</v>
      </c>
      <c r="G22" s="5" t="s">
        <v>18</v>
      </c>
      <c r="H22" s="202">
        <v>0</v>
      </c>
      <c r="I22" s="37">
        <f t="shared" ref="I22:I23" si="0">H22*F22</f>
        <v>0</v>
      </c>
      <c r="J22" s="3" t="s">
        <v>82</v>
      </c>
      <c r="K22" s="216"/>
    </row>
    <row r="23" spans="1:12" ht="12" customHeight="1">
      <c r="A23" s="2" t="s">
        <v>30</v>
      </c>
      <c r="C23" s="6"/>
      <c r="D23" s="5">
        <v>456</v>
      </c>
      <c r="E23" s="5">
        <v>3</v>
      </c>
      <c r="F23" s="85">
        <f>'3.4.1'!G30</f>
        <v>-9384456.0992246661</v>
      </c>
      <c r="G23" s="5" t="s">
        <v>19</v>
      </c>
      <c r="H23" s="202">
        <v>0</v>
      </c>
      <c r="I23" s="37">
        <f t="shared" si="0"/>
        <v>0</v>
      </c>
      <c r="J23" s="3" t="s">
        <v>82</v>
      </c>
      <c r="K23" s="216"/>
    </row>
    <row r="24" spans="1:12" ht="12" customHeight="1">
      <c r="A24" s="6"/>
      <c r="B24" s="6"/>
      <c r="C24" s="6"/>
      <c r="D24" s="5"/>
      <c r="E24" s="5"/>
      <c r="F24" s="95">
        <f>SUM(F21:F23)</f>
        <v>0</v>
      </c>
      <c r="G24" s="2"/>
      <c r="H24" s="184"/>
      <c r="I24" s="95">
        <f>SUM(I21:I23)</f>
        <v>4317719.1668160548</v>
      </c>
      <c r="J24" s="14"/>
      <c r="K24" s="216"/>
    </row>
    <row r="25" spans="1:12" ht="12" customHeight="1">
      <c r="A25" s="106" t="s">
        <v>36</v>
      </c>
      <c r="B25" s="12"/>
      <c r="C25" s="6"/>
      <c r="D25" s="5"/>
      <c r="E25" s="5"/>
      <c r="F25" s="5"/>
      <c r="G25" s="5"/>
      <c r="H25" s="184"/>
      <c r="I25" s="13"/>
      <c r="J25" s="14"/>
      <c r="K25" s="216"/>
    </row>
    <row r="26" spans="1:12" ht="12" customHeight="1">
      <c r="A26" s="2" t="s">
        <v>58</v>
      </c>
      <c r="C26" s="6"/>
      <c r="D26" s="5">
        <v>456</v>
      </c>
      <c r="E26" s="5">
        <v>3</v>
      </c>
      <c r="F26" s="85">
        <f>'3.4.1'!E36</f>
        <v>99786.622162771411</v>
      </c>
      <c r="G26" s="5" t="s">
        <v>13</v>
      </c>
      <c r="H26" s="202">
        <v>0.4315468104876492</v>
      </c>
      <c r="I26" s="37">
        <f t="shared" ref="I26:I29" si="1">H26*F26</f>
        <v>43062.598523680172</v>
      </c>
      <c r="J26" s="3" t="s">
        <v>82</v>
      </c>
      <c r="K26" s="216"/>
    </row>
    <row r="27" spans="1:12" ht="12" customHeight="1">
      <c r="A27" s="2" t="s">
        <v>30</v>
      </c>
      <c r="C27" s="6"/>
      <c r="D27" s="5">
        <v>456</v>
      </c>
      <c r="E27" s="5">
        <v>3</v>
      </c>
      <c r="F27" s="85">
        <f>'3.4.1'!F37</f>
        <v>-99786.62216277096</v>
      </c>
      <c r="G27" s="5" t="s">
        <v>18</v>
      </c>
      <c r="H27" s="202">
        <v>0</v>
      </c>
      <c r="I27" s="37">
        <f t="shared" si="1"/>
        <v>0</v>
      </c>
      <c r="J27" s="3" t="s">
        <v>82</v>
      </c>
      <c r="K27" s="216"/>
    </row>
    <row r="28" spans="1:12" ht="12" customHeight="1">
      <c r="A28" s="2" t="s">
        <v>33</v>
      </c>
      <c r="C28" s="6"/>
      <c r="D28" s="5">
        <v>456</v>
      </c>
      <c r="E28" s="5">
        <v>3</v>
      </c>
      <c r="F28" s="15">
        <f>'3.4.1'!G37</f>
        <v>-573510.19241563999</v>
      </c>
      <c r="G28" s="5" t="s">
        <v>19</v>
      </c>
      <c r="H28" s="202">
        <v>0</v>
      </c>
      <c r="I28" s="37">
        <f t="shared" si="1"/>
        <v>0</v>
      </c>
      <c r="J28" s="3" t="s">
        <v>82</v>
      </c>
      <c r="K28" s="216"/>
    </row>
    <row r="29" spans="1:12" ht="12" customHeight="1">
      <c r="A29" s="2" t="s">
        <v>33</v>
      </c>
      <c r="B29" s="6"/>
      <c r="C29" s="6"/>
      <c r="D29" s="5">
        <v>456</v>
      </c>
      <c r="E29" s="5">
        <v>3</v>
      </c>
      <c r="F29" s="15">
        <f>'3.4.1'!M39</f>
        <v>573510.19241563999</v>
      </c>
      <c r="G29" s="5" t="s">
        <v>17</v>
      </c>
      <c r="H29" s="202"/>
      <c r="I29" s="37">
        <f t="shared" si="1"/>
        <v>0</v>
      </c>
      <c r="J29" s="3" t="s">
        <v>82</v>
      </c>
      <c r="K29" s="216"/>
    </row>
    <row r="30" spans="1:12" ht="12" customHeight="1">
      <c r="A30" s="6"/>
      <c r="B30" s="12"/>
      <c r="C30" s="6"/>
      <c r="D30" s="5"/>
      <c r="E30" s="5"/>
      <c r="F30" s="95">
        <f>SUM(F26:F29)</f>
        <v>0</v>
      </c>
      <c r="G30" s="5"/>
      <c r="H30" s="184"/>
      <c r="I30" s="95">
        <f>SUM(I26:I29)</f>
        <v>43062.598523680172</v>
      </c>
      <c r="J30" s="9"/>
      <c r="K30" s="216"/>
    </row>
    <row r="31" spans="1:12" ht="12" customHeight="1">
      <c r="A31" s="6"/>
      <c r="B31" s="12"/>
      <c r="C31" s="6"/>
      <c r="D31" s="5"/>
      <c r="E31" s="5"/>
      <c r="F31" s="5"/>
      <c r="G31" s="5"/>
      <c r="H31" s="5"/>
      <c r="I31" s="13"/>
      <c r="J31" s="9"/>
      <c r="K31" s="216"/>
    </row>
    <row r="32" spans="1:12" ht="12" customHeight="1">
      <c r="I32" s="13"/>
      <c r="J32" s="9"/>
      <c r="K32" s="216"/>
    </row>
    <row r="33" spans="1:11" ht="12" customHeight="1">
      <c r="A33" s="2" t="s">
        <v>119</v>
      </c>
      <c r="F33" s="262">
        <f>F30+F24+F19+F10</f>
        <v>42201866.666666672</v>
      </c>
      <c r="G33" s="214"/>
      <c r="H33" s="214"/>
      <c r="I33" s="262">
        <f>I30+I24+I19+I10</f>
        <v>24982494.668173723</v>
      </c>
      <c r="J33" s="3" t="s">
        <v>82</v>
      </c>
      <c r="K33" s="216"/>
    </row>
    <row r="34" spans="1:11" ht="12" customHeight="1">
      <c r="A34" s="94"/>
      <c r="B34" s="12"/>
      <c r="C34" s="6"/>
      <c r="D34" s="5"/>
      <c r="E34" s="5"/>
      <c r="F34" s="5"/>
      <c r="G34" s="5"/>
      <c r="H34" s="5"/>
      <c r="I34" s="178"/>
      <c r="K34" s="216"/>
    </row>
    <row r="35" spans="1:11" ht="12" customHeight="1">
      <c r="A35" s="94"/>
      <c r="B35" s="12"/>
      <c r="C35" s="6"/>
      <c r="D35" s="5"/>
      <c r="E35" s="5"/>
      <c r="F35" s="5"/>
      <c r="G35" s="5"/>
      <c r="H35" s="5"/>
      <c r="I35" s="178"/>
      <c r="K35" s="216"/>
    </row>
    <row r="36" spans="1:11" ht="12" customHeight="1">
      <c r="A36" s="94"/>
      <c r="B36" s="12"/>
      <c r="C36" s="6"/>
      <c r="D36" s="5"/>
      <c r="E36" s="5"/>
      <c r="F36" s="5"/>
      <c r="G36" s="5"/>
      <c r="H36" s="5"/>
      <c r="I36" s="178"/>
      <c r="K36" s="216"/>
    </row>
    <row r="37" spans="1:11" ht="12" customHeight="1">
      <c r="A37" s="94"/>
      <c r="B37" s="12"/>
      <c r="C37" s="6"/>
      <c r="D37" s="5"/>
      <c r="E37" s="5"/>
      <c r="F37" s="5"/>
      <c r="G37" s="5"/>
      <c r="H37" s="5"/>
      <c r="I37" s="178"/>
      <c r="K37" s="216"/>
    </row>
    <row r="38" spans="1:11" ht="12" customHeight="1">
      <c r="A38" s="94"/>
      <c r="B38" s="12"/>
      <c r="C38" s="6"/>
      <c r="D38" s="5"/>
      <c r="E38" s="5"/>
      <c r="F38" s="5"/>
      <c r="G38" s="5"/>
      <c r="H38" s="5"/>
      <c r="I38" s="178"/>
      <c r="K38" s="216"/>
    </row>
    <row r="39" spans="1:11" ht="12" customHeight="1">
      <c r="A39" s="94"/>
      <c r="B39" s="12"/>
      <c r="C39" s="6"/>
      <c r="D39" s="5"/>
      <c r="E39" s="5"/>
      <c r="F39" s="5"/>
      <c r="G39" s="5"/>
      <c r="H39" s="5"/>
      <c r="I39" s="178"/>
      <c r="K39" s="216"/>
    </row>
    <row r="40" spans="1:11" ht="12" customHeight="1">
      <c r="A40" s="94"/>
      <c r="B40" s="12"/>
      <c r="C40" s="6"/>
      <c r="D40" s="5"/>
      <c r="E40" s="5"/>
      <c r="F40" s="5"/>
      <c r="G40" s="5"/>
      <c r="H40" s="5"/>
      <c r="I40" s="178"/>
      <c r="K40" s="216"/>
    </row>
    <row r="41" spans="1:11" ht="12" customHeight="1">
      <c r="A41" s="94"/>
      <c r="B41" s="12"/>
      <c r="C41" s="6"/>
      <c r="D41" s="5"/>
      <c r="E41" s="5"/>
      <c r="F41" s="5"/>
      <c r="G41" s="5"/>
      <c r="H41" s="5"/>
      <c r="I41" s="178"/>
      <c r="K41" s="216"/>
    </row>
    <row r="42" spans="1:11" ht="12" customHeight="1">
      <c r="A42" s="94"/>
      <c r="B42" s="12"/>
      <c r="C42" s="6"/>
      <c r="D42" s="5"/>
      <c r="E42" s="5"/>
      <c r="F42" s="5"/>
      <c r="G42" s="5"/>
      <c r="H42" s="5"/>
      <c r="I42" s="178"/>
      <c r="K42" s="216"/>
    </row>
    <row r="43" spans="1:11" ht="12" customHeight="1">
      <c r="A43" s="94"/>
      <c r="B43" s="12"/>
      <c r="C43" s="6"/>
      <c r="D43" s="5"/>
      <c r="E43" s="5"/>
      <c r="F43" s="5"/>
      <c r="G43" s="5"/>
      <c r="H43" s="5"/>
      <c r="I43" s="178"/>
      <c r="K43" s="216"/>
    </row>
    <row r="44" spans="1:11" ht="12" customHeight="1">
      <c r="A44" s="94"/>
      <c r="B44" s="12"/>
      <c r="C44" s="6"/>
      <c r="D44" s="5"/>
      <c r="E44" s="5"/>
      <c r="F44" s="5"/>
      <c r="G44" s="5"/>
      <c r="H44" s="5"/>
      <c r="I44" s="178"/>
      <c r="K44" s="216"/>
    </row>
    <row r="45" spans="1:11" ht="12" customHeight="1">
      <c r="A45" s="6"/>
      <c r="C45" s="209"/>
      <c r="D45" s="5"/>
      <c r="E45" s="5"/>
      <c r="F45" s="210"/>
      <c r="G45" s="5"/>
      <c r="H45" s="202"/>
      <c r="I45" s="4"/>
      <c r="J45" s="9"/>
      <c r="K45" s="216"/>
    </row>
    <row r="46" spans="1:11" ht="12" customHeight="1">
      <c r="C46" s="209"/>
      <c r="F46" s="185"/>
      <c r="G46" s="5"/>
      <c r="H46" s="202"/>
      <c r="I46" s="214"/>
      <c r="J46" s="9"/>
      <c r="K46" s="216"/>
    </row>
    <row r="47" spans="1:11" ht="12" customHeight="1">
      <c r="A47" s="6"/>
      <c r="B47" s="12"/>
      <c r="C47" s="211"/>
      <c r="D47" s="212"/>
      <c r="E47" s="212"/>
      <c r="F47" s="213"/>
      <c r="G47" s="5"/>
      <c r="H47" s="17"/>
      <c r="I47" s="18"/>
      <c r="K47" s="9"/>
    </row>
    <row r="48" spans="1:11" ht="12" customHeight="1">
      <c r="A48" s="6"/>
      <c r="K48" s="9"/>
    </row>
    <row r="49" spans="1:11" ht="12" customHeight="1">
      <c r="A49" s="6"/>
      <c r="B49" s="16"/>
      <c r="C49" s="6"/>
      <c r="D49" s="5"/>
      <c r="E49" s="5"/>
      <c r="F49" s="7"/>
      <c r="G49" s="5"/>
      <c r="H49" s="17"/>
      <c r="I49" s="18"/>
      <c r="J49" s="9"/>
      <c r="K49" s="9"/>
    </row>
    <row r="50" spans="1:11" ht="12" customHeight="1" thickBot="1">
      <c r="A50" s="6"/>
      <c r="B50" s="19" t="s">
        <v>12</v>
      </c>
      <c r="C50" s="6"/>
      <c r="D50" s="5"/>
      <c r="E50" s="5"/>
      <c r="F50" s="7"/>
      <c r="G50" s="5"/>
      <c r="H50" s="17"/>
      <c r="I50" s="18"/>
      <c r="J50" s="9"/>
      <c r="K50" s="9"/>
    </row>
    <row r="51" spans="1:11" ht="12" customHeight="1">
      <c r="A51" s="20"/>
      <c r="B51" s="21"/>
      <c r="C51" s="21"/>
      <c r="D51" s="22"/>
      <c r="E51" s="22"/>
      <c r="F51" s="23"/>
      <c r="G51" s="22"/>
      <c r="H51" s="22"/>
      <c r="I51" s="22"/>
      <c r="J51" s="24"/>
      <c r="K51" s="14"/>
    </row>
    <row r="52" spans="1:11" ht="12" customHeight="1">
      <c r="A52" s="25"/>
      <c r="B52" s="6"/>
      <c r="C52" s="6"/>
      <c r="D52" s="5"/>
      <c r="E52" s="5"/>
      <c r="F52" s="5"/>
      <c r="G52" s="5"/>
      <c r="H52" s="5"/>
      <c r="I52" s="5"/>
      <c r="J52" s="26"/>
      <c r="K52" s="5"/>
    </row>
    <row r="53" spans="1:11" ht="12" customHeight="1">
      <c r="A53" s="25"/>
      <c r="B53" s="27"/>
      <c r="C53" s="6"/>
      <c r="D53" s="5"/>
      <c r="E53" s="5"/>
      <c r="F53" s="5"/>
      <c r="G53" s="5"/>
      <c r="H53" s="5"/>
      <c r="I53" s="5"/>
      <c r="J53" s="28"/>
      <c r="K53" s="14"/>
    </row>
    <row r="54" spans="1:11" ht="12" customHeight="1">
      <c r="A54" s="25"/>
      <c r="B54" s="27"/>
      <c r="C54" s="6"/>
      <c r="D54" s="5"/>
      <c r="E54" s="5"/>
      <c r="F54" s="5"/>
      <c r="G54" s="5"/>
      <c r="H54" s="5"/>
      <c r="I54" s="5"/>
      <c r="J54" s="28"/>
      <c r="K54" s="14"/>
    </row>
    <row r="55" spans="1:11" ht="12" customHeight="1">
      <c r="A55" s="25"/>
      <c r="B55" s="27"/>
      <c r="C55" s="6"/>
      <c r="D55" s="5"/>
      <c r="E55" s="5"/>
      <c r="F55" s="5"/>
      <c r="G55" s="5"/>
      <c r="H55" s="5"/>
      <c r="I55" s="5"/>
      <c r="J55" s="28"/>
      <c r="K55" s="14"/>
    </row>
    <row r="56" spans="1:11" ht="12" customHeight="1">
      <c r="A56" s="25"/>
      <c r="B56" s="27"/>
      <c r="C56" s="6"/>
      <c r="D56" s="5"/>
      <c r="E56" s="5"/>
      <c r="F56" s="5"/>
      <c r="G56" s="5"/>
      <c r="H56" s="5"/>
      <c r="I56" s="5"/>
      <c r="J56" s="28"/>
      <c r="K56" s="14"/>
    </row>
    <row r="57" spans="1:11" ht="12" customHeight="1">
      <c r="A57" s="25"/>
      <c r="B57" s="27"/>
      <c r="C57" s="6"/>
      <c r="D57" s="5"/>
      <c r="E57" s="5"/>
      <c r="F57" s="29"/>
      <c r="G57" s="5"/>
      <c r="H57" s="5"/>
      <c r="I57" s="5"/>
      <c r="J57" s="28"/>
      <c r="K57" s="14"/>
    </row>
    <row r="58" spans="1:11" ht="12" customHeight="1">
      <c r="A58" s="25"/>
      <c r="B58" s="27"/>
      <c r="C58" s="6"/>
      <c r="D58" s="5"/>
      <c r="E58" s="5"/>
      <c r="F58" s="29"/>
      <c r="G58" s="5"/>
      <c r="H58" s="5"/>
      <c r="I58" s="5"/>
      <c r="J58" s="28"/>
      <c r="K58" s="14"/>
    </row>
    <row r="59" spans="1:11" ht="12" customHeight="1">
      <c r="A59" s="25"/>
      <c r="B59" s="27"/>
      <c r="C59" s="6"/>
      <c r="D59" s="5"/>
      <c r="E59" s="5"/>
      <c r="F59" s="5"/>
      <c r="G59" s="5"/>
      <c r="H59" s="5"/>
      <c r="I59" s="5"/>
      <c r="J59" s="28"/>
      <c r="K59" s="14"/>
    </row>
    <row r="60" spans="1:11" ht="12" customHeight="1">
      <c r="A60" s="25"/>
      <c r="B60" s="27"/>
      <c r="C60" s="6"/>
      <c r="D60" s="5"/>
      <c r="E60" s="5"/>
      <c r="F60" s="5"/>
      <c r="G60" s="5"/>
      <c r="H60" s="5"/>
      <c r="I60" s="5"/>
      <c r="J60" s="28"/>
      <c r="K60" s="14"/>
    </row>
    <row r="61" spans="1:11" ht="13.5" thickBot="1">
      <c r="A61" s="30"/>
      <c r="B61" s="31"/>
      <c r="C61" s="31"/>
      <c r="D61" s="32"/>
      <c r="E61" s="32"/>
      <c r="F61" s="32"/>
      <c r="G61" s="32"/>
      <c r="H61" s="32"/>
      <c r="I61" s="32"/>
      <c r="J61" s="33"/>
      <c r="K61" s="5"/>
    </row>
    <row r="64" spans="1:11">
      <c r="D64" s="10"/>
      <c r="G64" s="34"/>
      <c r="I64" s="34"/>
    </row>
    <row r="65" spans="4:4">
      <c r="D65" s="35"/>
    </row>
    <row r="66" spans="4:4">
      <c r="D66" s="35"/>
    </row>
    <row r="67" spans="4:4">
      <c r="D67" s="35"/>
    </row>
    <row r="68" spans="4:4">
      <c r="D68" s="35"/>
    </row>
    <row r="69" spans="4:4">
      <c r="D69" s="35"/>
    </row>
    <row r="70" spans="4:4">
      <c r="D70" s="35"/>
    </row>
    <row r="71" spans="4:4">
      <c r="D71" s="35"/>
    </row>
    <row r="72" spans="4:4">
      <c r="D72" s="35"/>
    </row>
    <row r="73" spans="4:4">
      <c r="D73" s="35"/>
    </row>
    <row r="74" spans="4:4">
      <c r="D74" s="35"/>
    </row>
    <row r="75" spans="4:4">
      <c r="D75" s="35"/>
    </row>
    <row r="76" spans="4:4">
      <c r="D76" s="35"/>
    </row>
    <row r="77" spans="4:4">
      <c r="D77" s="35"/>
    </row>
    <row r="78" spans="4:4">
      <c r="D78" s="35"/>
    </row>
    <row r="79" spans="4:4">
      <c r="D79" s="35"/>
    </row>
    <row r="80" spans="4:4">
      <c r="D80" s="35"/>
    </row>
    <row r="81" spans="4:4">
      <c r="D81" s="35"/>
    </row>
    <row r="82" spans="4:4">
      <c r="D82" s="35"/>
    </row>
    <row r="83" spans="4:4">
      <c r="D83" s="35"/>
    </row>
    <row r="84" spans="4:4">
      <c r="D84" s="35"/>
    </row>
    <row r="85" spans="4:4">
      <c r="D85" s="35"/>
    </row>
    <row r="86" spans="4:4">
      <c r="D86" s="35"/>
    </row>
    <row r="87" spans="4:4">
      <c r="D87" s="35"/>
    </row>
    <row r="88" spans="4:4">
      <c r="D88" s="35"/>
    </row>
    <row r="89" spans="4:4">
      <c r="D89" s="35"/>
    </row>
    <row r="90" spans="4:4">
      <c r="D90" s="35"/>
    </row>
    <row r="91" spans="4:4">
      <c r="D91" s="35"/>
    </row>
    <row r="92" spans="4:4">
      <c r="D92" s="35"/>
    </row>
    <row r="93" spans="4:4">
      <c r="D93" s="35"/>
    </row>
    <row r="94" spans="4:4">
      <c r="D94" s="35"/>
    </row>
    <row r="95" spans="4:4">
      <c r="D95" s="35"/>
    </row>
    <row r="96" spans="4:4">
      <c r="D96" s="35"/>
    </row>
    <row r="97" spans="4:4">
      <c r="D97" s="35"/>
    </row>
    <row r="98" spans="4:4">
      <c r="D98" s="35"/>
    </row>
    <row r="99" spans="4:4">
      <c r="D99" s="35"/>
    </row>
    <row r="100" spans="4:4">
      <c r="D100" s="35"/>
    </row>
    <row r="101" spans="4:4">
      <c r="D101" s="35"/>
    </row>
    <row r="102" spans="4:4">
      <c r="D102" s="35"/>
    </row>
    <row r="103" spans="4:4">
      <c r="D103" s="35"/>
    </row>
    <row r="104" spans="4:4">
      <c r="D104" s="35"/>
    </row>
    <row r="105" spans="4:4">
      <c r="D105" s="35"/>
    </row>
    <row r="106" spans="4:4">
      <c r="D106" s="35"/>
    </row>
    <row r="107" spans="4:4">
      <c r="D107" s="35"/>
    </row>
    <row r="108" spans="4:4">
      <c r="D108" s="35"/>
    </row>
    <row r="109" spans="4:4">
      <c r="D109" s="35"/>
    </row>
    <row r="110" spans="4:4">
      <c r="D110" s="35"/>
    </row>
    <row r="111" spans="4:4">
      <c r="D111" s="35"/>
    </row>
    <row r="112" spans="4:4">
      <c r="D112" s="35"/>
    </row>
    <row r="113" spans="4:4">
      <c r="D113" s="35"/>
    </row>
    <row r="114" spans="4:4">
      <c r="D114" s="35"/>
    </row>
    <row r="115" spans="4:4">
      <c r="D115" s="35"/>
    </row>
    <row r="116" spans="4:4">
      <c r="D116" s="35"/>
    </row>
    <row r="117" spans="4:4">
      <c r="D117" s="35"/>
    </row>
    <row r="118" spans="4:4">
      <c r="D118" s="35"/>
    </row>
    <row r="119" spans="4:4">
      <c r="D119" s="35"/>
    </row>
    <row r="120" spans="4:4">
      <c r="D120" s="35"/>
    </row>
    <row r="121" spans="4:4">
      <c r="D121" s="35"/>
    </row>
    <row r="122" spans="4:4">
      <c r="D122" s="35"/>
    </row>
    <row r="123" spans="4:4">
      <c r="D123" s="35"/>
    </row>
    <row r="124" spans="4:4">
      <c r="D124" s="35"/>
    </row>
    <row r="125" spans="4:4">
      <c r="D125" s="35"/>
    </row>
    <row r="126" spans="4:4">
      <c r="D126" s="35"/>
    </row>
    <row r="127" spans="4:4">
      <c r="D127" s="35"/>
    </row>
    <row r="128" spans="4:4">
      <c r="D128" s="35"/>
    </row>
    <row r="129" spans="4:4">
      <c r="D129" s="35"/>
    </row>
    <row r="130" spans="4:4">
      <c r="D130" s="35"/>
    </row>
    <row r="131" spans="4:4">
      <c r="D131" s="35"/>
    </row>
    <row r="132" spans="4:4">
      <c r="D132" s="35"/>
    </row>
    <row r="133" spans="4:4">
      <c r="D133" s="35"/>
    </row>
    <row r="134" spans="4:4">
      <c r="D134" s="35"/>
    </row>
    <row r="135" spans="4:4">
      <c r="D135" s="35"/>
    </row>
    <row r="136" spans="4:4">
      <c r="D136" s="35"/>
    </row>
    <row r="137" spans="4:4">
      <c r="D137" s="35"/>
    </row>
    <row r="138" spans="4:4">
      <c r="D138" s="35"/>
    </row>
    <row r="139" spans="4:4">
      <c r="D139" s="35"/>
    </row>
    <row r="140" spans="4:4">
      <c r="D140" s="35"/>
    </row>
    <row r="141" spans="4:4">
      <c r="D141" s="35"/>
    </row>
    <row r="142" spans="4:4">
      <c r="D142" s="35"/>
    </row>
    <row r="143" spans="4:4">
      <c r="D143" s="35"/>
    </row>
    <row r="144" spans="4:4">
      <c r="D144" s="35"/>
    </row>
    <row r="145" spans="4:4">
      <c r="D145" s="35"/>
    </row>
    <row r="146" spans="4:4">
      <c r="D146" s="35"/>
    </row>
    <row r="147" spans="4:4">
      <c r="D147" s="35"/>
    </row>
    <row r="148" spans="4:4">
      <c r="D148" s="35"/>
    </row>
    <row r="149" spans="4:4">
      <c r="D149" s="35"/>
    </row>
    <row r="150" spans="4:4">
      <c r="D150" s="35"/>
    </row>
    <row r="151" spans="4:4">
      <c r="D151" s="35"/>
    </row>
    <row r="152" spans="4:4">
      <c r="D152" s="35"/>
    </row>
    <row r="153" spans="4:4">
      <c r="D153" s="35"/>
    </row>
    <row r="154" spans="4:4">
      <c r="D154" s="35"/>
    </row>
    <row r="155" spans="4:4">
      <c r="D155" s="35"/>
    </row>
    <row r="156" spans="4:4">
      <c r="D156" s="35"/>
    </row>
    <row r="157" spans="4:4">
      <c r="D157" s="35"/>
    </row>
    <row r="158" spans="4:4">
      <c r="D158" s="35"/>
    </row>
    <row r="159" spans="4:4">
      <c r="D159" s="35"/>
    </row>
    <row r="160" spans="4:4">
      <c r="D160" s="35"/>
    </row>
    <row r="161" spans="4:4">
      <c r="D161" s="35"/>
    </row>
    <row r="162" spans="4:4">
      <c r="D162" s="35"/>
    </row>
    <row r="163" spans="4:4">
      <c r="D163" s="35"/>
    </row>
    <row r="164" spans="4:4">
      <c r="D164" s="35"/>
    </row>
    <row r="165" spans="4:4">
      <c r="D165" s="35"/>
    </row>
    <row r="166" spans="4:4">
      <c r="D166" s="35"/>
    </row>
    <row r="167" spans="4:4">
      <c r="D167" s="35"/>
    </row>
    <row r="168" spans="4:4">
      <c r="D168" s="35"/>
    </row>
    <row r="169" spans="4:4">
      <c r="D169" s="35"/>
    </row>
    <row r="170" spans="4:4">
      <c r="D170" s="35"/>
    </row>
    <row r="171" spans="4:4">
      <c r="D171" s="35"/>
    </row>
    <row r="172" spans="4:4">
      <c r="D172" s="35"/>
    </row>
    <row r="173" spans="4:4">
      <c r="D173" s="35"/>
    </row>
    <row r="174" spans="4:4">
      <c r="D174" s="35"/>
    </row>
    <row r="175" spans="4:4">
      <c r="D175" s="35"/>
    </row>
    <row r="176" spans="4:4">
      <c r="D176" s="35"/>
    </row>
    <row r="177" spans="4:4">
      <c r="D177" s="35"/>
    </row>
    <row r="178" spans="4:4">
      <c r="D178" s="35"/>
    </row>
    <row r="179" spans="4:4">
      <c r="D179" s="35"/>
    </row>
    <row r="180" spans="4:4">
      <c r="D180" s="35"/>
    </row>
    <row r="181" spans="4:4">
      <c r="D181" s="35"/>
    </row>
    <row r="182" spans="4:4">
      <c r="D182" s="35"/>
    </row>
    <row r="183" spans="4:4">
      <c r="D183" s="35"/>
    </row>
    <row r="184" spans="4:4">
      <c r="D184" s="35"/>
    </row>
    <row r="185" spans="4:4">
      <c r="D185" s="35"/>
    </row>
    <row r="186" spans="4:4">
      <c r="D186" s="35"/>
    </row>
    <row r="187" spans="4:4">
      <c r="D187" s="35"/>
    </row>
    <row r="188" spans="4:4">
      <c r="D188" s="35"/>
    </row>
    <row r="189" spans="4:4">
      <c r="D189" s="35"/>
    </row>
    <row r="190" spans="4:4">
      <c r="D190" s="35"/>
    </row>
    <row r="191" spans="4:4">
      <c r="D191" s="35"/>
    </row>
    <row r="192" spans="4:4">
      <c r="D192" s="35"/>
    </row>
    <row r="193" spans="4:4">
      <c r="D193" s="35"/>
    </row>
    <row r="194" spans="4:4">
      <c r="D194" s="35"/>
    </row>
    <row r="195" spans="4:4">
      <c r="D195" s="35"/>
    </row>
    <row r="196" spans="4:4">
      <c r="D196" s="35"/>
    </row>
    <row r="197" spans="4:4">
      <c r="D197" s="35"/>
    </row>
    <row r="198" spans="4:4">
      <c r="D198" s="35"/>
    </row>
    <row r="199" spans="4:4">
      <c r="D199" s="35"/>
    </row>
    <row r="200" spans="4:4">
      <c r="D200" s="35"/>
    </row>
    <row r="201" spans="4:4">
      <c r="D201" s="35"/>
    </row>
    <row r="202" spans="4:4">
      <c r="D202" s="35"/>
    </row>
    <row r="203" spans="4:4">
      <c r="D203" s="35"/>
    </row>
    <row r="204" spans="4:4">
      <c r="D204" s="35"/>
    </row>
    <row r="205" spans="4:4">
      <c r="D205" s="35"/>
    </row>
    <row r="206" spans="4:4">
      <c r="D206" s="35"/>
    </row>
    <row r="207" spans="4:4">
      <c r="D207" s="35"/>
    </row>
    <row r="208" spans="4:4">
      <c r="D208" s="35"/>
    </row>
    <row r="209" spans="4:4">
      <c r="D209" s="35"/>
    </row>
    <row r="210" spans="4:4">
      <c r="D210" s="35"/>
    </row>
    <row r="211" spans="4:4">
      <c r="D211" s="35"/>
    </row>
    <row r="212" spans="4:4">
      <c r="D212" s="35"/>
    </row>
    <row r="213" spans="4:4">
      <c r="D213" s="35"/>
    </row>
    <row r="214" spans="4:4">
      <c r="D214" s="35"/>
    </row>
    <row r="215" spans="4:4">
      <c r="D215" s="35"/>
    </row>
    <row r="216" spans="4:4">
      <c r="D216" s="35"/>
    </row>
    <row r="217" spans="4:4">
      <c r="D217" s="35"/>
    </row>
    <row r="218" spans="4:4">
      <c r="D218" s="35"/>
    </row>
    <row r="219" spans="4:4">
      <c r="D219" s="35"/>
    </row>
    <row r="220" spans="4:4">
      <c r="D220" s="35"/>
    </row>
    <row r="221" spans="4:4">
      <c r="D221" s="35"/>
    </row>
    <row r="222" spans="4:4">
      <c r="D222" s="35"/>
    </row>
    <row r="223" spans="4:4">
      <c r="D223" s="35"/>
    </row>
    <row r="224" spans="4:4">
      <c r="D224" s="35"/>
    </row>
    <row r="225" spans="4:4">
      <c r="D225" s="35"/>
    </row>
    <row r="226" spans="4:4">
      <c r="D226" s="35"/>
    </row>
    <row r="227" spans="4:4">
      <c r="D227" s="35"/>
    </row>
    <row r="228" spans="4:4">
      <c r="D228" s="35"/>
    </row>
    <row r="229" spans="4:4">
      <c r="D229" s="35"/>
    </row>
    <row r="230" spans="4:4">
      <c r="D230" s="35"/>
    </row>
    <row r="231" spans="4:4">
      <c r="D231" s="35"/>
    </row>
    <row r="232" spans="4:4">
      <c r="D232" s="35"/>
    </row>
    <row r="233" spans="4:4">
      <c r="D233" s="35"/>
    </row>
    <row r="234" spans="4:4">
      <c r="D234" s="35"/>
    </row>
    <row r="235" spans="4:4">
      <c r="D235" s="35"/>
    </row>
    <row r="236" spans="4:4">
      <c r="D236" s="35"/>
    </row>
    <row r="237" spans="4:4">
      <c r="D237" s="35"/>
    </row>
    <row r="238" spans="4:4">
      <c r="D238" s="35"/>
    </row>
    <row r="239" spans="4:4">
      <c r="D239" s="35"/>
    </row>
    <row r="240" spans="4:4">
      <c r="D240" s="35"/>
    </row>
    <row r="241" spans="4:4">
      <c r="D241" s="35"/>
    </row>
    <row r="242" spans="4:4">
      <c r="D242" s="35"/>
    </row>
    <row r="243" spans="4:4">
      <c r="D243" s="35"/>
    </row>
    <row r="244" spans="4:4">
      <c r="D244" s="35"/>
    </row>
    <row r="245" spans="4:4">
      <c r="D245" s="35"/>
    </row>
    <row r="246" spans="4:4">
      <c r="D246" s="35"/>
    </row>
    <row r="247" spans="4:4">
      <c r="D247" s="35"/>
    </row>
    <row r="248" spans="4:4">
      <c r="D248" s="35"/>
    </row>
    <row r="249" spans="4:4">
      <c r="D249" s="35"/>
    </row>
    <row r="250" spans="4:4">
      <c r="D250" s="35"/>
    </row>
    <row r="251" spans="4:4">
      <c r="D251" s="35"/>
    </row>
    <row r="252" spans="4:4">
      <c r="D252" s="35"/>
    </row>
    <row r="253" spans="4:4">
      <c r="D253" s="35"/>
    </row>
    <row r="254" spans="4:4">
      <c r="D254" s="35"/>
    </row>
    <row r="255" spans="4:4">
      <c r="D255" s="35"/>
    </row>
    <row r="256" spans="4:4">
      <c r="D256" s="35"/>
    </row>
    <row r="257" spans="4:4">
      <c r="D257" s="35"/>
    </row>
    <row r="258" spans="4:4">
      <c r="D258" s="35"/>
    </row>
    <row r="259" spans="4:4">
      <c r="D259" s="35"/>
    </row>
    <row r="260" spans="4:4">
      <c r="D260" s="35"/>
    </row>
    <row r="261" spans="4:4">
      <c r="D261" s="35"/>
    </row>
    <row r="262" spans="4:4">
      <c r="D262" s="35"/>
    </row>
    <row r="263" spans="4:4">
      <c r="D263" s="35"/>
    </row>
    <row r="264" spans="4:4">
      <c r="D264" s="35"/>
    </row>
    <row r="265" spans="4:4">
      <c r="D265" s="35"/>
    </row>
    <row r="266" spans="4:4">
      <c r="D266" s="35"/>
    </row>
    <row r="267" spans="4:4">
      <c r="D267" s="35"/>
    </row>
    <row r="268" spans="4:4">
      <c r="D268" s="35"/>
    </row>
    <row r="269" spans="4:4">
      <c r="D269" s="35"/>
    </row>
    <row r="270" spans="4:4">
      <c r="D270" s="35"/>
    </row>
    <row r="271" spans="4:4">
      <c r="D271" s="35"/>
    </row>
    <row r="272" spans="4:4">
      <c r="D272" s="35"/>
    </row>
    <row r="273" spans="4:4">
      <c r="D273" s="35"/>
    </row>
    <row r="274" spans="4:4">
      <c r="D274" s="35"/>
    </row>
    <row r="275" spans="4:4">
      <c r="D275" s="35"/>
    </row>
    <row r="276" spans="4:4">
      <c r="D276" s="35"/>
    </row>
    <row r="277" spans="4:4">
      <c r="D277" s="35"/>
    </row>
    <row r="278" spans="4:4">
      <c r="D278" s="35"/>
    </row>
    <row r="279" spans="4:4">
      <c r="D279" s="35"/>
    </row>
    <row r="280" spans="4:4">
      <c r="D280" s="35"/>
    </row>
    <row r="281" spans="4:4">
      <c r="D281" s="35"/>
    </row>
    <row r="282" spans="4:4">
      <c r="D282" s="35"/>
    </row>
    <row r="283" spans="4:4">
      <c r="D283" s="35"/>
    </row>
    <row r="284" spans="4:4">
      <c r="D284" s="35"/>
    </row>
    <row r="285" spans="4:4">
      <c r="D285" s="35"/>
    </row>
    <row r="286" spans="4:4">
      <c r="D286" s="35"/>
    </row>
    <row r="287" spans="4:4">
      <c r="D287" s="35"/>
    </row>
    <row r="288" spans="4:4">
      <c r="D288" s="35"/>
    </row>
    <row r="289" spans="4:4">
      <c r="D289" s="35"/>
    </row>
    <row r="290" spans="4:4">
      <c r="D290" s="35"/>
    </row>
    <row r="291" spans="4:4">
      <c r="D291" s="35"/>
    </row>
    <row r="292" spans="4:4">
      <c r="D292" s="35"/>
    </row>
    <row r="293" spans="4:4">
      <c r="D293" s="35"/>
    </row>
    <row r="294" spans="4:4">
      <c r="D294" s="35"/>
    </row>
    <row r="295" spans="4:4">
      <c r="D295" s="35"/>
    </row>
    <row r="296" spans="4:4">
      <c r="D296" s="35"/>
    </row>
    <row r="297" spans="4:4">
      <c r="D297" s="35"/>
    </row>
    <row r="298" spans="4:4">
      <c r="D298" s="35"/>
    </row>
    <row r="299" spans="4:4">
      <c r="D299" s="35"/>
    </row>
    <row r="300" spans="4:4">
      <c r="D300" s="35"/>
    </row>
    <row r="301" spans="4:4">
      <c r="D301" s="35"/>
    </row>
    <row r="302" spans="4:4">
      <c r="D302" s="35"/>
    </row>
    <row r="303" spans="4:4">
      <c r="D303" s="35"/>
    </row>
    <row r="304" spans="4:4">
      <c r="D304" s="35"/>
    </row>
    <row r="305" spans="4:4">
      <c r="D305" s="35"/>
    </row>
    <row r="306" spans="4:4">
      <c r="D306" s="35"/>
    </row>
    <row r="307" spans="4:4">
      <c r="D307" s="35"/>
    </row>
    <row r="308" spans="4:4">
      <c r="D308" s="35"/>
    </row>
    <row r="309" spans="4:4">
      <c r="D309" s="35"/>
    </row>
    <row r="310" spans="4:4">
      <c r="D310" s="35"/>
    </row>
    <row r="311" spans="4:4">
      <c r="D311" s="35"/>
    </row>
    <row r="312" spans="4:4">
      <c r="D312" s="35"/>
    </row>
    <row r="313" spans="4:4">
      <c r="D313" s="35"/>
    </row>
    <row r="314" spans="4:4">
      <c r="D314" s="35"/>
    </row>
    <row r="315" spans="4:4">
      <c r="D315" s="35"/>
    </row>
    <row r="316" spans="4:4">
      <c r="D316" s="35"/>
    </row>
    <row r="317" spans="4:4">
      <c r="D317" s="35"/>
    </row>
    <row r="318" spans="4:4">
      <c r="D318" s="35"/>
    </row>
    <row r="319" spans="4:4">
      <c r="D319" s="35"/>
    </row>
    <row r="320" spans="4:4">
      <c r="D320" s="35"/>
    </row>
    <row r="321" spans="4:4">
      <c r="D321" s="35"/>
    </row>
    <row r="322" spans="4:4">
      <c r="D322" s="35"/>
    </row>
    <row r="323" spans="4:4">
      <c r="D323" s="35"/>
    </row>
    <row r="324" spans="4:4">
      <c r="D324" s="35"/>
    </row>
    <row r="325" spans="4:4">
      <c r="D325" s="35"/>
    </row>
    <row r="326" spans="4:4">
      <c r="D326" s="35"/>
    </row>
    <row r="327" spans="4:4">
      <c r="D327" s="35"/>
    </row>
    <row r="328" spans="4:4">
      <c r="D328" s="35"/>
    </row>
    <row r="329" spans="4:4">
      <c r="D329" s="35"/>
    </row>
    <row r="330" spans="4:4">
      <c r="D330" s="35"/>
    </row>
    <row r="331" spans="4:4">
      <c r="D331" s="35"/>
    </row>
    <row r="332" spans="4:4">
      <c r="D332" s="35"/>
    </row>
    <row r="333" spans="4:4">
      <c r="D333" s="35"/>
    </row>
    <row r="334" spans="4:4">
      <c r="D334" s="35"/>
    </row>
    <row r="335" spans="4:4">
      <c r="D335" s="35"/>
    </row>
    <row r="336" spans="4:4">
      <c r="D336" s="35"/>
    </row>
    <row r="337" spans="4:4">
      <c r="D337" s="35"/>
    </row>
    <row r="338" spans="4:4">
      <c r="D338" s="35"/>
    </row>
    <row r="339" spans="4:4">
      <c r="D339" s="35"/>
    </row>
    <row r="340" spans="4:4">
      <c r="D340" s="35"/>
    </row>
    <row r="341" spans="4:4">
      <c r="D341" s="35"/>
    </row>
    <row r="342" spans="4:4">
      <c r="D342" s="35"/>
    </row>
    <row r="343" spans="4:4">
      <c r="D343" s="35"/>
    </row>
    <row r="344" spans="4:4">
      <c r="D344" s="35"/>
    </row>
    <row r="345" spans="4:4">
      <c r="D345" s="35"/>
    </row>
    <row r="346" spans="4:4">
      <c r="D346" s="35"/>
    </row>
    <row r="347" spans="4:4">
      <c r="D347" s="35"/>
    </row>
    <row r="348" spans="4:4">
      <c r="D348" s="35"/>
    </row>
    <row r="349" spans="4:4">
      <c r="D349" s="35"/>
    </row>
    <row r="350" spans="4:4">
      <c r="D350" s="35"/>
    </row>
    <row r="351" spans="4:4">
      <c r="D351" s="35"/>
    </row>
    <row r="352" spans="4:4">
      <c r="D352" s="35"/>
    </row>
    <row r="353" spans="4:4">
      <c r="D353" s="35"/>
    </row>
    <row r="354" spans="4:4">
      <c r="D354" s="35"/>
    </row>
    <row r="355" spans="4:4">
      <c r="D355" s="35"/>
    </row>
    <row r="356" spans="4:4">
      <c r="D356" s="35"/>
    </row>
    <row r="357" spans="4:4">
      <c r="D357" s="35"/>
    </row>
    <row r="358" spans="4:4">
      <c r="D358" s="35"/>
    </row>
    <row r="359" spans="4:4">
      <c r="D359" s="35"/>
    </row>
    <row r="360" spans="4:4">
      <c r="D360" s="35"/>
    </row>
    <row r="361" spans="4:4">
      <c r="D361" s="35"/>
    </row>
    <row r="362" spans="4:4">
      <c r="D362" s="35"/>
    </row>
    <row r="363" spans="4:4">
      <c r="D363" s="35"/>
    </row>
    <row r="364" spans="4:4">
      <c r="D364" s="35"/>
    </row>
    <row r="365" spans="4:4">
      <c r="D365" s="35"/>
    </row>
    <row r="366" spans="4:4">
      <c r="D366" s="35"/>
    </row>
    <row r="367" spans="4:4">
      <c r="D367" s="35"/>
    </row>
    <row r="368" spans="4:4">
      <c r="D368" s="35"/>
    </row>
    <row r="369" spans="4:4">
      <c r="D369" s="35"/>
    </row>
    <row r="370" spans="4:4">
      <c r="D370" s="35"/>
    </row>
    <row r="371" spans="4:4">
      <c r="D371" s="35"/>
    </row>
    <row r="372" spans="4:4">
      <c r="D372" s="35"/>
    </row>
    <row r="373" spans="4:4">
      <c r="D373" s="35"/>
    </row>
    <row r="374" spans="4:4">
      <c r="D374" s="35"/>
    </row>
    <row r="375" spans="4:4">
      <c r="D375" s="35"/>
    </row>
    <row r="376" spans="4:4">
      <c r="D376" s="35"/>
    </row>
    <row r="377" spans="4:4">
      <c r="D377" s="35"/>
    </row>
    <row r="378" spans="4:4">
      <c r="D378" s="35"/>
    </row>
    <row r="379" spans="4:4">
      <c r="D379" s="35"/>
    </row>
    <row r="380" spans="4:4">
      <c r="D380" s="35"/>
    </row>
    <row r="381" spans="4:4">
      <c r="D381" s="35"/>
    </row>
    <row r="382" spans="4:4">
      <c r="D382" s="35"/>
    </row>
    <row r="383" spans="4:4">
      <c r="D383" s="35"/>
    </row>
    <row r="384" spans="4:4">
      <c r="D384" s="35"/>
    </row>
    <row r="385" spans="4:4">
      <c r="D385" s="35"/>
    </row>
    <row r="386" spans="4:4">
      <c r="D386" s="35"/>
    </row>
    <row r="387" spans="4:4">
      <c r="D387" s="35"/>
    </row>
    <row r="388" spans="4:4">
      <c r="D388" s="35"/>
    </row>
    <row r="389" spans="4:4">
      <c r="D389" s="35"/>
    </row>
    <row r="390" spans="4:4">
      <c r="D390" s="35"/>
    </row>
    <row r="391" spans="4:4">
      <c r="D391" s="35"/>
    </row>
    <row r="392" spans="4:4">
      <c r="D392" s="35"/>
    </row>
    <row r="393" spans="4:4">
      <c r="D393" s="35"/>
    </row>
    <row r="394" spans="4:4">
      <c r="D394" s="35"/>
    </row>
    <row r="395" spans="4:4">
      <c r="D395" s="35"/>
    </row>
    <row r="396" spans="4:4">
      <c r="D396" s="35"/>
    </row>
    <row r="397" spans="4:4">
      <c r="D397" s="35"/>
    </row>
    <row r="398" spans="4:4">
      <c r="D398" s="35"/>
    </row>
    <row r="399" spans="4:4">
      <c r="D399" s="35"/>
    </row>
  </sheetData>
  <phoneticPr fontId="24" type="noConversion"/>
  <conditionalFormatting sqref="A29:B29 B16 A15:A18 A21:A23 A25:A29 B12:B14 B9:B10">
    <cfRule type="cellIs" dxfId="2" priority="23" stopIfTrue="1" operator="equal">
      <formula>"Title"</formula>
    </cfRule>
  </conditionalFormatting>
  <conditionalFormatting sqref="J1:K1">
    <cfRule type="cellIs" dxfId="1" priority="24" stopIfTrue="1" operator="equal">
      <formula>"x.x"</formula>
    </cfRule>
  </conditionalFormatting>
  <conditionalFormatting sqref="B25:B27 A13 B30:B31 B34:B44 B47 C45:C46 B12:B14 A8 B9:B10">
    <cfRule type="cellIs" dxfId="0" priority="25" stopIfTrue="1" operator="equal">
      <formula>"Adjustment to Income/Expense/Rate Base:"</formula>
    </cfRule>
  </conditionalFormatting>
  <dataValidations disablePrompts="1" count="9">
    <dataValidation type="list" errorStyle="warning" allowBlank="1" showInputMessage="1" showErrorMessage="1" errorTitle="Factor" error="This factor is not included in the drop-down list. Is this the factor you want to use?" sqref="G45:G46 G26:G28 G20:G23 G15:G18">
      <formula1>$G$70:$G$161</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0:E23 E9:E10 E12:E18 E47 E26:E29 E49:E50">
      <formula1>"1, 2, 3"</formula1>
    </dataValidation>
    <dataValidation type="list" errorStyle="warning" allowBlank="1" showInputMessage="1" showErrorMessage="1" errorTitle="FERC ACCOUNT" error="This FERC Account is not included in the drop-down list. Is this the account you want to use?" sqref="D49:D50 D47">
      <formula1>$D$65:$D$399</formula1>
    </dataValidation>
    <dataValidation type="list" errorStyle="warning" allowBlank="1" showInputMessage="1" showErrorMessage="1" errorTitle="Factor" error="This factor is not included in the drop-down list. Is this the factor you want to use?" sqref="G49:G50 G47">
      <formula1>$G$65:$G$156</formula1>
    </dataValidation>
    <dataValidation type="list" errorStyle="warning" allowBlank="1" showInputMessage="1" showErrorMessage="1" errorTitle="FERC ACCOUNT" error="This FERC Account is not included in the drop-down list. Is this the account you want to use?" sqref="D26:D29 D12:D13 D20:D23 D15:D18">
      <formula1>$D$70:$D$404</formula1>
    </dataValidation>
    <dataValidation type="list" errorStyle="warning" allowBlank="1" showInputMessage="1" showErrorMessage="1" errorTitle="FERC ACCOUNT" error="This FERC Account is not included in the drop-down list. Is this the account you want to use?" sqref="D14">
      <formula1>$D$60:$D$394</formula1>
    </dataValidation>
    <dataValidation type="list" errorStyle="warning" allowBlank="1" showInputMessage="1" showErrorMessage="1" errorTitle="Factor" error="This factor is not included in the drop-down list. Is this the factor you want to use?" sqref="G12:G14">
      <formula1>$G$60:$G$151</formula1>
    </dataValidation>
    <dataValidation type="list" errorStyle="warning" allowBlank="1" showInputMessage="1" showErrorMessage="1" errorTitle="FERC ACCOUNT" error="This FERC Account is not included in the drop-down list. Is this the account you want to use?" sqref="D9:D10">
      <formula1>$D$62:$D$396</formula1>
    </dataValidation>
    <dataValidation type="list" errorStyle="warning" allowBlank="1" showInputMessage="1" showErrorMessage="1" errorTitle="Factor" error="This factor is not included in the drop-down list. Is this the factor you want to use?" sqref="G9:G10">
      <formula1>$G$51:$G$143</formula1>
    </dataValidation>
  </dataValidations>
  <printOptions horizontalCentered="1"/>
  <pageMargins left="0.75" right="0.25" top="0.5" bottom="0.3" header="0.5" footer="0.5"/>
  <pageSetup scale="8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6">
    <pageSetUpPr fitToPage="1"/>
  </sheetPr>
  <dimension ref="A1:N66"/>
  <sheetViews>
    <sheetView view="pageBreakPreview" zoomScale="85" zoomScaleNormal="100" zoomScaleSheetLayoutView="85" workbookViewId="0">
      <selection activeCell="A38" sqref="A38"/>
    </sheetView>
  </sheetViews>
  <sheetFormatPr defaultColWidth="12.5703125" defaultRowHeight="12.75"/>
  <cols>
    <col min="1" max="1" width="5.5703125" customWidth="1"/>
    <col min="2" max="2" width="52.140625" customWidth="1"/>
    <col min="3" max="3" width="3.5703125" customWidth="1"/>
    <col min="4" max="4" width="17.28515625" bestFit="1" customWidth="1"/>
    <col min="5" max="5" width="17.5703125" bestFit="1" customWidth="1"/>
    <col min="6" max="6" width="14.28515625" bestFit="1" customWidth="1"/>
    <col min="7" max="7" width="17" bestFit="1" customWidth="1"/>
    <col min="8" max="8" width="14.140625" bestFit="1" customWidth="1"/>
    <col min="9" max="9" width="15.42578125" bestFit="1" customWidth="1"/>
    <col min="10" max="10" width="16.140625" bestFit="1" customWidth="1"/>
    <col min="11" max="11" width="16" bestFit="1" customWidth="1"/>
    <col min="12" max="12" width="12.7109375" bestFit="1" customWidth="1"/>
    <col min="13" max="13" width="14.28515625" bestFit="1" customWidth="1"/>
  </cols>
  <sheetData>
    <row r="1" spans="1:13">
      <c r="A1" s="38" t="s">
        <v>32</v>
      </c>
    </row>
    <row r="2" spans="1:13">
      <c r="A2" s="38" t="s">
        <v>59</v>
      </c>
    </row>
    <row r="3" spans="1:13">
      <c r="A3" s="38" t="s">
        <v>120</v>
      </c>
    </row>
    <row r="4" spans="1:13">
      <c r="A4" s="39" t="s">
        <v>70</v>
      </c>
    </row>
    <row r="6" spans="1:13">
      <c r="B6" s="39"/>
      <c r="C6" s="39"/>
      <c r="D6" s="39"/>
      <c r="E6" s="39"/>
      <c r="F6" s="39"/>
      <c r="G6" s="39"/>
      <c r="H6" s="39"/>
      <c r="I6" s="39"/>
      <c r="J6" s="40"/>
      <c r="K6" s="40"/>
      <c r="L6" s="40"/>
    </row>
    <row r="7" spans="1:13">
      <c r="A7" s="83"/>
      <c r="B7" s="39"/>
      <c r="C7" s="39"/>
      <c r="D7" s="96"/>
      <c r="E7" s="91"/>
      <c r="H7" s="1"/>
      <c r="I7" s="1"/>
      <c r="J7" s="1"/>
      <c r="K7" s="1"/>
      <c r="L7" s="1"/>
    </row>
    <row r="8" spans="1:13">
      <c r="A8" s="83" t="s">
        <v>71</v>
      </c>
      <c r="B8" s="39"/>
      <c r="C8" s="39"/>
      <c r="D8" s="205">
        <f>'3.4.2'!F24</f>
        <v>10147112.007087355</v>
      </c>
      <c r="E8" s="206" t="str">
        <f>"Ref "&amp;'3.4'!$J$1&amp;".2"</f>
        <v>Ref 3.4.2</v>
      </c>
      <c r="H8" s="1"/>
      <c r="I8" s="1"/>
      <c r="J8" s="1"/>
      <c r="K8" s="1"/>
      <c r="L8" s="1"/>
    </row>
    <row r="9" spans="1:13">
      <c r="A9" s="39"/>
      <c r="B9" s="1"/>
      <c r="C9" s="39"/>
      <c r="D9" s="207"/>
      <c r="E9" s="38"/>
      <c r="G9" s="42"/>
      <c r="H9" s="42"/>
      <c r="I9" s="42"/>
      <c r="J9" s="42"/>
      <c r="K9" s="37"/>
      <c r="L9" s="41"/>
    </row>
    <row r="10" spans="1:13">
      <c r="A10" s="83" t="s">
        <v>72</v>
      </c>
      <c r="B10" s="1"/>
      <c r="C10" s="39"/>
      <c r="D10" s="207">
        <f>'3.4.2'!F42</f>
        <v>26315947.765013672</v>
      </c>
      <c r="E10" s="206" t="str">
        <f>"Ref "&amp;'3.4'!$J$1&amp;".2"</f>
        <v>Ref 3.4.2</v>
      </c>
      <c r="G10" s="42"/>
      <c r="H10" s="42"/>
      <c r="I10" s="43"/>
      <c r="J10" s="42"/>
      <c r="K10" s="37"/>
      <c r="L10" s="41"/>
    </row>
    <row r="11" spans="1:13">
      <c r="A11" s="39"/>
      <c r="B11" s="1"/>
      <c r="C11" s="39"/>
      <c r="D11" s="208"/>
      <c r="E11" s="38"/>
      <c r="G11" s="42"/>
      <c r="H11" s="42"/>
      <c r="I11" s="42"/>
      <c r="J11" s="42"/>
      <c r="K11" s="37"/>
      <c r="L11" s="41"/>
    </row>
    <row r="12" spans="1:13">
      <c r="A12" s="83" t="s">
        <v>73</v>
      </c>
      <c r="B12" s="38"/>
      <c r="C12" s="39"/>
      <c r="D12" s="207">
        <f>'3.4.2'!F59</f>
        <v>5738806.89456564</v>
      </c>
      <c r="E12" s="206" t="str">
        <f>"Ref "&amp;'3.4'!$J$1&amp;".2"</f>
        <v>Ref 3.4.2</v>
      </c>
      <c r="F12" s="90"/>
      <c r="G12" s="42"/>
      <c r="H12" s="44"/>
      <c r="I12" s="42"/>
      <c r="J12" s="42"/>
      <c r="K12" s="45"/>
      <c r="L12" s="41"/>
    </row>
    <row r="13" spans="1:13">
      <c r="E13" s="92"/>
    </row>
    <row r="14" spans="1:13">
      <c r="A14" s="83" t="s">
        <v>74</v>
      </c>
      <c r="D14" s="156">
        <f>SUM(D8:D12)</f>
        <v>42201866.666666672</v>
      </c>
      <c r="E14" s="92"/>
    </row>
    <row r="15" spans="1:13">
      <c r="A15" s="1"/>
      <c r="B15" s="46"/>
      <c r="C15" s="1"/>
      <c r="D15" s="1"/>
      <c r="F15" s="47"/>
      <c r="G15" s="1"/>
      <c r="H15" s="1"/>
      <c r="I15" s="1"/>
      <c r="J15" s="1"/>
      <c r="K15" s="45"/>
      <c r="L15" s="41"/>
    </row>
    <row r="16" spans="1:13">
      <c r="A16" s="46" t="s">
        <v>75</v>
      </c>
      <c r="B16" s="39"/>
      <c r="C16" s="39"/>
      <c r="D16" s="1"/>
      <c r="E16" s="1"/>
      <c r="F16" s="1"/>
      <c r="G16" s="39"/>
      <c r="H16" s="39"/>
      <c r="I16" s="39"/>
      <c r="J16" s="86" t="s">
        <v>24</v>
      </c>
      <c r="K16" s="39"/>
      <c r="L16" s="39"/>
      <c r="M16" s="88"/>
    </row>
    <row r="17" spans="1:14" ht="15.75" customHeight="1">
      <c r="A17" s="39"/>
      <c r="B17" s="39"/>
      <c r="C17" s="48"/>
      <c r="D17" s="48" t="s">
        <v>26</v>
      </c>
      <c r="E17" s="48" t="s">
        <v>23</v>
      </c>
      <c r="F17" s="48" t="s">
        <v>15</v>
      </c>
      <c r="G17" s="49" t="s">
        <v>0</v>
      </c>
      <c r="H17" s="50" t="s">
        <v>14</v>
      </c>
      <c r="I17" s="49" t="s">
        <v>16</v>
      </c>
      <c r="J17" s="49" t="s">
        <v>1</v>
      </c>
      <c r="K17" s="49" t="s">
        <v>2</v>
      </c>
      <c r="L17" s="49" t="s">
        <v>22</v>
      </c>
      <c r="M17" s="49" t="s">
        <v>25</v>
      </c>
    </row>
    <row r="18" spans="1:14" s="53" customFormat="1">
      <c r="A18" s="1"/>
      <c r="B18" s="1" t="s">
        <v>27</v>
      </c>
      <c r="C18" s="1"/>
      <c r="D18" s="51" t="s">
        <v>13</v>
      </c>
      <c r="E18" s="52">
        <f>SUM(F18:L18)</f>
        <v>1</v>
      </c>
      <c r="F18" s="40">
        <v>1.709086646927345E-2</v>
      </c>
      <c r="G18" s="40">
        <v>0.25837432114839332</v>
      </c>
      <c r="H18" s="40">
        <v>7.9488263420676677E-2</v>
      </c>
      <c r="I18" s="40">
        <v>0.15381044164081972</v>
      </c>
      <c r="J18" s="40">
        <v>0.4315468104876492</v>
      </c>
      <c r="K18" s="40">
        <v>5.6322179470869524E-2</v>
      </c>
      <c r="L18" s="40">
        <v>3.3671173623181839E-3</v>
      </c>
      <c r="M18" s="87"/>
      <c r="N18" s="105"/>
    </row>
    <row r="19" spans="1:14" ht="13.5" thickBot="1">
      <c r="A19" s="1"/>
      <c r="B19" s="1"/>
      <c r="C19" s="1"/>
      <c r="D19" s="51"/>
      <c r="E19" s="52"/>
      <c r="F19" s="40"/>
      <c r="G19" s="40"/>
      <c r="H19" s="40"/>
      <c r="I19" s="40"/>
      <c r="J19" s="40"/>
      <c r="K19" s="40"/>
      <c r="L19" s="40"/>
    </row>
    <row r="20" spans="1:14">
      <c r="A20" s="46" t="s">
        <v>76</v>
      </c>
      <c r="B20" s="1"/>
      <c r="C20" s="54"/>
      <c r="D20" s="54" t="s">
        <v>13</v>
      </c>
      <c r="E20" s="255">
        <f>D8</f>
        <v>10147112.007087355</v>
      </c>
      <c r="F20" s="256">
        <f>$E$20*F18</f>
        <v>173422.9363618913</v>
      </c>
      <c r="G20" s="256">
        <f t="shared" ref="G20:L20" si="0">$E$20*G18</f>
        <v>2621753.1764479061</v>
      </c>
      <c r="H20" s="257">
        <f t="shared" si="0"/>
        <v>806576.31217847089</v>
      </c>
      <c r="I20" s="256">
        <f t="shared" si="0"/>
        <v>1560731.7791889708</v>
      </c>
      <c r="J20" s="256">
        <f t="shared" si="0"/>
        <v>4378953.8223194769</v>
      </c>
      <c r="K20" s="256">
        <f t="shared" si="0"/>
        <v>571507.46357418911</v>
      </c>
      <c r="L20" s="257">
        <f t="shared" si="0"/>
        <v>34166.517016451151</v>
      </c>
    </row>
    <row r="21" spans="1:14">
      <c r="A21" s="1"/>
      <c r="B21" s="1"/>
      <c r="C21" s="54"/>
      <c r="D21" s="54"/>
      <c r="E21" s="59" t="s">
        <v>118</v>
      </c>
      <c r="F21" s="60"/>
      <c r="G21" s="60"/>
      <c r="H21" s="61"/>
      <c r="I21" s="60"/>
      <c r="J21" s="60"/>
      <c r="K21" s="60"/>
      <c r="L21" s="61"/>
    </row>
    <row r="22" spans="1:14">
      <c r="A22" s="1"/>
      <c r="B22" s="63" t="s">
        <v>28</v>
      </c>
      <c r="C22" s="64"/>
      <c r="D22" s="54" t="s">
        <v>13</v>
      </c>
      <c r="E22" s="252">
        <f>(E20/(1-SUM($F$18:$H$18)))-E20</f>
        <v>5583709.316461077</v>
      </c>
      <c r="F22" s="60">
        <f t="shared" ref="F22:L22" si="1">$E$22*F18</f>
        <v>95430.430330874398</v>
      </c>
      <c r="G22" s="60">
        <f t="shared" si="1"/>
        <v>1442687.1041305901</v>
      </c>
      <c r="H22" s="61">
        <f t="shared" si="1"/>
        <v>443839.35701134457</v>
      </c>
      <c r="I22" s="60">
        <f t="shared" si="1"/>
        <v>858832.79595883784</v>
      </c>
      <c r="J22" s="60">
        <f t="shared" si="1"/>
        <v>2409631.9462089497</v>
      </c>
      <c r="K22" s="60">
        <f t="shared" si="1"/>
        <v>314486.67823488696</v>
      </c>
      <c r="L22" s="61">
        <f t="shared" si="1"/>
        <v>18801.004585593892</v>
      </c>
    </row>
    <row r="23" spans="1:14">
      <c r="A23" s="1"/>
      <c r="B23" s="63" t="s">
        <v>28</v>
      </c>
      <c r="C23" s="64"/>
      <c r="D23" s="64" t="s">
        <v>29</v>
      </c>
      <c r="E23" s="65">
        <f>-E22</f>
        <v>-5583709.316461077</v>
      </c>
      <c r="F23" s="253">
        <f>-SUM(F20:F22)</f>
        <v>-268853.36669276573</v>
      </c>
      <c r="G23" s="253">
        <f>-SUM(G20:G22)</f>
        <v>-4064440.2805784959</v>
      </c>
      <c r="H23" s="254">
        <f>-SUM(H20:H22)</f>
        <v>-1250415.6691898154</v>
      </c>
      <c r="I23" s="66"/>
      <c r="J23" s="66"/>
      <c r="K23" s="66"/>
      <c r="L23" s="258"/>
    </row>
    <row r="24" spans="1:14">
      <c r="A24" s="1"/>
      <c r="B24" s="63"/>
      <c r="C24" s="64"/>
      <c r="D24" s="64"/>
      <c r="E24" s="59"/>
      <c r="F24" s="68" t="s">
        <v>118</v>
      </c>
      <c r="G24" s="68" t="s">
        <v>118</v>
      </c>
      <c r="H24" s="69" t="s">
        <v>118</v>
      </c>
      <c r="I24" s="70"/>
      <c r="J24" s="70"/>
      <c r="K24" s="70"/>
      <c r="L24" s="259"/>
    </row>
    <row r="25" spans="1:14" ht="13.5" thickBot="1">
      <c r="A25" s="72" t="s">
        <v>77</v>
      </c>
      <c r="B25" s="1"/>
      <c r="C25" s="42"/>
      <c r="D25" s="42"/>
      <c r="E25" s="73">
        <f>SUM(E20:E23)</f>
        <v>10147112.007087355</v>
      </c>
      <c r="F25" s="74">
        <f t="shared" ref="F25:L25" si="2">SUM(F20:F23)</f>
        <v>0</v>
      </c>
      <c r="G25" s="74">
        <f t="shared" si="2"/>
        <v>0</v>
      </c>
      <c r="H25" s="75">
        <f t="shared" si="2"/>
        <v>0</v>
      </c>
      <c r="I25" s="74">
        <f t="shared" si="2"/>
        <v>2419564.5751478085</v>
      </c>
      <c r="J25" s="74">
        <f t="shared" si="2"/>
        <v>6788585.7685284261</v>
      </c>
      <c r="K25" s="74">
        <f t="shared" si="2"/>
        <v>885994.14180907607</v>
      </c>
      <c r="L25" s="75">
        <f t="shared" si="2"/>
        <v>52967.521602045046</v>
      </c>
    </row>
    <row r="26" spans="1:14" ht="13.5" thickBot="1">
      <c r="A26" s="39"/>
      <c r="B26" s="1"/>
      <c r="C26" s="39"/>
      <c r="D26" s="39"/>
      <c r="E26" s="78"/>
      <c r="F26" s="78"/>
      <c r="G26" s="78"/>
      <c r="H26" s="70"/>
      <c r="I26" s="70"/>
      <c r="J26" s="70"/>
      <c r="K26" s="70"/>
      <c r="L26" s="70"/>
    </row>
    <row r="27" spans="1:14">
      <c r="A27" s="46" t="s">
        <v>78</v>
      </c>
      <c r="B27" s="1"/>
      <c r="C27" s="54"/>
      <c r="D27" s="54" t="s">
        <v>13</v>
      </c>
      <c r="E27" s="93">
        <f>D10</f>
        <v>26315947.765013672</v>
      </c>
      <c r="F27" s="55">
        <f>$E$27*F18</f>
        <v>449762.34926422377</v>
      </c>
      <c r="G27" s="56">
        <f>$E$27*G18</f>
        <v>6799365.1391619863</v>
      </c>
      <c r="H27" s="57">
        <f>$E$27*H18</f>
        <v>2091808.9881101744</v>
      </c>
      <c r="I27" s="57">
        <f t="shared" ref="I27:L27" si="3">$E$27*I18</f>
        <v>4047667.5479334956</v>
      </c>
      <c r="J27" s="57">
        <f t="shared" si="3"/>
        <v>11356563.322951231</v>
      </c>
      <c r="K27" s="57">
        <f t="shared" si="3"/>
        <v>1482171.5329671279</v>
      </c>
      <c r="L27" s="58">
        <f t="shared" si="3"/>
        <v>88608.884625435938</v>
      </c>
    </row>
    <row r="28" spans="1:14">
      <c r="A28" s="38"/>
      <c r="B28" s="1"/>
      <c r="C28" s="54"/>
      <c r="D28" s="54"/>
      <c r="E28" s="59" t="s">
        <v>118</v>
      </c>
      <c r="F28" s="60"/>
      <c r="G28" s="61"/>
      <c r="H28" s="60"/>
      <c r="I28" s="60"/>
      <c r="J28" s="60"/>
      <c r="K28" s="60"/>
      <c r="L28" s="62"/>
    </row>
    <row r="29" spans="1:14">
      <c r="A29" s="38"/>
      <c r="B29" s="63" t="s">
        <v>28</v>
      </c>
      <c r="C29" s="64"/>
      <c r="D29" s="54" t="s">
        <v>13</v>
      </c>
      <c r="E29" s="252">
        <f>(E27/(1-SUM(F18:G18)))-E27</f>
        <v>10005216.263647087</v>
      </c>
      <c r="F29" s="60">
        <f>$E$29*F18</f>
        <v>170997.81515819539</v>
      </c>
      <c r="G29" s="61">
        <f>$E$29*G18</f>
        <v>2585090.9600626803</v>
      </c>
      <c r="H29" s="60">
        <f t="shared" ref="H29:L29" si="4">$E$29*H18</f>
        <v>795297.26594561816</v>
      </c>
      <c r="I29" s="60">
        <f t="shared" si="4"/>
        <v>1538906.7322234707</v>
      </c>
      <c r="J29" s="60">
        <f t="shared" si="4"/>
        <v>4317719.1668160548</v>
      </c>
      <c r="K29" s="60">
        <f t="shared" si="4"/>
        <v>563515.58604599384</v>
      </c>
      <c r="L29" s="62">
        <f t="shared" si="4"/>
        <v>33688.737395074371</v>
      </c>
    </row>
    <row r="30" spans="1:14">
      <c r="A30" s="38"/>
      <c r="B30" s="63" t="s">
        <v>28</v>
      </c>
      <c r="C30" s="64"/>
      <c r="D30" s="64" t="s">
        <v>29</v>
      </c>
      <c r="E30" s="65">
        <f>-E29</f>
        <v>-10005216.263647087</v>
      </c>
      <c r="F30" s="253">
        <f>-SUM(F27:F29)</f>
        <v>-620760.16442241916</v>
      </c>
      <c r="G30" s="254">
        <f>-SUM(G27:G29)</f>
        <v>-9384456.0992246661</v>
      </c>
      <c r="H30" s="66"/>
      <c r="I30" s="66"/>
      <c r="J30" s="66"/>
      <c r="K30" s="66"/>
      <c r="L30" s="67"/>
    </row>
    <row r="31" spans="1:14">
      <c r="A31" s="38"/>
      <c r="B31" s="1"/>
      <c r="C31" s="54"/>
      <c r="D31" s="54"/>
      <c r="E31" s="59"/>
      <c r="F31" s="68" t="s">
        <v>118</v>
      </c>
      <c r="G31" s="69" t="s">
        <v>118</v>
      </c>
      <c r="H31" s="60"/>
      <c r="I31" s="70"/>
      <c r="J31" s="70"/>
      <c r="K31" s="70"/>
      <c r="L31" s="71"/>
    </row>
    <row r="32" spans="1:14" ht="13.5" thickBot="1">
      <c r="A32" s="72" t="s">
        <v>77</v>
      </c>
      <c r="B32" s="1"/>
      <c r="C32" s="39"/>
      <c r="D32" s="39"/>
      <c r="E32" s="73">
        <f>SUM(E27:E30)</f>
        <v>26315947.765013672</v>
      </c>
      <c r="F32" s="74">
        <f>SUM(F27:F30)</f>
        <v>0</v>
      </c>
      <c r="G32" s="157">
        <f>SUM(G27:G30)</f>
        <v>0</v>
      </c>
      <c r="H32" s="76">
        <f>SUM(H27:H30)</f>
        <v>2887106.2540557925</v>
      </c>
      <c r="I32" s="76">
        <f>SUM(I27:I30)</f>
        <v>5586574.2801569663</v>
      </c>
      <c r="J32" s="76">
        <f t="shared" ref="J32:L32" si="5">SUM(J27:J30)</f>
        <v>15674282.489767287</v>
      </c>
      <c r="K32" s="76">
        <f t="shared" si="5"/>
        <v>2045687.1190131218</v>
      </c>
      <c r="L32" s="77">
        <f t="shared" si="5"/>
        <v>122297.62202051032</v>
      </c>
    </row>
    <row r="33" spans="1:13" ht="13.5" thickBot="1">
      <c r="A33" s="39"/>
      <c r="B33" s="1"/>
      <c r="C33" s="39"/>
      <c r="D33" s="39"/>
      <c r="E33" s="78"/>
      <c r="F33" s="78"/>
      <c r="G33" s="78"/>
      <c r="H33" s="70"/>
      <c r="I33" s="70"/>
      <c r="J33" s="70"/>
      <c r="K33" s="70"/>
      <c r="L33" s="70"/>
      <c r="M33" s="68"/>
    </row>
    <row r="34" spans="1:13">
      <c r="A34" s="46" t="s">
        <v>79</v>
      </c>
      <c r="B34" s="1"/>
      <c r="C34" s="54"/>
      <c r="D34" s="54" t="s">
        <v>13</v>
      </c>
      <c r="E34" s="158">
        <f>D12</f>
        <v>5738806.89456564</v>
      </c>
      <c r="F34" s="159">
        <f>$E$34*F18</f>
        <v>98081.182327967195</v>
      </c>
      <c r="G34" s="57">
        <f>$E$34*G18</f>
        <v>1482760.3355851164</v>
      </c>
      <c r="H34" s="57">
        <f t="shared" ref="H34:L34" si="6">$E$34*H18</f>
        <v>456167.79415562906</v>
      </c>
      <c r="I34" s="57">
        <f t="shared" si="6"/>
        <v>882688.42294452223</v>
      </c>
      <c r="J34" s="57">
        <f t="shared" si="6"/>
        <v>2476563.8113543331</v>
      </c>
      <c r="K34" s="57">
        <f t="shared" si="6"/>
        <v>323222.11186438939</v>
      </c>
      <c r="L34" s="57">
        <f t="shared" si="6"/>
        <v>19323.236333683268</v>
      </c>
      <c r="M34" s="160">
        <f t="shared" ref="M34" si="7">$E$32*M18</f>
        <v>0</v>
      </c>
    </row>
    <row r="35" spans="1:13">
      <c r="A35" s="39"/>
      <c r="B35" s="1"/>
      <c r="C35" s="54"/>
      <c r="D35" s="54"/>
      <c r="E35" s="59" t="s">
        <v>118</v>
      </c>
      <c r="F35" s="161"/>
      <c r="G35" s="162"/>
      <c r="H35" s="162"/>
      <c r="I35" s="162"/>
      <c r="J35" s="162"/>
      <c r="K35" s="162"/>
      <c r="L35" s="162"/>
      <c r="M35" s="163"/>
    </row>
    <row r="36" spans="1:13">
      <c r="A36" s="39"/>
      <c r="B36" s="63" t="s">
        <v>28</v>
      </c>
      <c r="C36" s="64"/>
      <c r="D36" s="54" t="s">
        <v>13</v>
      </c>
      <c r="E36" s="164">
        <f>(E34/(1-$F$18))-E34</f>
        <v>99786.622162771411</v>
      </c>
      <c r="F36" s="161">
        <f t="shared" ref="F36:L36" si="8">$E$36*F18</f>
        <v>1705.4398348037687</v>
      </c>
      <c r="G36" s="162">
        <f t="shared" si="8"/>
        <v>25782.300760997281</v>
      </c>
      <c r="H36" s="162">
        <f t="shared" si="8"/>
        <v>7931.8653083339077</v>
      </c>
      <c r="I36" s="162">
        <f t="shared" si="8"/>
        <v>15348.224424701481</v>
      </c>
      <c r="J36" s="162">
        <f t="shared" si="8"/>
        <v>43062.598523680172</v>
      </c>
      <c r="K36" s="162">
        <f t="shared" si="8"/>
        <v>5620.2000422434576</v>
      </c>
      <c r="L36" s="162">
        <f t="shared" si="8"/>
        <v>335.99326801135209</v>
      </c>
      <c r="M36" s="163"/>
    </row>
    <row r="37" spans="1:13">
      <c r="A37" s="39"/>
      <c r="B37" s="63" t="s">
        <v>28</v>
      </c>
      <c r="C37" s="64"/>
      <c r="D37" s="64" t="s">
        <v>29</v>
      </c>
      <c r="E37" s="165">
        <f>-E36</f>
        <v>-99786.622162771411</v>
      </c>
      <c r="F37" s="166">
        <f>-SUM(F34:F36)</f>
        <v>-99786.62216277096</v>
      </c>
      <c r="G37" s="167">
        <f>G53</f>
        <v>-573510.19241563999</v>
      </c>
      <c r="H37" s="168"/>
      <c r="I37" s="168"/>
      <c r="J37" s="168"/>
      <c r="K37" s="168"/>
      <c r="L37" s="168"/>
      <c r="M37" s="175">
        <f>-G37</f>
        <v>573510.19241563999</v>
      </c>
    </row>
    <row r="38" spans="1:13">
      <c r="A38" s="39"/>
      <c r="B38" s="63"/>
      <c r="C38" s="64"/>
      <c r="D38" s="64"/>
      <c r="E38" s="59"/>
      <c r="F38" s="69" t="s">
        <v>118</v>
      </c>
      <c r="G38" s="68" t="s">
        <v>118</v>
      </c>
      <c r="H38" s="170"/>
      <c r="I38" s="170"/>
      <c r="J38" s="170"/>
      <c r="K38" s="170"/>
      <c r="L38" s="170"/>
      <c r="M38" s="260" t="s">
        <v>118</v>
      </c>
    </row>
    <row r="39" spans="1:13" ht="13.5" thickBot="1">
      <c r="A39" s="72" t="s">
        <v>77</v>
      </c>
      <c r="B39" s="1"/>
      <c r="C39" s="39"/>
      <c r="D39" s="39"/>
      <c r="E39" s="172">
        <f t="shared" ref="E39:M39" si="9">SUM(E34:E37)</f>
        <v>5738806.89456564</v>
      </c>
      <c r="F39" s="173">
        <f t="shared" si="9"/>
        <v>0</v>
      </c>
      <c r="G39" s="174">
        <f>SUM(G34:G37)</f>
        <v>935032.44393047364</v>
      </c>
      <c r="H39" s="174">
        <f t="shared" si="9"/>
        <v>464099.65946396295</v>
      </c>
      <c r="I39" s="174">
        <f t="shared" si="9"/>
        <v>898036.64736922376</v>
      </c>
      <c r="J39" s="174">
        <f t="shared" si="9"/>
        <v>2519626.4098780132</v>
      </c>
      <c r="K39" s="174">
        <f t="shared" si="9"/>
        <v>328842.31190663285</v>
      </c>
      <c r="L39" s="174">
        <f t="shared" si="9"/>
        <v>19659.22960169462</v>
      </c>
      <c r="M39" s="175">
        <f t="shared" si="9"/>
        <v>573510.19241563999</v>
      </c>
    </row>
    <row r="40" spans="1:13">
      <c r="A40" s="39"/>
      <c r="B40" s="1" t="s">
        <v>24</v>
      </c>
      <c r="C40" s="39"/>
      <c r="D40" s="39"/>
      <c r="E40" s="176"/>
      <c r="F40" s="176"/>
      <c r="G40" s="176"/>
      <c r="H40" s="168"/>
      <c r="I40" s="168"/>
      <c r="J40" s="168"/>
      <c r="K40" s="168"/>
      <c r="L40" s="168"/>
      <c r="M40" s="177"/>
    </row>
    <row r="41" spans="1:13">
      <c r="A41" s="46" t="s">
        <v>80</v>
      </c>
      <c r="D41" s="54" t="s">
        <v>13</v>
      </c>
      <c r="E41" s="97">
        <f>E29+E22+E36</f>
        <v>15688712.202270936</v>
      </c>
      <c r="F41" s="98">
        <f t="shared" ref="F41:L41" si="10">F29+F22+F36</f>
        <v>268133.68532387353</v>
      </c>
      <c r="G41" s="98">
        <f t="shared" si="10"/>
        <v>4053560.3649542676</v>
      </c>
      <c r="H41" s="98">
        <f t="shared" si="10"/>
        <v>1247068.4882652967</v>
      </c>
      <c r="I41" s="98">
        <f t="shared" si="10"/>
        <v>2413087.7526070103</v>
      </c>
      <c r="J41" s="98">
        <f t="shared" si="10"/>
        <v>6770413.7115486842</v>
      </c>
      <c r="K41" s="98">
        <f t="shared" si="10"/>
        <v>883622.46432312427</v>
      </c>
      <c r="L41" s="98">
        <f t="shared" si="10"/>
        <v>52825.735248679608</v>
      </c>
      <c r="M41" s="99">
        <f>M29+M22+M36</f>
        <v>0</v>
      </c>
    </row>
    <row r="42" spans="1:13">
      <c r="D42" s="64" t="s">
        <v>29</v>
      </c>
      <c r="E42" s="100">
        <f>E30+E23+E37</f>
        <v>-15688712.202270936</v>
      </c>
      <c r="F42" s="101">
        <f t="shared" ref="F42:M42" si="11">F30+F23+F37</f>
        <v>-989400.15327795583</v>
      </c>
      <c r="G42" s="101">
        <f t="shared" si="11"/>
        <v>-14022406.572218802</v>
      </c>
      <c r="H42" s="101">
        <f t="shared" si="11"/>
        <v>-1250415.6691898154</v>
      </c>
      <c r="I42" s="101">
        <f t="shared" si="11"/>
        <v>0</v>
      </c>
      <c r="J42" s="101">
        <f t="shared" si="11"/>
        <v>0</v>
      </c>
      <c r="K42" s="101">
        <f t="shared" si="11"/>
        <v>0</v>
      </c>
      <c r="L42" s="101">
        <f t="shared" si="11"/>
        <v>0</v>
      </c>
      <c r="M42" s="102">
        <f t="shared" si="11"/>
        <v>573510.19241563999</v>
      </c>
    </row>
    <row r="43" spans="1:13">
      <c r="E43" s="103"/>
      <c r="F43" s="79"/>
      <c r="G43" s="79"/>
      <c r="H43" s="79"/>
      <c r="I43" s="79"/>
      <c r="J43" s="79"/>
      <c r="K43" s="79"/>
      <c r="L43" s="79"/>
      <c r="M43" s="261"/>
    </row>
    <row r="44" spans="1:13">
      <c r="A44" s="80" t="s">
        <v>81</v>
      </c>
      <c r="B44" s="81"/>
      <c r="C44" s="81"/>
      <c r="D44" s="81"/>
      <c r="E44" s="215">
        <f>E32+E25+E39</f>
        <v>42201866.666666672</v>
      </c>
      <c r="F44" s="82">
        <f t="shared" ref="F44:M44" si="12">F32+F25+F39</f>
        <v>0</v>
      </c>
      <c r="G44" s="82">
        <f t="shared" si="12"/>
        <v>935032.44393047364</v>
      </c>
      <c r="H44" s="82">
        <f t="shared" si="12"/>
        <v>3351205.9135197555</v>
      </c>
      <c r="I44" s="82">
        <f t="shared" si="12"/>
        <v>8904175.5026739985</v>
      </c>
      <c r="J44" s="263">
        <f>J32+J25+J39</f>
        <v>24982494.668173727</v>
      </c>
      <c r="K44" s="82">
        <f t="shared" si="12"/>
        <v>3260523.5727288309</v>
      </c>
      <c r="L44" s="82">
        <f t="shared" si="12"/>
        <v>194924.37322424998</v>
      </c>
      <c r="M44" s="104">
        <f t="shared" si="12"/>
        <v>573510.19241563999</v>
      </c>
    </row>
    <row r="45" spans="1:13">
      <c r="E45" s="68" t="s">
        <v>118</v>
      </c>
      <c r="J45" s="68" t="s">
        <v>118</v>
      </c>
    </row>
    <row r="46" spans="1:13">
      <c r="A46" s="83"/>
    </row>
    <row r="48" spans="1:13">
      <c r="E48" s="36"/>
      <c r="F48" s="36"/>
      <c r="G48" s="36"/>
      <c r="H48" s="36"/>
      <c r="I48" s="36"/>
      <c r="J48" s="219"/>
      <c r="K48" s="36"/>
      <c r="L48" s="36"/>
      <c r="M48" s="36"/>
    </row>
    <row r="49" spans="1:13" ht="13.5" thickBot="1">
      <c r="B49" s="182" t="s">
        <v>48</v>
      </c>
      <c r="D49" s="89"/>
      <c r="E49" s="45"/>
      <c r="L49" s="36"/>
    </row>
    <row r="50" spans="1:13">
      <c r="A50" s="46" t="s">
        <v>79</v>
      </c>
      <c r="B50" s="1"/>
      <c r="C50" s="54">
        <v>3</v>
      </c>
      <c r="D50" s="54" t="s">
        <v>13</v>
      </c>
      <c r="E50" s="203">
        <f>'3.4.2'!F53</f>
        <v>2181750.8945656396</v>
      </c>
      <c r="F50" s="159">
        <f>$E$50*F18</f>
        <v>37288.013208239245</v>
      </c>
      <c r="G50" s="57">
        <f>$E$50*G18</f>
        <v>563708.40629829699</v>
      </c>
      <c r="H50" s="57">
        <f t="shared" ref="H50:M50" si="13">$E$50*H18</f>
        <v>173423.58982553054</v>
      </c>
      <c r="I50" s="57">
        <f t="shared" si="13"/>
        <v>335576.06864339451</v>
      </c>
      <c r="J50" s="57">
        <f t="shared" si="13"/>
        <v>941527.63982837717</v>
      </c>
      <c r="K50" s="57">
        <f t="shared" si="13"/>
        <v>122880.96544445609</v>
      </c>
      <c r="L50" s="57">
        <f t="shared" si="13"/>
        <v>7346.2113173451944</v>
      </c>
      <c r="M50" s="160">
        <f t="shared" si="13"/>
        <v>0</v>
      </c>
    </row>
    <row r="51" spans="1:13">
      <c r="A51" s="39"/>
      <c r="B51" s="1"/>
      <c r="C51" s="54"/>
      <c r="D51" s="54"/>
      <c r="E51" s="59"/>
      <c r="F51" s="161"/>
      <c r="G51" s="162"/>
      <c r="H51" s="162"/>
      <c r="I51" s="162"/>
      <c r="J51" s="162"/>
      <c r="K51" s="162"/>
      <c r="L51" s="162"/>
      <c r="M51" s="163"/>
    </row>
    <row r="52" spans="1:13">
      <c r="A52" s="39"/>
      <c r="B52" s="63" t="s">
        <v>28</v>
      </c>
      <c r="C52" s="64">
        <v>3</v>
      </c>
      <c r="D52" s="54" t="s">
        <v>13</v>
      </c>
      <c r="E52" s="164">
        <f>(E50/(1-$F$18))-E50</f>
        <v>37936.378792509902</v>
      </c>
      <c r="F52" s="161">
        <f>$E$52*F18</f>
        <v>648.36558427056389</v>
      </c>
      <c r="G52" s="162">
        <f t="shared" ref="G52:L52" si="14">$E$52*G18</f>
        <v>9801.7861173430501</v>
      </c>
      <c r="H52" s="162">
        <f t="shared" si="14"/>
        <v>3015.4968706855993</v>
      </c>
      <c r="I52" s="162">
        <f t="shared" si="14"/>
        <v>5835.0111763293753</v>
      </c>
      <c r="J52" s="162">
        <f t="shared" si="14"/>
        <v>16371.323269358945</v>
      </c>
      <c r="K52" s="162">
        <f t="shared" si="14"/>
        <v>2136.659534826631</v>
      </c>
      <c r="L52" s="162">
        <f t="shared" si="14"/>
        <v>127.73623969573943</v>
      </c>
      <c r="M52" s="163"/>
    </row>
    <row r="53" spans="1:13">
      <c r="A53" s="39"/>
      <c r="B53" s="63" t="s">
        <v>28</v>
      </c>
      <c r="C53" s="64">
        <v>3</v>
      </c>
      <c r="D53" s="64" t="s">
        <v>29</v>
      </c>
      <c r="E53" s="165">
        <f>-E52</f>
        <v>-37936.378792509902</v>
      </c>
      <c r="F53" s="166">
        <f>-SUM(F50:F52)</f>
        <v>-37936.378792509808</v>
      </c>
      <c r="G53" s="167">
        <f>-SUM(G50:G52)</f>
        <v>-573510.19241563999</v>
      </c>
      <c r="H53" s="168"/>
      <c r="I53" s="168"/>
      <c r="J53" s="168"/>
      <c r="K53" s="168"/>
      <c r="L53" s="168"/>
      <c r="M53" s="169">
        <f>-G53</f>
        <v>573510.19241563999</v>
      </c>
    </row>
    <row r="54" spans="1:13">
      <c r="A54" s="39"/>
      <c r="B54" s="63"/>
      <c r="C54" s="64"/>
      <c r="D54" s="64"/>
      <c r="E54" s="59"/>
      <c r="F54" s="69" t="s">
        <v>46</v>
      </c>
      <c r="G54" s="68" t="s">
        <v>46</v>
      </c>
      <c r="H54" s="170"/>
      <c r="I54" s="170"/>
      <c r="J54" s="170"/>
      <c r="K54" s="170"/>
      <c r="L54" s="170"/>
      <c r="M54" s="171"/>
    </row>
    <row r="55" spans="1:13" ht="13.5" thickBot="1">
      <c r="A55" s="39"/>
      <c r="B55" s="1"/>
      <c r="C55" s="39"/>
      <c r="D55" s="39"/>
      <c r="E55" s="172">
        <f t="shared" ref="E55:M55" si="15">SUM(E50:E53)</f>
        <v>2181750.8945656396</v>
      </c>
      <c r="F55" s="173">
        <f t="shared" si="15"/>
        <v>0</v>
      </c>
      <c r="G55" s="174">
        <f t="shared" si="15"/>
        <v>0</v>
      </c>
      <c r="H55" s="174">
        <f t="shared" si="15"/>
        <v>176439.08669621614</v>
      </c>
      <c r="I55" s="174">
        <f t="shared" si="15"/>
        <v>341411.07981972391</v>
      </c>
      <c r="J55" s="174">
        <f t="shared" si="15"/>
        <v>957898.96309773612</v>
      </c>
      <c r="K55" s="174">
        <f t="shared" si="15"/>
        <v>125017.62497928271</v>
      </c>
      <c r="L55" s="174">
        <f t="shared" si="15"/>
        <v>7473.947557040934</v>
      </c>
      <c r="M55" s="175">
        <f t="shared" si="15"/>
        <v>573510.19241563999</v>
      </c>
    </row>
    <row r="57" spans="1:13" ht="13.5" thickBot="1">
      <c r="B57" s="182" t="s">
        <v>47</v>
      </c>
    </row>
    <row r="58" spans="1:13">
      <c r="A58" s="46" t="s">
        <v>79</v>
      </c>
      <c r="B58" s="1"/>
      <c r="C58" s="54">
        <v>3</v>
      </c>
      <c r="D58" s="54" t="s">
        <v>13</v>
      </c>
      <c r="E58" s="203">
        <f>'3.4.2'!F56</f>
        <v>3557056</v>
      </c>
      <c r="F58" s="159">
        <f>$E$58*F18</f>
        <v>60793.169119727943</v>
      </c>
      <c r="G58" s="57">
        <f t="shared" ref="G58:M58" si="16">$E$58*G18</f>
        <v>919051.9292868193</v>
      </c>
      <c r="H58" s="57">
        <f t="shared" si="16"/>
        <v>282744.20433009852</v>
      </c>
      <c r="I58" s="57">
        <f t="shared" si="16"/>
        <v>547112.35430112761</v>
      </c>
      <c r="J58" s="57">
        <f t="shared" si="16"/>
        <v>1535036.1715259554</v>
      </c>
      <c r="K58" s="57">
        <f t="shared" si="16"/>
        <v>200341.14641993327</v>
      </c>
      <c r="L58" s="57">
        <f t="shared" si="16"/>
        <v>11977.02501633807</v>
      </c>
      <c r="M58" s="160">
        <f t="shared" si="16"/>
        <v>0</v>
      </c>
    </row>
    <row r="59" spans="1:13">
      <c r="A59" s="39"/>
      <c r="B59" s="1"/>
      <c r="C59" s="54"/>
      <c r="D59" s="54"/>
      <c r="E59" s="59"/>
      <c r="F59" s="161"/>
      <c r="G59" s="162"/>
      <c r="H59" s="162"/>
      <c r="I59" s="162"/>
      <c r="J59" s="162"/>
      <c r="K59" s="162"/>
      <c r="L59" s="162"/>
      <c r="M59" s="163"/>
    </row>
    <row r="60" spans="1:13">
      <c r="A60" s="39"/>
      <c r="B60" s="63" t="s">
        <v>28</v>
      </c>
      <c r="C60" s="64">
        <v>3</v>
      </c>
      <c r="D60" s="54" t="s">
        <v>13</v>
      </c>
      <c r="E60" s="164">
        <f>(E58/(1-$F$18))-E58</f>
        <v>61850.243370261509</v>
      </c>
      <c r="F60" s="161">
        <f>$E$60*F18</f>
        <v>1057.0742505332048</v>
      </c>
      <c r="G60" s="162">
        <f t="shared" ref="G60:L60" si="17">$E$60*G18</f>
        <v>15980.514643654231</v>
      </c>
      <c r="H60" s="162">
        <f t="shared" si="17"/>
        <v>4916.3684376483079</v>
      </c>
      <c r="I60" s="162">
        <f t="shared" si="17"/>
        <v>9513.2132483721052</v>
      </c>
      <c r="J60" s="162">
        <f t="shared" si="17"/>
        <v>26691.275254321226</v>
      </c>
      <c r="K60" s="162">
        <f t="shared" si="17"/>
        <v>3483.5405074168266</v>
      </c>
      <c r="L60" s="162">
        <f t="shared" si="17"/>
        <v>208.25702831561267</v>
      </c>
      <c r="M60" s="163"/>
    </row>
    <row r="61" spans="1:13">
      <c r="A61" s="39"/>
      <c r="B61" s="63" t="s">
        <v>28</v>
      </c>
      <c r="C61" s="64">
        <v>3</v>
      </c>
      <c r="D61" s="64" t="s">
        <v>29</v>
      </c>
      <c r="E61" s="165">
        <f>-E60</f>
        <v>-61850.243370261509</v>
      </c>
      <c r="F61" s="166">
        <f>-SUM(F58:F60)</f>
        <v>-61850.243370261145</v>
      </c>
      <c r="G61" s="167"/>
      <c r="H61" s="168"/>
      <c r="I61" s="168"/>
      <c r="J61" s="168"/>
      <c r="K61" s="168"/>
      <c r="L61" s="168"/>
      <c r="M61" s="169">
        <f>-G61</f>
        <v>0</v>
      </c>
    </row>
    <row r="62" spans="1:13">
      <c r="A62" s="39"/>
      <c r="B62" s="63"/>
      <c r="C62" s="64"/>
      <c r="D62" s="64"/>
      <c r="E62" s="59"/>
      <c r="F62" s="69" t="s">
        <v>46</v>
      </c>
      <c r="G62" s="68" t="s">
        <v>46</v>
      </c>
      <c r="H62" s="170"/>
      <c r="I62" s="170"/>
      <c r="J62" s="170"/>
      <c r="K62" s="170"/>
      <c r="L62" s="170"/>
      <c r="M62" s="171"/>
    </row>
    <row r="63" spans="1:13" ht="13.5" thickBot="1">
      <c r="A63" s="39"/>
      <c r="B63" s="1"/>
      <c r="C63" s="39"/>
      <c r="D63" s="39"/>
      <c r="E63" s="172">
        <f t="shared" ref="E63:M63" si="18">SUM(E58:E61)</f>
        <v>3557056</v>
      </c>
      <c r="F63" s="173">
        <f t="shared" si="18"/>
        <v>0</v>
      </c>
      <c r="G63" s="174">
        <f t="shared" si="18"/>
        <v>935032.44393047353</v>
      </c>
      <c r="H63" s="174">
        <f t="shared" si="18"/>
        <v>287660.57276774681</v>
      </c>
      <c r="I63" s="174">
        <f t="shared" si="18"/>
        <v>556625.56754949968</v>
      </c>
      <c r="J63" s="174">
        <f t="shared" si="18"/>
        <v>1561727.4467802767</v>
      </c>
      <c r="K63" s="174">
        <f t="shared" si="18"/>
        <v>203824.68692735009</v>
      </c>
      <c r="L63" s="174">
        <f t="shared" si="18"/>
        <v>12185.282044653683</v>
      </c>
      <c r="M63" s="175">
        <f t="shared" si="18"/>
        <v>0</v>
      </c>
    </row>
    <row r="64" spans="1:13">
      <c r="F64" s="36"/>
    </row>
    <row r="65" spans="2:6">
      <c r="B65" s="182"/>
      <c r="E65" s="36"/>
      <c r="F65" s="36"/>
    </row>
    <row r="66" spans="2:6">
      <c r="E66" s="36"/>
      <c r="F66" s="36"/>
    </row>
  </sheetData>
  <pageMargins left="0.5" right="0.5" top="1" bottom="0.75" header="0.3" footer="0.3"/>
  <pageSetup scale="60" orientation="landscape" r:id="rId1"/>
  <headerFooter>
    <oddFooter xml:space="preserve">&amp;CPage 3.4.1
</oddFooter>
  </headerFooter>
</worksheet>
</file>

<file path=xl/worksheets/sheet3.xml><?xml version="1.0" encoding="utf-8"?>
<worksheet xmlns="http://schemas.openxmlformats.org/spreadsheetml/2006/main" xmlns:r="http://schemas.openxmlformats.org/officeDocument/2006/relationships">
  <sheetPr codeName="Sheet7">
    <pageSetUpPr fitToPage="1"/>
  </sheetPr>
  <dimension ref="A1:S67"/>
  <sheetViews>
    <sheetView view="pageBreakPreview" topLeftCell="E4" zoomScale="85" zoomScaleNormal="85" zoomScaleSheetLayoutView="85" workbookViewId="0">
      <selection activeCell="G24" sqref="G24"/>
    </sheetView>
  </sheetViews>
  <sheetFormatPr defaultRowHeight="12.75"/>
  <cols>
    <col min="1" max="1" width="9.140625" style="109"/>
    <col min="2" max="2" width="10.42578125" style="109" customWidth="1"/>
    <col min="3" max="3" width="16.5703125" style="109" customWidth="1"/>
    <col min="4" max="4" width="56.5703125" style="109" customWidth="1"/>
    <col min="5" max="5" width="15.7109375" style="109" bestFit="1" customWidth="1"/>
    <col min="6" max="6" width="16.42578125" style="109" bestFit="1" customWidth="1"/>
    <col min="7" max="7" width="14.28515625" style="109" bestFit="1" customWidth="1"/>
    <col min="8" max="8" width="10.5703125" style="109" bestFit="1" customWidth="1"/>
    <col min="9" max="11" width="9.140625" style="109"/>
    <col min="12" max="12" width="5.140625" style="109" customWidth="1"/>
    <col min="13" max="13" width="11.5703125" style="109" bestFit="1" customWidth="1"/>
    <col min="14" max="14" width="13" style="109" customWidth="1"/>
    <col min="15" max="15" width="11.7109375" style="109" customWidth="1"/>
    <col min="16" max="16" width="17.140625" style="109" bestFit="1" customWidth="1"/>
    <col min="17" max="18" width="12.28515625" style="109" bestFit="1" customWidth="1"/>
    <col min="19" max="16384" width="9.140625" style="109"/>
  </cols>
  <sheetData>
    <row r="1" spans="1:19">
      <c r="A1" s="108" t="s">
        <v>32</v>
      </c>
      <c r="F1" s="204" t="s">
        <v>122</v>
      </c>
    </row>
    <row r="2" spans="1:19">
      <c r="A2" s="38" t="s">
        <v>59</v>
      </c>
    </row>
    <row r="3" spans="1:19">
      <c r="A3" s="38" t="s">
        <v>120</v>
      </c>
    </row>
    <row r="4" spans="1:19">
      <c r="A4" s="2" t="s">
        <v>61</v>
      </c>
    </row>
    <row r="6" spans="1:19">
      <c r="B6" s="110" t="s">
        <v>62</v>
      </c>
      <c r="L6" s="111"/>
      <c r="M6" s="179"/>
      <c r="N6" s="179"/>
      <c r="O6" s="179"/>
      <c r="P6" s="121"/>
      <c r="Q6" s="136"/>
      <c r="R6" s="136"/>
    </row>
    <row r="7" spans="1:19">
      <c r="B7" s="107" t="s">
        <v>114</v>
      </c>
      <c r="E7" s="112">
        <v>1152721.951102</v>
      </c>
      <c r="G7" s="113"/>
      <c r="H7" s="113"/>
      <c r="I7" s="113"/>
      <c r="L7" s="114"/>
      <c r="M7" s="115"/>
      <c r="N7" s="116"/>
      <c r="O7" s="121"/>
      <c r="P7" s="121"/>
      <c r="Q7" s="117"/>
      <c r="R7" s="117"/>
    </row>
    <row r="8" spans="1:19">
      <c r="B8" s="107"/>
      <c r="E8" s="117"/>
      <c r="G8" s="107"/>
      <c r="H8" s="107"/>
      <c r="I8" s="107"/>
      <c r="L8" s="118"/>
      <c r="M8" s="119"/>
      <c r="N8" s="119"/>
      <c r="O8" s="121"/>
      <c r="P8" s="121"/>
      <c r="Q8" s="117"/>
      <c r="R8" s="117"/>
    </row>
    <row r="9" spans="1:19">
      <c r="B9" s="107" t="s">
        <v>115</v>
      </c>
      <c r="E9" s="112">
        <v>3556324.7404340003</v>
      </c>
      <c r="G9" s="113"/>
      <c r="H9" s="113"/>
      <c r="I9" s="113"/>
      <c r="L9" s="118"/>
      <c r="M9" s="119"/>
      <c r="N9" s="119"/>
      <c r="O9" s="121"/>
      <c r="P9" s="121"/>
      <c r="Q9" s="117"/>
      <c r="R9" s="117"/>
    </row>
    <row r="10" spans="1:19" ht="13.5" customHeight="1">
      <c r="G10" s="107"/>
      <c r="H10" s="107"/>
      <c r="I10" s="107"/>
      <c r="L10" s="121"/>
      <c r="M10" s="121"/>
      <c r="N10" s="122"/>
      <c r="O10" s="121"/>
      <c r="P10" s="121"/>
      <c r="Q10" s="121"/>
      <c r="R10" s="121"/>
      <c r="S10" s="121"/>
    </row>
    <row r="11" spans="1:19">
      <c r="B11" s="107" t="s">
        <v>116</v>
      </c>
      <c r="E11" s="112">
        <v>292593.797624</v>
      </c>
      <c r="G11" s="123"/>
      <c r="H11" s="123"/>
      <c r="I11" s="123"/>
      <c r="M11" s="121"/>
      <c r="N11" s="122"/>
      <c r="O11" s="121"/>
      <c r="P11" s="121"/>
      <c r="Q11" s="136"/>
      <c r="R11" s="136"/>
    </row>
    <row r="12" spans="1:19">
      <c r="B12" s="107"/>
      <c r="E12" s="124"/>
      <c r="G12" s="123"/>
      <c r="H12" s="123"/>
      <c r="I12" s="123"/>
      <c r="M12" s="121"/>
      <c r="N12" s="122"/>
      <c r="O12" s="121"/>
      <c r="P12" s="121"/>
      <c r="Q12" s="117"/>
      <c r="R12" s="117"/>
    </row>
    <row r="13" spans="1:19">
      <c r="M13" s="121"/>
      <c r="N13" s="121"/>
      <c r="O13" s="121"/>
      <c r="P13" s="121"/>
      <c r="Q13" s="117"/>
      <c r="R13" s="117"/>
    </row>
    <row r="14" spans="1:19">
      <c r="A14" s="110"/>
      <c r="B14" s="125" t="s">
        <v>37</v>
      </c>
      <c r="C14" s="126"/>
      <c r="D14" s="126"/>
      <c r="E14" s="126"/>
      <c r="F14" s="127"/>
      <c r="M14" s="121"/>
      <c r="N14" s="121"/>
      <c r="O14" s="121"/>
      <c r="P14" s="121"/>
      <c r="Q14" s="117"/>
      <c r="R14" s="117"/>
    </row>
    <row r="15" spans="1:19">
      <c r="A15" s="107"/>
      <c r="B15" s="128"/>
      <c r="C15" s="122" t="s">
        <v>117</v>
      </c>
      <c r="D15" s="122"/>
      <c r="E15" s="129">
        <f>E7</f>
        <v>1152721.951102</v>
      </c>
      <c r="F15" s="130" t="s">
        <v>38</v>
      </c>
      <c r="M15" s="121"/>
      <c r="N15" s="121"/>
      <c r="O15" s="121"/>
      <c r="P15" s="121"/>
      <c r="Q15" s="121"/>
      <c r="R15" s="121"/>
    </row>
    <row r="16" spans="1:19">
      <c r="A16" s="107"/>
      <c r="B16" s="128"/>
      <c r="C16" s="131" t="s">
        <v>39</v>
      </c>
      <c r="D16" s="131"/>
      <c r="E16" s="132">
        <f>SUM('3.4.1'!I18:L18)</f>
        <v>0.64504654896165659</v>
      </c>
      <c r="F16" s="133"/>
      <c r="M16" s="121"/>
      <c r="N16" s="121"/>
      <c r="O16" s="121"/>
      <c r="P16" s="180"/>
      <c r="Q16" s="121"/>
      <c r="R16" s="121"/>
    </row>
    <row r="17" spans="1:18">
      <c r="A17" s="107"/>
      <c r="B17" s="128"/>
      <c r="C17" s="134" t="s">
        <v>113</v>
      </c>
      <c r="D17" s="122"/>
      <c r="E17" s="129">
        <f>E15*E16</f>
        <v>743559.31647069252</v>
      </c>
      <c r="F17" s="133"/>
      <c r="M17" s="180"/>
      <c r="N17" s="180"/>
      <c r="O17" s="180"/>
      <c r="P17" s="117"/>
      <c r="Q17" s="121"/>
      <c r="R17" s="121"/>
    </row>
    <row r="18" spans="1:18">
      <c r="B18" s="135"/>
      <c r="C18" s="121"/>
      <c r="D18" s="121"/>
      <c r="E18" s="121"/>
      <c r="F18" s="133"/>
      <c r="M18" s="136"/>
      <c r="N18" s="136"/>
      <c r="O18" s="136"/>
      <c r="P18" s="117"/>
      <c r="Q18" s="121"/>
      <c r="R18" s="121"/>
    </row>
    <row r="19" spans="1:18">
      <c r="B19" s="135"/>
      <c r="C19" s="122" t="s">
        <v>40</v>
      </c>
      <c r="D19" s="121"/>
      <c r="E19" s="37">
        <f>'3.4.3'!C26</f>
        <v>212008</v>
      </c>
      <c r="F19" s="265">
        <v>9124182</v>
      </c>
    </row>
    <row r="20" spans="1:18" ht="14.25">
      <c r="B20" s="135"/>
      <c r="C20" s="131" t="s">
        <v>124</v>
      </c>
      <c r="D20" s="138"/>
      <c r="E20" s="120">
        <f>'3.4.3'!C49</f>
        <v>146132.85815533641</v>
      </c>
      <c r="F20" s="139">
        <f>E20*7</f>
        <v>1022930.0070873548</v>
      </c>
    </row>
    <row r="21" spans="1:18">
      <c r="B21" s="140"/>
      <c r="C21" s="121"/>
      <c r="D21" s="121"/>
      <c r="E21" s="146"/>
      <c r="F21" s="141">
        <f>SUM(F19:F20)</f>
        <v>10147112.007087355</v>
      </c>
    </row>
    <row r="22" spans="1:18">
      <c r="B22" s="140"/>
      <c r="C22" s="142"/>
      <c r="D22" s="121"/>
      <c r="E22" s="121"/>
      <c r="F22" s="141"/>
    </row>
    <row r="23" spans="1:18">
      <c r="B23" s="135"/>
      <c r="C23" s="121"/>
      <c r="D23" s="121"/>
      <c r="E23" s="121"/>
      <c r="F23" s="133"/>
    </row>
    <row r="24" spans="1:18">
      <c r="B24" s="144" t="s">
        <v>63</v>
      </c>
      <c r="C24" s="138"/>
      <c r="D24" s="138"/>
      <c r="E24" s="138"/>
      <c r="F24" s="145">
        <f>F21</f>
        <v>10147112.007087355</v>
      </c>
    </row>
    <row r="25" spans="1:18">
      <c r="F25" s="152" t="str">
        <f>"Page "&amp;'3.4'!$J$1&amp;".1"</f>
        <v>Page 3.4.1</v>
      </c>
    </row>
    <row r="28" spans="1:18">
      <c r="B28" s="125" t="s">
        <v>41</v>
      </c>
      <c r="C28" s="126"/>
      <c r="D28" s="147"/>
      <c r="E28" s="147"/>
      <c r="F28" s="127"/>
    </row>
    <row r="29" spans="1:18">
      <c r="B29" s="128"/>
      <c r="C29" s="122" t="s">
        <v>117</v>
      </c>
      <c r="D29" s="121"/>
      <c r="E29" s="129">
        <f>E9</f>
        <v>3556324.7404340003</v>
      </c>
      <c r="F29" s="130" t="s">
        <v>38</v>
      </c>
    </row>
    <row r="30" spans="1:18">
      <c r="B30" s="128"/>
      <c r="C30" s="131" t="s">
        <v>39</v>
      </c>
      <c r="D30" s="138"/>
      <c r="E30" s="132">
        <f>SUM('3.4.1'!H18:L18)</f>
        <v>0.7245348123823333</v>
      </c>
      <c r="F30" s="133"/>
    </row>
    <row r="31" spans="1:18">
      <c r="B31" s="128"/>
      <c r="C31" s="134" t="s">
        <v>113</v>
      </c>
      <c r="D31" s="121"/>
      <c r="E31" s="129">
        <f>E29*E30</f>
        <v>2576681.0785809983</v>
      </c>
      <c r="F31" s="133"/>
    </row>
    <row r="32" spans="1:18">
      <c r="B32" s="135"/>
      <c r="C32" s="121"/>
      <c r="D32" s="121"/>
      <c r="E32" s="121"/>
      <c r="F32" s="133"/>
    </row>
    <row r="33" spans="2:9">
      <c r="B33" s="135"/>
      <c r="C33" s="122" t="s">
        <v>42</v>
      </c>
      <c r="D33" s="121"/>
      <c r="E33" s="37">
        <f>'3.4.3'!C27</f>
        <v>569311</v>
      </c>
      <c r="F33" s="265">
        <v>20657013</v>
      </c>
    </row>
    <row r="34" spans="2:9" ht="14.25">
      <c r="B34" s="135"/>
      <c r="C34" s="131" t="s">
        <v>124</v>
      </c>
      <c r="D34" s="138"/>
      <c r="E34" s="120">
        <f>'3.4.3'!C50</f>
        <v>551861.53785909608</v>
      </c>
      <c r="F34" s="139">
        <f>E34*7</f>
        <v>3863030.7650136724</v>
      </c>
    </row>
    <row r="35" spans="2:9">
      <c r="B35" s="135"/>
      <c r="C35" s="121"/>
      <c r="D35" s="121"/>
      <c r="E35" s="146"/>
      <c r="F35" s="141">
        <f>SUM(F33:F34)</f>
        <v>24520043.765013672</v>
      </c>
    </row>
    <row r="36" spans="2:9">
      <c r="B36" s="135"/>
      <c r="C36" s="142"/>
      <c r="D36" s="121"/>
      <c r="E36" s="121"/>
      <c r="F36" s="141"/>
    </row>
    <row r="37" spans="2:9">
      <c r="B37" s="135"/>
      <c r="C37" s="142"/>
      <c r="D37" s="121"/>
      <c r="E37" s="121"/>
      <c r="F37" s="141"/>
    </row>
    <row r="38" spans="2:9">
      <c r="B38" s="135"/>
      <c r="C38" s="143" t="s">
        <v>43</v>
      </c>
      <c r="D38" s="121"/>
      <c r="E38" s="37">
        <v>56122</v>
      </c>
      <c r="F38" s="265">
        <v>1795904</v>
      </c>
    </row>
    <row r="39" spans="2:9">
      <c r="B39" s="135"/>
      <c r="C39" s="143"/>
      <c r="D39" s="121"/>
      <c r="E39" s="37"/>
      <c r="F39" s="265"/>
    </row>
    <row r="40" spans="2:9" ht="14.25">
      <c r="B40" s="135"/>
      <c r="C40" s="143" t="s">
        <v>125</v>
      </c>
      <c r="D40" s="121"/>
      <c r="E40" s="37">
        <v>0</v>
      </c>
      <c r="F40" s="141">
        <v>0</v>
      </c>
    </row>
    <row r="41" spans="2:9">
      <c r="B41" s="135"/>
      <c r="C41" s="121"/>
      <c r="D41" s="121"/>
      <c r="E41" s="121"/>
      <c r="F41" s="141"/>
    </row>
    <row r="42" spans="2:9">
      <c r="B42" s="144" t="s">
        <v>64</v>
      </c>
      <c r="C42" s="138"/>
      <c r="D42" s="138"/>
      <c r="E42" s="138"/>
      <c r="F42" s="145">
        <f>F35+F38</f>
        <v>26315947.765013672</v>
      </c>
      <c r="H42" s="251"/>
    </row>
    <row r="43" spans="2:9">
      <c r="E43" s="121"/>
      <c r="F43" s="152" t="str">
        <f>"Page "&amp;'3.4'!$J$1&amp;".1"</f>
        <v>Page 3.4.1</v>
      </c>
      <c r="G43" s="121"/>
      <c r="H43" s="121"/>
      <c r="I43" s="121"/>
    </row>
    <row r="44" spans="2:9">
      <c r="E44" s="121"/>
      <c r="F44" s="121"/>
      <c r="G44" s="121"/>
      <c r="H44" s="117"/>
      <c r="I44" s="121"/>
    </row>
    <row r="46" spans="2:9">
      <c r="B46" s="125" t="s">
        <v>44</v>
      </c>
      <c r="C46" s="126"/>
      <c r="D46" s="126"/>
      <c r="E46" s="126"/>
      <c r="F46" s="127"/>
    </row>
    <row r="47" spans="2:9">
      <c r="B47" s="128"/>
      <c r="C47" s="122" t="s">
        <v>117</v>
      </c>
      <c r="D47" s="122"/>
      <c r="E47" s="129">
        <f>E11</f>
        <v>292593.797624</v>
      </c>
      <c r="F47" s="130" t="s">
        <v>38</v>
      </c>
    </row>
    <row r="48" spans="2:9">
      <c r="B48" s="128"/>
      <c r="C48" s="131" t="s">
        <v>39</v>
      </c>
      <c r="D48" s="148"/>
      <c r="E48" s="132">
        <f>SUM('3.4.1'!G18:L18)</f>
        <v>0.98290913353072662</v>
      </c>
      <c r="F48" s="133"/>
    </row>
    <row r="49" spans="2:8">
      <c r="B49" s="135"/>
      <c r="C49" s="134" t="s">
        <v>113</v>
      </c>
      <c r="D49" s="121"/>
      <c r="E49" s="129">
        <f>E47*E48</f>
        <v>287593.11609907064</v>
      </c>
      <c r="F49" s="133"/>
    </row>
    <row r="50" spans="2:8">
      <c r="B50" s="135"/>
      <c r="C50" s="121"/>
      <c r="D50" s="121"/>
      <c r="E50" s="129"/>
      <c r="F50" s="133"/>
    </row>
    <row r="51" spans="2:8">
      <c r="B51" s="135"/>
      <c r="C51" s="122" t="s">
        <v>40</v>
      </c>
      <c r="D51" s="121"/>
      <c r="E51" s="37">
        <f>'3.4.3'!C28</f>
        <v>37801</v>
      </c>
      <c r="F51" s="265">
        <v>1701045</v>
      </c>
      <c r="G51" s="154"/>
    </row>
    <row r="52" spans="2:8" ht="14.25">
      <c r="B52" s="135"/>
      <c r="C52" s="131" t="s">
        <v>124</v>
      </c>
      <c r="D52" s="138"/>
      <c r="E52" s="120">
        <f>'3.4.3'!C51</f>
        <v>68672.270652234234</v>
      </c>
      <c r="F52" s="267">
        <f>E52*7</f>
        <v>480705.89456563967</v>
      </c>
      <c r="G52" s="154"/>
    </row>
    <row r="53" spans="2:8">
      <c r="B53" s="135"/>
      <c r="C53" s="122"/>
      <c r="D53" s="121"/>
      <c r="E53" s="146"/>
      <c r="F53" s="137">
        <f>SUM(F51:F52)</f>
        <v>2181750.8945656396</v>
      </c>
    </row>
    <row r="54" spans="2:8">
      <c r="B54" s="135"/>
      <c r="C54" s="142"/>
      <c r="D54" s="121"/>
      <c r="E54" s="121"/>
      <c r="F54" s="137"/>
    </row>
    <row r="55" spans="2:8">
      <c r="B55" s="135"/>
      <c r="C55" s="142"/>
      <c r="D55" s="121"/>
      <c r="E55" s="146"/>
      <c r="F55" s="137"/>
    </row>
    <row r="56" spans="2:8">
      <c r="B56" s="135"/>
      <c r="C56" s="143" t="s">
        <v>43</v>
      </c>
      <c r="D56" s="121"/>
      <c r="E56" s="149">
        <v>111158</v>
      </c>
      <c r="F56" s="266">
        <v>3557056</v>
      </c>
      <c r="G56" s="154"/>
    </row>
    <row r="57" spans="2:8">
      <c r="B57" s="135"/>
      <c r="C57" s="142"/>
      <c r="D57" s="121"/>
      <c r="E57" s="149"/>
      <c r="F57" s="137"/>
    </row>
    <row r="58" spans="2:8">
      <c r="B58" s="135"/>
      <c r="C58" s="142"/>
      <c r="D58" s="121"/>
      <c r="E58" s="149"/>
      <c r="F58" s="137"/>
    </row>
    <row r="59" spans="2:8">
      <c r="B59" s="144" t="s">
        <v>65</v>
      </c>
      <c r="C59" s="131"/>
      <c r="D59" s="138"/>
      <c r="E59" s="138"/>
      <c r="F59" s="150">
        <f>F53+F56</f>
        <v>5738806.89456564</v>
      </c>
      <c r="G59" s="154"/>
      <c r="H59" s="183"/>
    </row>
    <row r="60" spans="2:8">
      <c r="F60" s="152" t="str">
        <f>"Page "&amp;'3.4'!$J$1&amp;".1"</f>
        <v>Page 3.4.1</v>
      </c>
    </row>
    <row r="61" spans="2:8" ht="14.25">
      <c r="B61" s="109" t="s">
        <v>123</v>
      </c>
      <c r="E61" s="151"/>
    </row>
    <row r="62" spans="2:8" ht="14.25">
      <c r="B62" s="109" t="s">
        <v>126</v>
      </c>
      <c r="D62" s="152"/>
      <c r="E62" s="153"/>
      <c r="F62" s="154"/>
    </row>
    <row r="63" spans="2:8">
      <c r="B63" s="109" t="s">
        <v>127</v>
      </c>
      <c r="E63" s="154"/>
      <c r="F63" s="154"/>
    </row>
    <row r="64" spans="2:8">
      <c r="B64" s="109" t="s">
        <v>128</v>
      </c>
      <c r="E64" s="154"/>
      <c r="F64" s="154"/>
    </row>
    <row r="65" spans="5:6">
      <c r="E65" s="154"/>
      <c r="F65" s="154"/>
    </row>
    <row r="66" spans="5:6">
      <c r="E66" s="155"/>
      <c r="F66" s="154"/>
    </row>
    <row r="67" spans="5:6">
      <c r="F67" s="154"/>
    </row>
  </sheetData>
  <pageMargins left="1" right="0.5" top="1" bottom="0.25" header="0.75" footer="0.3"/>
  <pageSetup scale="41"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E56"/>
  <sheetViews>
    <sheetView topLeftCell="A34" zoomScaleNormal="100" workbookViewId="0"/>
  </sheetViews>
  <sheetFormatPr defaultRowHeight="12.75"/>
  <cols>
    <col min="1" max="1" width="4.85546875" style="83" customWidth="1"/>
    <col min="2" max="2" width="47.5703125" style="4" bestFit="1" customWidth="1"/>
    <col min="3" max="3" width="11.28515625" style="236" bestFit="1" customWidth="1"/>
    <col min="4" max="4" width="18.28515625" style="236" bestFit="1" customWidth="1"/>
    <col min="5" max="14" width="11.28515625" style="4" customWidth="1"/>
    <col min="15" max="16384" width="9.140625" style="4"/>
  </cols>
  <sheetData>
    <row r="1" spans="1:5" s="83" customFormat="1">
      <c r="A1" s="218" t="str">
        <f>'3.4.2'!A1</f>
        <v>Rocky Mountain Power</v>
      </c>
      <c r="C1" s="105"/>
      <c r="D1" s="105"/>
      <c r="E1" s="204" t="str">
        <f>"Page "&amp;'3.4'!$J$1&amp;".3"</f>
        <v>Page 3.4.3</v>
      </c>
    </row>
    <row r="2" spans="1:5" s="83" customFormat="1">
      <c r="A2" s="218" t="str">
        <f>'3.4.2'!A2</f>
        <v>Utah General Rate Case - May 2013</v>
      </c>
      <c r="B2" s="4"/>
      <c r="C2" s="105"/>
      <c r="D2" s="105"/>
    </row>
    <row r="3" spans="1:5" s="83" customFormat="1">
      <c r="A3" s="218" t="str">
        <f>'3.4.2'!A3</f>
        <v>REC Revenue</v>
      </c>
      <c r="B3" s="4"/>
      <c r="C3" s="105"/>
      <c r="D3" s="105"/>
    </row>
    <row r="4" spans="1:5" s="83" customFormat="1">
      <c r="A4" s="83" t="s">
        <v>83</v>
      </c>
      <c r="B4" s="4"/>
      <c r="C4" s="105"/>
      <c r="D4" s="105"/>
    </row>
    <row r="5" spans="1:5" s="83" customFormat="1">
      <c r="B5" s="4"/>
      <c r="C5" s="105"/>
      <c r="D5" s="105"/>
    </row>
    <row r="6" spans="1:5" s="83" customFormat="1">
      <c r="B6" s="4"/>
      <c r="C6" s="105"/>
      <c r="D6" s="105"/>
    </row>
    <row r="7" spans="1:5">
      <c r="A7" s="238"/>
      <c r="B7" s="220"/>
      <c r="C7" s="228"/>
      <c r="D7" s="228"/>
    </row>
    <row r="8" spans="1:5" ht="25.5">
      <c r="A8" s="241"/>
      <c r="B8" s="221" t="s">
        <v>86</v>
      </c>
      <c r="C8" s="222" t="s">
        <v>88</v>
      </c>
      <c r="D8" s="222" t="s">
        <v>89</v>
      </c>
    </row>
    <row r="9" spans="1:5">
      <c r="A9" s="239">
        <v>1</v>
      </c>
      <c r="B9" s="223" t="s">
        <v>87</v>
      </c>
      <c r="C9" s="229">
        <v>1152721.951102</v>
      </c>
      <c r="D9" s="229" t="s">
        <v>90</v>
      </c>
      <c r="E9" s="208" t="str">
        <f>'3.4.2'!$F$1</f>
        <v>Page 3.4.2</v>
      </c>
    </row>
    <row r="10" spans="1:5">
      <c r="A10" s="239">
        <f>A9+1</f>
        <v>2</v>
      </c>
      <c r="B10" s="223" t="s">
        <v>56</v>
      </c>
      <c r="C10" s="229">
        <v>3556324.7404339993</v>
      </c>
      <c r="D10" s="229" t="s">
        <v>90</v>
      </c>
      <c r="E10" s="208" t="str">
        <f>'3.4.2'!$F$1</f>
        <v>Page 3.4.2</v>
      </c>
    </row>
    <row r="11" spans="1:5">
      <c r="A11" s="239">
        <f>A10+1</f>
        <v>3</v>
      </c>
      <c r="B11" s="223" t="s">
        <v>57</v>
      </c>
      <c r="C11" s="229">
        <v>292593.797624</v>
      </c>
      <c r="D11" s="229" t="s">
        <v>90</v>
      </c>
      <c r="E11" s="208" t="str">
        <f>'3.4.2'!$F$1</f>
        <v>Page 3.4.2</v>
      </c>
    </row>
    <row r="12" spans="1:5">
      <c r="A12" s="239">
        <f>A11+1</f>
        <v>4</v>
      </c>
      <c r="B12" s="224" t="s">
        <v>84</v>
      </c>
      <c r="C12" s="230">
        <f>SUM(C9:C11)</f>
        <v>5001640.4891599994</v>
      </c>
      <c r="D12" s="237"/>
    </row>
    <row r="13" spans="1:5">
      <c r="A13" s="238"/>
      <c r="B13" s="220"/>
      <c r="C13" s="231"/>
      <c r="D13" s="231"/>
    </row>
    <row r="14" spans="1:5" ht="25.5">
      <c r="A14" s="241"/>
      <c r="B14" s="221" t="s">
        <v>94</v>
      </c>
      <c r="C14" s="222" t="str">
        <f>$C$8</f>
        <v>12 ME May 2013</v>
      </c>
      <c r="D14" s="222" t="s">
        <v>89</v>
      </c>
    </row>
    <row r="15" spans="1:5">
      <c r="A15" s="241">
        <v>5</v>
      </c>
      <c r="B15" s="223" t="s">
        <v>87</v>
      </c>
      <c r="C15" s="264">
        <f>'3.4.2'!E16</f>
        <v>0.64504654896165659</v>
      </c>
      <c r="D15" s="229"/>
      <c r="E15" s="208" t="str">
        <f>'3.4.2'!$F$1</f>
        <v>Page 3.4.2</v>
      </c>
    </row>
    <row r="16" spans="1:5">
      <c r="A16" s="241">
        <v>6</v>
      </c>
      <c r="B16" s="223" t="s">
        <v>56</v>
      </c>
      <c r="C16" s="264">
        <f>'3.4.2'!E30</f>
        <v>0.7245348123823333</v>
      </c>
      <c r="D16" s="229"/>
      <c r="E16" s="208" t="str">
        <f>'3.4.2'!$F$1</f>
        <v>Page 3.4.2</v>
      </c>
    </row>
    <row r="17" spans="1:5">
      <c r="A17" s="241">
        <v>7</v>
      </c>
      <c r="B17" s="223" t="s">
        <v>57</v>
      </c>
      <c r="C17" s="264">
        <f>'3.4.2'!E48</f>
        <v>0.98290913353072662</v>
      </c>
      <c r="D17" s="229"/>
      <c r="E17" s="208" t="str">
        <f>'3.4.2'!$F$1</f>
        <v>Page 3.4.2</v>
      </c>
    </row>
    <row r="18" spans="1:5">
      <c r="A18" s="238"/>
      <c r="B18" s="220"/>
      <c r="C18" s="232"/>
      <c r="D18" s="232"/>
    </row>
    <row r="19" spans="1:5" ht="25.5">
      <c r="A19" s="241"/>
      <c r="B19" s="221" t="s">
        <v>85</v>
      </c>
      <c r="C19" s="222" t="str">
        <f>$C$8</f>
        <v>12 ME May 2013</v>
      </c>
      <c r="D19" s="222" t="s">
        <v>89</v>
      </c>
    </row>
    <row r="20" spans="1:5">
      <c r="A20" s="241">
        <v>8</v>
      </c>
      <c r="B20" s="223" t="s">
        <v>87</v>
      </c>
      <c r="C20" s="233">
        <f>C9*C15</f>
        <v>743559.31647069252</v>
      </c>
      <c r="D20" s="233" t="s">
        <v>91</v>
      </c>
    </row>
    <row r="21" spans="1:5">
      <c r="A21" s="241">
        <v>9</v>
      </c>
      <c r="B21" s="223" t="s">
        <v>56</v>
      </c>
      <c r="C21" s="233">
        <f>C10*C16</f>
        <v>2576681.0785809979</v>
      </c>
      <c r="D21" s="233" t="s">
        <v>92</v>
      </c>
    </row>
    <row r="22" spans="1:5">
      <c r="A22" s="241">
        <v>10</v>
      </c>
      <c r="B22" s="223" t="s">
        <v>57</v>
      </c>
      <c r="C22" s="233">
        <f>C11*C17</f>
        <v>287593.11609907064</v>
      </c>
      <c r="D22" s="233" t="s">
        <v>93</v>
      </c>
    </row>
    <row r="23" spans="1:5">
      <c r="A23" s="241">
        <v>11</v>
      </c>
      <c r="B23" s="224" t="s">
        <v>23</v>
      </c>
      <c r="C23" s="234">
        <f>SUM(C20:C22)</f>
        <v>3607833.511150761</v>
      </c>
      <c r="D23" s="234"/>
    </row>
    <row r="24" spans="1:5">
      <c r="A24" s="240"/>
      <c r="B24" s="225"/>
      <c r="C24" s="232"/>
      <c r="D24" s="232"/>
    </row>
    <row r="25" spans="1:5" ht="25.5">
      <c r="A25" s="241"/>
      <c r="B25" s="221" t="s">
        <v>111</v>
      </c>
      <c r="C25" s="222" t="str">
        <f>$C$8</f>
        <v>12 ME May 2013</v>
      </c>
      <c r="D25" s="222" t="s">
        <v>89</v>
      </c>
    </row>
    <row r="26" spans="1:5">
      <c r="A26" s="241">
        <v>12</v>
      </c>
      <c r="B26" s="223" t="s">
        <v>87</v>
      </c>
      <c r="C26" s="233">
        <v>212008</v>
      </c>
      <c r="D26" s="233"/>
    </row>
    <row r="27" spans="1:5">
      <c r="A27" s="241">
        <v>13</v>
      </c>
      <c r="B27" s="223" t="s">
        <v>56</v>
      </c>
      <c r="C27" s="233">
        <v>569311</v>
      </c>
      <c r="D27" s="233"/>
    </row>
    <row r="28" spans="1:5">
      <c r="A28" s="241">
        <v>14</v>
      </c>
      <c r="B28" s="223" t="s">
        <v>57</v>
      </c>
      <c r="C28" s="233">
        <v>37801</v>
      </c>
      <c r="D28" s="234"/>
    </row>
    <row r="29" spans="1:5">
      <c r="A29" s="241">
        <v>15</v>
      </c>
      <c r="B29" s="224" t="s">
        <v>23</v>
      </c>
      <c r="C29" s="234">
        <f>SUM(C26:C28)</f>
        <v>819120</v>
      </c>
      <c r="D29" s="234"/>
    </row>
    <row r="30" spans="1:5">
      <c r="A30" s="240"/>
      <c r="B30" s="226"/>
      <c r="C30" s="235"/>
      <c r="D30" s="235"/>
    </row>
    <row r="31" spans="1:5" ht="25.5">
      <c r="A31" s="241"/>
      <c r="B31" s="221" t="s">
        <v>103</v>
      </c>
      <c r="C31" s="222" t="str">
        <f>$C$8</f>
        <v>12 ME May 2013</v>
      </c>
      <c r="D31" s="222" t="s">
        <v>89</v>
      </c>
    </row>
    <row r="32" spans="1:5">
      <c r="A32" s="241">
        <v>16</v>
      </c>
      <c r="B32" s="223" t="s">
        <v>87</v>
      </c>
      <c r="C32" s="233">
        <f>C20-C26</f>
        <v>531551.31647069252</v>
      </c>
      <c r="D32" s="233" t="s">
        <v>95</v>
      </c>
    </row>
    <row r="33" spans="1:4">
      <c r="A33" s="241">
        <v>17</v>
      </c>
      <c r="B33" s="223" t="s">
        <v>56</v>
      </c>
      <c r="C33" s="233">
        <f>C21-C27</f>
        <v>2007370.0785809979</v>
      </c>
      <c r="D33" s="233" t="s">
        <v>96</v>
      </c>
    </row>
    <row r="34" spans="1:4">
      <c r="A34" s="241">
        <v>18</v>
      </c>
      <c r="B34" s="223" t="s">
        <v>57</v>
      </c>
      <c r="C34" s="233">
        <f>C22-C28</f>
        <v>249792.11609907064</v>
      </c>
      <c r="D34" s="233" t="s">
        <v>97</v>
      </c>
    </row>
    <row r="35" spans="1:4">
      <c r="A35" s="241">
        <v>19</v>
      </c>
      <c r="B35" s="224" t="s">
        <v>23</v>
      </c>
      <c r="C35" s="234">
        <f>SUM(C32:C34)</f>
        <v>2788713.511150761</v>
      </c>
      <c r="D35" s="234"/>
    </row>
    <row r="36" spans="1:4">
      <c r="A36" s="240"/>
      <c r="B36" s="225"/>
      <c r="C36" s="235"/>
      <c r="D36" s="235"/>
    </row>
    <row r="37" spans="1:4" ht="25.5">
      <c r="A37" s="241"/>
      <c r="B37" s="221" t="s">
        <v>98</v>
      </c>
      <c r="C37" s="222" t="str">
        <f>$C$8</f>
        <v>12 ME May 2013</v>
      </c>
      <c r="D37" s="222" t="s">
        <v>89</v>
      </c>
    </row>
    <row r="38" spans="1:4">
      <c r="A38" s="241">
        <v>20</v>
      </c>
      <c r="B38" s="223" t="s">
        <v>87</v>
      </c>
      <c r="C38" s="242">
        <f>C32/$C$35</f>
        <v>0.19060807585478659</v>
      </c>
      <c r="D38" s="233" t="s">
        <v>99</v>
      </c>
    </row>
    <row r="39" spans="1:4">
      <c r="A39" s="241">
        <v>21</v>
      </c>
      <c r="B39" s="223" t="s">
        <v>56</v>
      </c>
      <c r="C39" s="242">
        <f>C33/$C$35</f>
        <v>0.71981939720751653</v>
      </c>
      <c r="D39" s="233" t="s">
        <v>100</v>
      </c>
    </row>
    <row r="40" spans="1:4">
      <c r="A40" s="241">
        <v>22</v>
      </c>
      <c r="B40" s="223" t="s">
        <v>57</v>
      </c>
      <c r="C40" s="242">
        <f>C34/$C$35</f>
        <v>8.9572526937696823E-2</v>
      </c>
      <c r="D40" s="233" t="s">
        <v>101</v>
      </c>
    </row>
    <row r="41" spans="1:4">
      <c r="A41" s="241">
        <v>23</v>
      </c>
      <c r="B41" s="224" t="s">
        <v>23</v>
      </c>
      <c r="C41" s="243">
        <f>SUM(C38:C40)</f>
        <v>0.99999999999999989</v>
      </c>
      <c r="D41" s="234"/>
    </row>
    <row r="42" spans="1:4">
      <c r="A42" s="240"/>
      <c r="B42" s="225"/>
      <c r="C42" s="235"/>
      <c r="D42" s="235"/>
    </row>
    <row r="43" spans="1:4" ht="25.5">
      <c r="A43" s="241"/>
      <c r="B43" s="221" t="s">
        <v>102</v>
      </c>
      <c r="C43" s="222" t="str">
        <f>$C$8</f>
        <v>12 ME May 2013</v>
      </c>
      <c r="D43" s="222" t="s">
        <v>89</v>
      </c>
    </row>
    <row r="44" spans="1:4">
      <c r="A44" s="241">
        <v>24</v>
      </c>
      <c r="B44" s="244" t="s">
        <v>104</v>
      </c>
      <c r="C44" s="245">
        <f>600000*(7/12)</f>
        <v>350000</v>
      </c>
      <c r="D44" s="247" t="s">
        <v>107</v>
      </c>
    </row>
    <row r="45" spans="1:4">
      <c r="A45" s="241">
        <v>25</v>
      </c>
      <c r="B45" s="244" t="s">
        <v>105</v>
      </c>
      <c r="C45" s="245">
        <f>1000000*(5/12)</f>
        <v>416666.66666666669</v>
      </c>
      <c r="D45" s="247" t="s">
        <v>106</v>
      </c>
    </row>
    <row r="46" spans="1:4">
      <c r="A46" s="241">
        <v>27</v>
      </c>
      <c r="B46" s="224" t="s">
        <v>23</v>
      </c>
      <c r="C46" s="246">
        <f>SUM(C44:C45)</f>
        <v>766666.66666666674</v>
      </c>
      <c r="D46" s="234"/>
    </row>
    <row r="47" spans="1:4">
      <c r="A47" s="240"/>
      <c r="B47" s="225"/>
      <c r="C47" s="235"/>
      <c r="D47" s="235"/>
    </row>
    <row r="48" spans="1:4" ht="25.5">
      <c r="A48" s="241"/>
      <c r="B48" s="221" t="s">
        <v>112</v>
      </c>
      <c r="C48" s="222" t="str">
        <f>$C$8</f>
        <v>12 ME May 2013</v>
      </c>
      <c r="D48" s="222" t="s">
        <v>89</v>
      </c>
    </row>
    <row r="49" spans="1:5">
      <c r="A49" s="241">
        <v>28</v>
      </c>
      <c r="B49" s="223" t="s">
        <v>87</v>
      </c>
      <c r="C49" s="233">
        <f>$C$46*C38</f>
        <v>146132.85815533641</v>
      </c>
      <c r="D49" s="233" t="s">
        <v>108</v>
      </c>
      <c r="E49" s="208" t="str">
        <f>'3.4.2'!$F$1</f>
        <v>Page 3.4.2</v>
      </c>
    </row>
    <row r="50" spans="1:5">
      <c r="A50" s="241">
        <v>29</v>
      </c>
      <c r="B50" s="223" t="s">
        <v>56</v>
      </c>
      <c r="C50" s="233">
        <f>$C$46*C39</f>
        <v>551861.53785909608</v>
      </c>
      <c r="D50" s="233" t="s">
        <v>109</v>
      </c>
      <c r="E50" s="208" t="str">
        <f>'3.4.2'!$F$1</f>
        <v>Page 3.4.2</v>
      </c>
    </row>
    <row r="51" spans="1:5">
      <c r="A51" s="241">
        <v>30</v>
      </c>
      <c r="B51" s="223" t="s">
        <v>57</v>
      </c>
      <c r="C51" s="233">
        <f>$C$46*C40</f>
        <v>68672.270652234234</v>
      </c>
      <c r="D51" s="233" t="s">
        <v>110</v>
      </c>
      <c r="E51" s="208" t="str">
        <f>'3.4.2'!$F$1</f>
        <v>Page 3.4.2</v>
      </c>
    </row>
    <row r="52" spans="1:5">
      <c r="A52" s="241">
        <v>31</v>
      </c>
      <c r="B52" s="224" t="s">
        <v>23</v>
      </c>
      <c r="C52" s="234">
        <f>SUM(C49:C51)</f>
        <v>766666.66666666663</v>
      </c>
      <c r="D52" s="234"/>
    </row>
    <row r="53" spans="1:5">
      <c r="A53" s="248"/>
      <c r="B53" s="227"/>
      <c r="C53" s="249"/>
      <c r="D53" s="250"/>
    </row>
    <row r="54" spans="1:5">
      <c r="A54" s="240"/>
      <c r="B54" s="225"/>
      <c r="C54" s="235"/>
      <c r="D54" s="235"/>
    </row>
    <row r="55" spans="1:5">
      <c r="A55" s="268" t="s">
        <v>121</v>
      </c>
      <c r="B55" s="269"/>
      <c r="C55" s="235"/>
      <c r="D55" s="235"/>
    </row>
    <row r="56" spans="1:5">
      <c r="A56" s="240"/>
      <c r="B56" s="225"/>
      <c r="C56" s="235"/>
      <c r="D56" s="235"/>
    </row>
  </sheetData>
  <pageMargins left="1" right="0.7" top="0.75" bottom="0.75" header="0.3" footer="0.3"/>
  <pageSetup scale="86" orientation="portrait" r:id="rId1"/>
</worksheet>
</file>

<file path=xl/worksheets/sheet5.xml><?xml version="1.0" encoding="utf-8"?>
<worksheet xmlns="http://schemas.openxmlformats.org/spreadsheetml/2006/main" xmlns:r="http://schemas.openxmlformats.org/officeDocument/2006/relationships">
  <sheetPr codeName="Sheet12"/>
  <dimension ref="A1:R46"/>
  <sheetViews>
    <sheetView view="pageBreakPreview" zoomScale="70" zoomScaleNormal="100" zoomScaleSheetLayoutView="70" zoomScalePageLayoutView="85" workbookViewId="0">
      <selection activeCell="A2" sqref="A2"/>
    </sheetView>
  </sheetViews>
  <sheetFormatPr defaultRowHeight="12.75"/>
  <cols>
    <col min="1" max="1" width="25.140625" style="109" customWidth="1"/>
    <col min="2" max="2" width="13.5703125" style="109" bestFit="1" customWidth="1"/>
    <col min="3" max="3" width="15" style="109" bestFit="1" customWidth="1"/>
    <col min="4" max="4" width="12.140625" style="109" bestFit="1" customWidth="1"/>
    <col min="5" max="5" width="15.42578125" style="109" bestFit="1" customWidth="1"/>
    <col min="6" max="6" width="9.140625" style="109"/>
    <col min="7" max="7" width="12.85546875" style="109" bestFit="1" customWidth="1"/>
    <col min="8" max="8" width="15.28515625" style="109" bestFit="1" customWidth="1"/>
    <col min="9" max="14" width="9.140625" style="109"/>
    <col min="15" max="15" width="12.85546875" style="109" bestFit="1" customWidth="1"/>
    <col min="16" max="16" width="15.28515625" style="109" bestFit="1" customWidth="1"/>
    <col min="17" max="17" width="5.5703125" style="109" customWidth="1"/>
    <col min="18" max="18" width="15.28515625" style="109" bestFit="1" customWidth="1"/>
    <col min="19" max="16384" width="9.140625" style="109"/>
  </cols>
  <sheetData>
    <row r="1" spans="1:17">
      <c r="A1" s="108" t="s">
        <v>32</v>
      </c>
      <c r="I1" s="108"/>
      <c r="Q1" s="4"/>
    </row>
    <row r="2" spans="1:17">
      <c r="A2" s="108" t="s">
        <v>130</v>
      </c>
      <c r="I2" s="108"/>
      <c r="Q2" s="4"/>
    </row>
    <row r="3" spans="1:17">
      <c r="A3" s="108" t="s">
        <v>131</v>
      </c>
      <c r="I3" s="108"/>
      <c r="Q3" s="4"/>
    </row>
    <row r="4" spans="1:17">
      <c r="A4" s="108" t="s">
        <v>69</v>
      </c>
      <c r="I4" s="108"/>
      <c r="Q4" s="4"/>
    </row>
    <row r="5" spans="1:17">
      <c r="A5" s="108"/>
      <c r="Q5" s="4"/>
    </row>
    <row r="6" spans="1:17" ht="25.5">
      <c r="A6" s="199" t="s">
        <v>55</v>
      </c>
      <c r="B6" s="201" t="s">
        <v>54</v>
      </c>
      <c r="C6" s="199" t="s">
        <v>53</v>
      </c>
      <c r="D6" s="200" t="s">
        <v>52</v>
      </c>
      <c r="E6" s="199" t="s">
        <v>51</v>
      </c>
      <c r="Q6" s="4"/>
    </row>
    <row r="7" spans="1:17">
      <c r="A7" s="198" t="s">
        <v>50</v>
      </c>
      <c r="B7" s="197">
        <v>301944</v>
      </c>
      <c r="C7" s="197">
        <v>301944</v>
      </c>
      <c r="D7" s="197">
        <v>301945</v>
      </c>
      <c r="E7" s="196"/>
      <c r="Q7" s="4"/>
    </row>
    <row r="8" spans="1:17">
      <c r="A8" s="192">
        <v>40390</v>
      </c>
      <c r="B8" s="190">
        <v>-2980492</v>
      </c>
      <c r="C8" s="190">
        <v>8105532</v>
      </c>
      <c r="D8" s="191">
        <v>-8125032</v>
      </c>
      <c r="E8" s="190">
        <f t="shared" ref="E8:E20" si="0">SUM(B8:D8)</f>
        <v>-2999992</v>
      </c>
      <c r="Q8" s="4"/>
    </row>
    <row r="9" spans="1:17">
      <c r="A9" s="192">
        <v>40421</v>
      </c>
      <c r="B9" s="190">
        <v>-2634505</v>
      </c>
      <c r="C9" s="190">
        <v>2980492</v>
      </c>
      <c r="D9" s="191">
        <v>-2980492</v>
      </c>
      <c r="E9" s="190">
        <f t="shared" si="0"/>
        <v>-2634505</v>
      </c>
      <c r="Q9" s="4"/>
    </row>
    <row r="10" spans="1:17">
      <c r="A10" s="192">
        <v>40451</v>
      </c>
      <c r="B10" s="190">
        <v>-2539446</v>
      </c>
      <c r="C10" s="190">
        <v>2634505</v>
      </c>
      <c r="D10" s="191">
        <v>-2631733</v>
      </c>
      <c r="E10" s="190">
        <f t="shared" si="0"/>
        <v>-2536674</v>
      </c>
      <c r="Q10" s="4"/>
    </row>
    <row r="11" spans="1:17">
      <c r="A11" s="192">
        <v>40482</v>
      </c>
      <c r="B11" s="190">
        <v>-11511605.49</v>
      </c>
      <c r="C11" s="190">
        <v>2539446</v>
      </c>
      <c r="D11" s="191">
        <v>-2539446</v>
      </c>
      <c r="E11" s="190">
        <f t="shared" si="0"/>
        <v>-11511605.49</v>
      </c>
      <c r="Q11" s="4"/>
    </row>
    <row r="12" spans="1:17">
      <c r="A12" s="192">
        <v>40512</v>
      </c>
      <c r="B12" s="190">
        <v>-13112173</v>
      </c>
      <c r="C12" s="190">
        <v>11511605.49</v>
      </c>
      <c r="D12" s="191">
        <v>-11551983</v>
      </c>
      <c r="E12" s="190">
        <f t="shared" si="0"/>
        <v>-13152550.51</v>
      </c>
      <c r="Q12" s="4"/>
    </row>
    <row r="13" spans="1:17">
      <c r="A13" s="192">
        <v>40543</v>
      </c>
      <c r="B13" s="190">
        <v>-15086780</v>
      </c>
      <c r="C13" s="190">
        <v>13112173</v>
      </c>
      <c r="D13" s="191">
        <v>-13065326.5</v>
      </c>
      <c r="E13" s="190">
        <f t="shared" si="0"/>
        <v>-15039933.5</v>
      </c>
      <c r="Q13" s="4"/>
    </row>
    <row r="14" spans="1:17">
      <c r="A14" s="192">
        <v>40574</v>
      </c>
      <c r="B14" s="195">
        <v>-5706530</v>
      </c>
      <c r="C14" s="194">
        <v>15086780</v>
      </c>
      <c r="D14" s="194">
        <v>-14141780</v>
      </c>
      <c r="E14" s="193">
        <f t="shared" si="0"/>
        <v>-4761530</v>
      </c>
      <c r="Q14" s="4"/>
    </row>
    <row r="15" spans="1:17">
      <c r="A15" s="192">
        <v>40602</v>
      </c>
      <c r="B15" s="190">
        <v>-6840580</v>
      </c>
      <c r="C15" s="190">
        <v>5706530</v>
      </c>
      <c r="D15" s="191">
        <v>-4780270.32</v>
      </c>
      <c r="E15" s="190">
        <f t="shared" si="0"/>
        <v>-5914320.3200000003</v>
      </c>
      <c r="Q15" s="4"/>
    </row>
    <row r="16" spans="1:17">
      <c r="A16" s="192">
        <v>40633</v>
      </c>
      <c r="B16" s="190">
        <v>-8722315.25</v>
      </c>
      <c r="C16" s="190">
        <v>6840580</v>
      </c>
      <c r="D16" s="191">
        <v>-6836128</v>
      </c>
      <c r="E16" s="190">
        <f t="shared" si="0"/>
        <v>-8717863.25</v>
      </c>
      <c r="Q16" s="4"/>
    </row>
    <row r="17" spans="1:17">
      <c r="A17" s="192">
        <v>40663</v>
      </c>
      <c r="B17" s="190">
        <v>-8055200</v>
      </c>
      <c r="C17" s="190">
        <v>8722315.25</v>
      </c>
      <c r="D17" s="191">
        <v>-8721097.25</v>
      </c>
      <c r="E17" s="190">
        <f t="shared" si="0"/>
        <v>-8053982</v>
      </c>
      <c r="Q17" s="4"/>
    </row>
    <row r="18" spans="1:17">
      <c r="A18" s="192">
        <v>40694</v>
      </c>
      <c r="B18" s="190">
        <v>-8760908</v>
      </c>
      <c r="C18" s="190">
        <v>8055200</v>
      </c>
      <c r="D18" s="191">
        <v>-8045173.6799999997</v>
      </c>
      <c r="E18" s="190">
        <f t="shared" si="0"/>
        <v>-8750881.6799999997</v>
      </c>
      <c r="Q18" s="4"/>
    </row>
    <row r="19" spans="1:17">
      <c r="A19" s="192">
        <v>40724</v>
      </c>
      <c r="B19" s="190">
        <v>-7186024</v>
      </c>
      <c r="C19" s="190">
        <v>8760908</v>
      </c>
      <c r="D19" s="191">
        <v>-8748052</v>
      </c>
      <c r="E19" s="190">
        <f t="shared" si="0"/>
        <v>-7173168</v>
      </c>
      <c r="Q19" s="4"/>
    </row>
    <row r="20" spans="1:17">
      <c r="A20" s="189" t="s">
        <v>49</v>
      </c>
      <c r="B20" s="188">
        <f>SUM(B8:B19)</f>
        <v>-93136558.74000001</v>
      </c>
      <c r="C20" s="188">
        <f>SUM(C8:C19)</f>
        <v>94056066.74000001</v>
      </c>
      <c r="D20" s="188">
        <f>SUM(D8:D19)</f>
        <v>-92166513.75</v>
      </c>
      <c r="E20" s="187">
        <f t="shared" si="0"/>
        <v>-91247005.75</v>
      </c>
      <c r="Q20" s="4"/>
    </row>
    <row r="21" spans="1:17">
      <c r="Q21" s="4"/>
    </row>
    <row r="22" spans="1:17">
      <c r="Q22" s="4"/>
    </row>
    <row r="23" spans="1:17">
      <c r="H23" s="4"/>
      <c r="Q23" s="4"/>
    </row>
    <row r="24" spans="1:17">
      <c r="H24" s="4"/>
      <c r="Q24" s="4"/>
    </row>
    <row r="25" spans="1:17">
      <c r="H25" s="4"/>
      <c r="Q25" s="4"/>
    </row>
    <row r="26" spans="1:17">
      <c r="Q26" s="4"/>
    </row>
    <row r="27" spans="1:17">
      <c r="H27" s="4"/>
      <c r="Q27" s="4"/>
    </row>
    <row r="28" spans="1:17">
      <c r="H28" s="4"/>
    </row>
    <row r="34" spans="17:18">
      <c r="Q34" s="4"/>
    </row>
    <row r="35" spans="17:18">
      <c r="Q35" s="4"/>
    </row>
    <row r="36" spans="17:18">
      <c r="Q36" s="4"/>
    </row>
    <row r="37" spans="17:18">
      <c r="Q37" s="4"/>
    </row>
    <row r="38" spans="17:18">
      <c r="Q38" s="4"/>
    </row>
    <row r="39" spans="17:18">
      <c r="Q39" s="4"/>
    </row>
    <row r="40" spans="17:18">
      <c r="Q40" s="4"/>
      <c r="R40" s="186"/>
    </row>
    <row r="41" spans="17:18">
      <c r="Q41" s="4"/>
      <c r="R41" s="186"/>
    </row>
    <row r="42" spans="17:18">
      <c r="Q42" s="4"/>
      <c r="R42" s="186"/>
    </row>
    <row r="43" spans="17:18">
      <c r="Q43" s="4"/>
      <c r="R43" s="186"/>
    </row>
    <row r="44" spans="17:18">
      <c r="Q44" s="4"/>
      <c r="R44" s="186"/>
    </row>
    <row r="45" spans="17:18">
      <c r="Q45" s="4"/>
      <c r="R45" s="186"/>
    </row>
    <row r="46" spans="17:18">
      <c r="Q46" s="4"/>
    </row>
  </sheetData>
  <pageMargins left="1" right="0.7" top="0.75" bottom="0.75" header="0.5" footer="0.3"/>
  <pageSetup scale="83" orientation="portrait" r:id="rId1"/>
  <headerFooter>
    <oddHeader xml:space="preserve">&amp;R
</oddHeader>
  </headerFooter>
  <colBreaks count="1" manualBreakCount="1">
    <brk id="8" max="6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3.4</vt:lpstr>
      <vt:lpstr>3.4.1</vt:lpstr>
      <vt:lpstr>3.4.2</vt:lpstr>
      <vt:lpstr>3.4.3</vt:lpstr>
      <vt:lpstr>June 2011 Actuals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2012-02-17T17:11:40Z</dcterms:created>
  <dcterms:modified xsi:type="dcterms:W3CDTF">2012-02-21T21:09:43Z</dcterms:modified>
</cp:coreProperties>
</file>