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5" yWindow="6000" windowWidth="15480" windowHeight="6060" tabRatio="850"/>
  </bookViews>
  <sheets>
    <sheet name="4.8" sheetId="4" r:id="rId1"/>
    <sheet name="4.8.1" sheetId="54" r:id="rId2"/>
    <sheet name="4.8.2" sheetId="58" r:id="rId3"/>
    <sheet name="4.8.3" sheetId="8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djs2avg">[3]Inputs!$L$255:'[3]Inputs'!$T$505</definedName>
    <definedName name="Camas" hidden="1">{#N/A,#N/A,FALSE,"Summary";#N/A,#N/A,FALSE,"SmPlants";#N/A,#N/A,FALSE,"Utah";#N/A,#N/A,FALSE,"Idaho";#N/A,#N/A,FALSE,"Lewis River";#N/A,#N/A,FALSE,"NrthUmpq";#N/A,#N/A,FALSE,"KlamRog"}</definedName>
    <definedName name="CCG_Hier">OFFSET('[4]cost center'!$A$1,0,0,COUNTA('[4]cost center'!$A$1:$A$65536),COUNTA('[4]cost center'!$A$1:$IV$1))</definedName>
    <definedName name="combined1" hidden="1">{"YTD-Total",#N/A,TRUE,"Provision";"YTD-Utility",#N/A,TRUE,"Prov Utility";"YTD-NonUtility",#N/A,TRUE,"Prov NonUtility"}</definedName>
    <definedName name="DispatchSum">"GRID Thermal Generation!R2C1:R4C2"</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tem_Number">"GP Detail"</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cro2">[5]!Macro2</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2">'4.8.2'!$A$1:$G$62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enueSum">"GRID Thermal Revenue!R2C1:R4C2"</definedName>
    <definedName name="SAPBEXrevision" hidden="1">1</definedName>
    <definedName name="SAPBEXsysID" hidden="1">"BWP"</definedName>
    <definedName name="SAPBEXwbID" hidden="1">"44KU92Q9LH2VK4DK86GZ93AXN"</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TRANSM_2">[7]Transm2!$A$1:$M$461:'[7]10 Yr FC'!$M$47</definedName>
    <definedName name="WinterPeak">'[8]Load Data'!$D$9:$H$12,'[8]Load Data'!$D$20:$H$22</definedName>
    <definedName name="Workforce_Data">OFFSET([9]Workforce!$A$1,0,0,COUNTA([9]Workforce!$A$1:$A$65536),COUNTA([9]Workforce!$A$1:$IV$1))</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25725" calcMode="manual"/>
</workbook>
</file>

<file path=xl/calcChain.xml><?xml version="1.0" encoding="utf-8"?>
<calcChain xmlns="http://schemas.openxmlformats.org/spreadsheetml/2006/main">
  <c r="F47" i="58"/>
  <c r="F52" s="1"/>
  <c r="D51" i="54"/>
  <c r="B52"/>
  <c r="B53" i="58"/>
  <c r="C35" i="54" l="1"/>
  <c r="C50" s="1"/>
  <c r="D50" s="1"/>
  <c r="C33"/>
  <c r="C48" s="1"/>
  <c r="D48" s="1"/>
  <c r="C34"/>
  <c r="C49" s="1"/>
  <c r="D49" s="1"/>
  <c r="C8"/>
  <c r="D52" l="1"/>
  <c r="D55" s="1"/>
  <c r="D58" s="1"/>
  <c r="C47" i="58"/>
  <c r="C9" i="54"/>
  <c r="C10"/>
  <c r="D47" i="58"/>
  <c r="C51" l="1"/>
  <c r="C52"/>
  <c r="C53" l="1"/>
  <c r="C22"/>
  <c r="B34" i="54" s="1"/>
  <c r="D34" s="1"/>
  <c r="C32" i="58"/>
  <c r="B9" i="54" s="1"/>
  <c r="D9" s="1"/>
  <c r="F51" i="58" l="1"/>
  <c r="C34"/>
  <c r="B32"/>
  <c r="B8" i="54" s="1"/>
  <c r="D8" s="1"/>
  <c r="F53" i="58" l="1"/>
  <c r="D57" i="54" l="1"/>
  <c r="D59" s="1"/>
  <c r="E51" i="58" l="1"/>
  <c r="E52"/>
  <c r="D52"/>
  <c r="G52" s="1"/>
  <c r="D17" i="54" s="1"/>
  <c r="E53" i="58" l="1"/>
  <c r="F13" i="4"/>
  <c r="I13" s="1"/>
  <c r="D51" i="58"/>
  <c r="G43"/>
  <c r="E22"/>
  <c r="B36" i="54" s="1"/>
  <c r="D36" s="1"/>
  <c r="G42" i="58" l="1"/>
  <c r="G44" s="1"/>
  <c r="D53"/>
  <c r="G51"/>
  <c r="E44"/>
  <c r="D61" s="1"/>
  <c r="G53" l="1"/>
  <c r="D16" i="54"/>
  <c r="C44" i="58" l="1"/>
  <c r="F44"/>
  <c r="D44"/>
  <c r="D18" i="54" l="1"/>
  <c r="E32" i="58" l="1"/>
  <c r="B11" i="54" s="1"/>
  <c r="D11" s="1"/>
  <c r="D60" i="58" l="1"/>
  <c r="D62" s="1"/>
  <c r="D22" i="54" s="1"/>
  <c r="E34" i="58"/>
  <c r="F22"/>
  <c r="G54" l="1"/>
  <c r="F26"/>
  <c r="E62"/>
  <c r="J13" i="4"/>
  <c r="J15"/>
  <c r="J11"/>
  <c r="D32" i="58"/>
  <c r="D22"/>
  <c r="B35" i="54" s="1"/>
  <c r="D35" s="1"/>
  <c r="E22"/>
  <c r="E44"/>
  <c r="E42"/>
  <c r="E18"/>
  <c r="E24"/>
  <c r="D34" i="58" l="1"/>
  <c r="B10" i="54"/>
  <c r="D42"/>
  <c r="D10" l="1"/>
  <c r="D12" s="1"/>
  <c r="D20" s="1"/>
  <c r="B12"/>
  <c r="B22" i="58"/>
  <c r="B34" l="1"/>
  <c r="B33" i="54"/>
  <c r="D33" l="1"/>
  <c r="D37" s="1"/>
  <c r="B37"/>
  <c r="D23"/>
  <c r="D24" s="1"/>
  <c r="D40" l="1"/>
  <c r="D43" s="1"/>
  <c r="D44" s="1"/>
  <c r="F11" i="4" s="1"/>
  <c r="I11" s="1"/>
  <c r="I17" s="1"/>
  <c r="F15"/>
  <c r="I15" s="1"/>
  <c r="F17" l="1"/>
</calcChain>
</file>

<file path=xl/sharedStrings.xml><?xml version="1.0" encoding="utf-8"?>
<sst xmlns="http://schemas.openxmlformats.org/spreadsheetml/2006/main" count="164" uniqueCount="101">
  <si>
    <t>TOTAL</t>
  </si>
  <si>
    <t>ACCOUNT</t>
  </si>
  <si>
    <t>Type</t>
  </si>
  <si>
    <t>COMPANY</t>
  </si>
  <si>
    <t>FACTOR</t>
  </si>
  <si>
    <t>FACTOR %</t>
  </si>
  <si>
    <t>ALLOCATED</t>
  </si>
  <si>
    <t>REF#</t>
  </si>
  <si>
    <t>Description of Adjustment:</t>
  </si>
  <si>
    <t xml:space="preserve"> </t>
  </si>
  <si>
    <t>Adjustment to Expense:</t>
  </si>
  <si>
    <t>Other</t>
  </si>
  <si>
    <t>Generation Overhaul Expense</t>
  </si>
  <si>
    <t>SG</t>
  </si>
  <si>
    <t>Blundell</t>
  </si>
  <si>
    <t>Carbon</t>
  </si>
  <si>
    <t>DaveJohnston</t>
  </si>
  <si>
    <t>Gadsby</t>
  </si>
  <si>
    <t>Hunter</t>
  </si>
  <si>
    <t>Huntington</t>
  </si>
  <si>
    <t>JimBridger</t>
  </si>
  <si>
    <t>Naughton</t>
  </si>
  <si>
    <t>Wyodak</t>
  </si>
  <si>
    <t>Camas</t>
  </si>
  <si>
    <t>Cholla</t>
  </si>
  <si>
    <t>Colstrip</t>
  </si>
  <si>
    <t>Craig</t>
  </si>
  <si>
    <t>Hayden</t>
  </si>
  <si>
    <t>Hermiston</t>
  </si>
  <si>
    <t>Steam</t>
  </si>
  <si>
    <t>Period</t>
  </si>
  <si>
    <t>Overhaul Expense</t>
  </si>
  <si>
    <t>Actual</t>
  </si>
  <si>
    <t>Budget</t>
  </si>
  <si>
    <t>New Plant Overhaul Expense</t>
  </si>
  <si>
    <t>4 Year Average</t>
  </si>
  <si>
    <t>Total New Plant Overhaul Expense</t>
  </si>
  <si>
    <t>4 Year</t>
  </si>
  <si>
    <t>Average</t>
  </si>
  <si>
    <t>Existing Units</t>
  </si>
  <si>
    <t>Lake Side Plant - 4 Year Average</t>
  </si>
  <si>
    <t>Currant Creek</t>
  </si>
  <si>
    <t>Lake Side</t>
  </si>
  <si>
    <t>FUNCTION: OTHER</t>
  </si>
  <si>
    <t>FUNCTION: STEAM</t>
  </si>
  <si>
    <t>Total 4 Year Average - Other</t>
  </si>
  <si>
    <t>Total 4 Year Average - Steam</t>
  </si>
  <si>
    <t>Generation Overhaul Expense - Steam</t>
  </si>
  <si>
    <t>Generation Overhaul Expense - Other</t>
  </si>
  <si>
    <t xml:space="preserve">   Adjustment</t>
  </si>
  <si>
    <t>BlundellIGC</t>
  </si>
  <si>
    <t>Chehalis</t>
  </si>
  <si>
    <t>Yr. Ending</t>
  </si>
  <si>
    <t>Chehalis Plant - 4 Year Average</t>
  </si>
  <si>
    <r>
      <t>New Generating Units</t>
    </r>
    <r>
      <rPr>
        <vertAlign val="superscript"/>
        <sz val="10"/>
        <rFont val="Arial"/>
        <family val="2"/>
      </rPr>
      <t>1</t>
    </r>
  </si>
  <si>
    <t xml:space="preserve">PAGE </t>
  </si>
  <si>
    <t>Total - Steam</t>
  </si>
  <si>
    <t>Total - Other</t>
  </si>
  <si>
    <t>Grand Total</t>
  </si>
  <si>
    <t>Below</t>
  </si>
  <si>
    <t>Above</t>
  </si>
  <si>
    <r>
      <t>1</t>
    </r>
    <r>
      <rPr>
        <sz val="10"/>
        <rFont val="Arial"/>
        <family val="2"/>
      </rPr>
      <t>Lake Side &amp; Chehalis are Function - Other</t>
    </r>
  </si>
  <si>
    <t>Rocky Mountain Power</t>
  </si>
  <si>
    <t>June 2008</t>
  </si>
  <si>
    <t>June 2009</t>
  </si>
  <si>
    <t>June 2010</t>
  </si>
  <si>
    <t>June 2011</t>
  </si>
  <si>
    <t>June 2012</t>
  </si>
  <si>
    <t>June 2011 Existing Plant:</t>
  </si>
  <si>
    <t>12 ME June 2011 Overhaul Expense - Other</t>
  </si>
  <si>
    <t>Year Ending June 2008</t>
  </si>
  <si>
    <t>Year Ending June 2009</t>
  </si>
  <si>
    <t>Year Ending June 2010</t>
  </si>
  <si>
    <t>Year Ending June 2011</t>
  </si>
  <si>
    <t>Year Ending June 2011 Overhaul Expense - Other</t>
  </si>
  <si>
    <t>June 2011 New Generating Units:</t>
  </si>
  <si>
    <t>Year Ending June 2011 Overhaul Expense - Steam</t>
  </si>
  <si>
    <t>Generation Overhaul Expense - Cholla</t>
  </si>
  <si>
    <t>Year Ending June 2011 Overhaul Expense - Cholla</t>
  </si>
  <si>
    <t>Total 4 Year Average - Cholla</t>
  </si>
  <si>
    <t>Utah General Rate Case - May 2013</t>
  </si>
  <si>
    <t>Ref 4.8.2</t>
  </si>
  <si>
    <t>Ref 4.8</t>
  </si>
  <si>
    <t>Escalation Rates to June 2011</t>
  </si>
  <si>
    <t>Escalation Rates: OTHER</t>
  </si>
  <si>
    <t>June08</t>
  </si>
  <si>
    <t>Escalation Rates: STEAM</t>
  </si>
  <si>
    <t>Escalation Rate to June 2011</t>
  </si>
  <si>
    <t>June09</t>
  </si>
  <si>
    <t>June10</t>
  </si>
  <si>
    <t>June11</t>
  </si>
  <si>
    <t>Deflation rate from June 2012 to June 2011</t>
  </si>
  <si>
    <t>Escalated Expense</t>
  </si>
  <si>
    <t>Restatement in 2011 Dollars</t>
  </si>
  <si>
    <r>
      <t>June 2008</t>
    </r>
    <r>
      <rPr>
        <vertAlign val="superscript"/>
        <sz val="10"/>
        <rFont val="Arial"/>
        <family val="2"/>
      </rPr>
      <t>2</t>
    </r>
  </si>
  <si>
    <r>
      <t>June 2009</t>
    </r>
    <r>
      <rPr>
        <vertAlign val="superscript"/>
        <sz val="10"/>
        <rFont val="Arial"/>
        <family val="2"/>
      </rPr>
      <t>2</t>
    </r>
  </si>
  <si>
    <r>
      <t>June 2010</t>
    </r>
    <r>
      <rPr>
        <vertAlign val="superscript"/>
        <sz val="10"/>
        <rFont val="Arial"/>
        <family val="2"/>
      </rPr>
      <t>2</t>
    </r>
  </si>
  <si>
    <r>
      <t>Restatement Percentage</t>
    </r>
    <r>
      <rPr>
        <vertAlign val="superscript"/>
        <sz val="10"/>
        <rFont val="Arial"/>
        <family val="2"/>
      </rPr>
      <t>2</t>
    </r>
  </si>
  <si>
    <r>
      <t>June 2012</t>
    </r>
    <r>
      <rPr>
        <vertAlign val="superscript"/>
        <sz val="10"/>
        <rFont val="Arial"/>
        <family val="2"/>
      </rPr>
      <t>2</t>
    </r>
  </si>
  <si>
    <r>
      <t>2</t>
    </r>
    <r>
      <rPr>
        <sz val="10"/>
        <rFont val="Arial"/>
        <family val="2"/>
      </rPr>
      <t xml:space="preserve">Both historical and budgeted expense is restated in 2011 dollars using escalation factors.  </t>
    </r>
  </si>
  <si>
    <t>UTAH</t>
  </si>
</sst>
</file>

<file path=xl/styles.xml><?xml version="1.0" encoding="utf-8"?>
<styleSheet xmlns="http://schemas.openxmlformats.org/spreadsheetml/2006/main">
  <numFmts count="17">
    <numFmt numFmtId="5" formatCode="&quot;$&quot;#,##0_);\(&quot;$&quot;#,##0\)"/>
    <numFmt numFmtId="42" formatCode="_(&quot;$&quot;* #,##0_);_(&quot;$&quot;* \(#,##0\);_(&quot;$&quot;* &quot;-&quot;_);_(@_)"/>
    <numFmt numFmtId="41" formatCode="_(* #,##0_);_(* \(#,##0\);_(* &quot;-&quot;_);_(@_)"/>
    <numFmt numFmtId="43" formatCode="_(* #,##0.00_);_(* \(#,##0.00\);_(* &quot;-&quot;??_);_(@_)"/>
    <numFmt numFmtId="164" formatCode="_(* #,##0_);_(* \(#,##0\);_(* &quot;-&quot;??_);_(@_)"/>
    <numFmt numFmtId="165" formatCode="mm/dd/yy"/>
    <numFmt numFmtId="166" formatCode="0.000%"/>
    <numFmt numFmtId="167" formatCode="&quot;$&quot;#,##0\ ;\(&quot;$&quot;#,##0\)"/>
    <numFmt numFmtId="168" formatCode="_-* #,##0\ &quot;F&quot;_-;\-* #,##0\ &quot;F&quot;_-;_-* &quot;-&quot;\ &quot;F&quot;_-;_-@_-"/>
    <numFmt numFmtId="169" formatCode="#,##0.000;[Red]\-#,##0.000"/>
    <numFmt numFmtId="170" formatCode="0.0000%"/>
    <numFmt numFmtId="171" formatCode="0_);\(0\)"/>
    <numFmt numFmtId="172" formatCode="0.000"/>
    <numFmt numFmtId="173" formatCode="General_)"/>
    <numFmt numFmtId="174" formatCode="########\-###\-###"/>
    <numFmt numFmtId="175" formatCode="#,##0.0000"/>
    <numFmt numFmtId="176" formatCode="mmmm\ d\,\ yyyy"/>
  </numFmts>
  <fonts count="50">
    <font>
      <sz val="10"/>
      <name val="Arial"/>
    </font>
    <font>
      <sz val="10"/>
      <name val="Arial"/>
      <family val="2"/>
    </font>
    <font>
      <sz val="8"/>
      <name val="Arial"/>
      <family val="2"/>
    </font>
    <font>
      <b/>
      <sz val="12"/>
      <name val="Arial"/>
      <family val="2"/>
    </font>
    <font>
      <sz val="8"/>
      <name val="Arial"/>
      <family val="2"/>
    </font>
    <font>
      <b/>
      <sz val="10"/>
      <name val="Arial"/>
      <family val="2"/>
    </font>
    <font>
      <sz val="10"/>
      <name val="Arial"/>
      <family val="2"/>
    </font>
    <font>
      <sz val="12"/>
      <name val="Times New Roman"/>
      <family val="1"/>
    </font>
    <font>
      <b/>
      <sz val="10"/>
      <name val="Arial"/>
      <family val="2"/>
    </font>
    <font>
      <sz val="10"/>
      <color indexed="24"/>
      <name val="Courier New"/>
      <family val="3"/>
    </font>
    <font>
      <b/>
      <sz val="16"/>
      <name val="Times New Roman"/>
      <family val="1"/>
    </font>
    <font>
      <b/>
      <sz val="12"/>
      <color indexed="24"/>
      <name val="Times New Roman"/>
      <family val="1"/>
    </font>
    <font>
      <sz val="10"/>
      <color indexed="24"/>
      <name val="Times New Roman"/>
      <family val="1"/>
    </font>
    <font>
      <b/>
      <i/>
      <sz val="8"/>
      <color indexed="18"/>
      <name val="Helv"/>
    </font>
    <font>
      <sz val="10"/>
      <name val="Times New Roman"/>
      <family val="1"/>
    </font>
    <font>
      <b/>
      <u/>
      <sz val="10"/>
      <name val="Arial"/>
      <family val="2"/>
    </font>
    <font>
      <u/>
      <sz val="10"/>
      <name val="Arial"/>
      <family val="2"/>
    </font>
    <font>
      <sz val="10"/>
      <name val="Courier"/>
      <family val="3"/>
    </font>
    <font>
      <sz val="10"/>
      <color indexed="8"/>
      <name val="Helv"/>
    </font>
    <font>
      <sz val="10"/>
      <name val="Helv"/>
    </font>
    <font>
      <sz val="7"/>
      <name val="Arial"/>
      <family val="2"/>
    </font>
    <font>
      <sz val="12"/>
      <color indexed="12"/>
      <name val="Times New Roman"/>
      <family val="1"/>
    </font>
    <font>
      <sz val="10"/>
      <color indexed="11"/>
      <name val="Geneva"/>
    </font>
    <font>
      <sz val="12"/>
      <name val="Arial MT"/>
    </font>
    <font>
      <sz val="10"/>
      <name val="LinePrint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b/>
      <sz val="18"/>
      <color indexed="56"/>
      <name val="Cambria"/>
      <family val="2"/>
    </font>
    <font>
      <sz val="11"/>
      <color indexed="10"/>
      <name val="Calibri"/>
      <family val="2"/>
    </font>
    <font>
      <vertAlign val="superscript"/>
      <sz val="10"/>
      <name val="Arial"/>
      <family val="2"/>
    </font>
    <font>
      <sz val="10"/>
      <color indexed="12"/>
      <name val="Arial"/>
      <family val="2"/>
    </font>
    <font>
      <sz val="10"/>
      <color rgb="FFFF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lightGray"/>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32">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17" fillId="0" borderId="0"/>
    <xf numFmtId="43" fontId="1"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 fontId="18" fillId="0" borderId="0"/>
    <xf numFmtId="3" fontId="9" fillId="0" borderId="0" applyFont="0" applyFill="0" applyBorder="0" applyAlignment="0" applyProtection="0"/>
    <xf numFmtId="0" fontId="19" fillId="0" borderId="0"/>
    <xf numFmtId="0" fontId="19" fillId="0" borderId="0"/>
    <xf numFmtId="37" fontId="1" fillId="0" borderId="0" applyFill="0" applyBorder="0" applyAlignment="0" applyProtection="0"/>
    <xf numFmtId="0" fontId="19" fillId="0" borderId="0"/>
    <xf numFmtId="5" fontId="19" fillId="0" borderId="0"/>
    <xf numFmtId="167" fontId="9" fillId="0" borderId="0" applyFont="0" applyFill="0" applyBorder="0" applyAlignment="0" applyProtection="0"/>
    <xf numFmtId="0" fontId="9" fillId="0" borderId="0" applyFont="0" applyFill="0" applyBorder="0" applyAlignment="0" applyProtection="0"/>
    <xf numFmtId="0" fontId="19" fillId="0" borderId="0"/>
    <xf numFmtId="176" fontId="1" fillId="0" borderId="0" applyFill="0" applyBorder="0" applyAlignment="0" applyProtection="0"/>
    <xf numFmtId="0" fontId="30" fillId="0" borderId="0" applyNumberFormat="0" applyFill="0" applyBorder="0" applyAlignment="0" applyProtection="0"/>
    <xf numFmtId="2" fontId="9" fillId="0" borderId="0" applyFont="0" applyFill="0" applyBorder="0" applyAlignment="0" applyProtection="0"/>
    <xf numFmtId="0" fontId="20" fillId="0" borderId="0" applyFont="0" applyFill="0" applyBorder="0" applyAlignment="0" applyProtection="0">
      <alignment horizontal="left"/>
    </xf>
    <xf numFmtId="0" fontId="31" fillId="4" borderId="0" applyNumberFormat="0" applyBorder="0" applyAlignment="0" applyProtection="0"/>
    <xf numFmtId="38" fontId="2" fillId="22" borderId="0" applyNumberFormat="0" applyBorder="0" applyAlignment="0" applyProtection="0"/>
    <xf numFmtId="0" fontId="10" fillId="0" borderId="0"/>
    <xf numFmtId="0" fontId="3" fillId="0" borderId="3" applyNumberFormat="0" applyAlignment="0" applyProtection="0">
      <alignment horizontal="left" vertical="center"/>
    </xf>
    <xf numFmtId="0" fontId="3" fillId="0" borderId="4">
      <alignment horizontal="left" vertical="center"/>
    </xf>
    <xf numFmtId="0" fontId="11" fillId="0" borderId="0" applyNumberFormat="0" applyFill="0" applyBorder="0" applyAlignment="0" applyProtection="0"/>
    <xf numFmtId="0" fontId="12" fillId="0" borderId="0" applyNumberFormat="0" applyFill="0" applyBorder="0" applyAlignment="0" applyProtection="0"/>
    <xf numFmtId="0" fontId="32" fillId="0" borderId="5" applyNumberFormat="0" applyFill="0" applyAlignment="0" applyProtection="0"/>
    <xf numFmtId="0" fontId="32" fillId="0" borderId="0" applyNumberFormat="0" applyFill="0" applyBorder="0" applyAlignment="0" applyProtection="0"/>
    <xf numFmtId="0" fontId="13" fillId="0" borderId="0" applyNumberFormat="0" applyFill="0" applyBorder="0" applyAlignment="0">
      <protection locked="0"/>
    </xf>
    <xf numFmtId="10" fontId="2" fillId="23" borderId="6" applyNumberFormat="0" applyBorder="0" applyAlignment="0" applyProtection="0"/>
    <xf numFmtId="0" fontId="33" fillId="0" borderId="7" applyNumberFormat="0" applyFill="0" applyAlignment="0" applyProtection="0"/>
    <xf numFmtId="174" fontId="1" fillId="0" borderId="0"/>
    <xf numFmtId="0" fontId="34" fillId="24" borderId="0" applyNumberFormat="0" applyBorder="0" applyAlignment="0" applyProtection="0"/>
    <xf numFmtId="164" fontId="21" fillId="0" borderId="0" applyFont="0" applyAlignment="0" applyProtection="0"/>
    <xf numFmtId="169" fontId="1" fillId="0" borderId="0"/>
    <xf numFmtId="37" fontId="19" fillId="0" borderId="0"/>
    <xf numFmtId="41" fontId="14" fillId="0" borderId="0"/>
    <xf numFmtId="41" fontId="14" fillId="0" borderId="0"/>
    <xf numFmtId="0" fontId="7" fillId="0" borderId="0"/>
    <xf numFmtId="0" fontId="1" fillId="25" borderId="8" applyNumberFormat="0" applyFont="0" applyAlignment="0" applyProtection="0"/>
    <xf numFmtId="0" fontId="35" fillId="20" borderId="9" applyNumberFormat="0" applyAlignment="0" applyProtection="0"/>
    <xf numFmtId="0" fontId="19" fillId="0" borderId="0"/>
    <xf numFmtId="0" fontId="19" fillId="0" borderId="0"/>
    <xf numFmtId="9" fontId="1" fillId="0" borderId="0" applyFont="0" applyFill="0" applyBorder="0" applyAlignment="0" applyProtection="0"/>
    <xf numFmtId="10" fontId="1" fillId="0" borderId="0" applyFont="0" applyFill="0" applyBorder="0" applyAlignment="0" applyProtection="0"/>
    <xf numFmtId="9" fontId="22" fillId="0" borderId="0"/>
    <xf numFmtId="4" fontId="36" fillId="24" borderId="10" applyNumberFormat="0" applyProtection="0">
      <alignment vertical="center"/>
    </xf>
    <xf numFmtId="4" fontId="37" fillId="26" borderId="10" applyNumberFormat="0" applyProtection="0">
      <alignment vertical="center"/>
    </xf>
    <xf numFmtId="4" fontId="36" fillId="26" borderId="10" applyNumberFormat="0" applyProtection="0">
      <alignment vertical="center"/>
    </xf>
    <xf numFmtId="0" fontId="36" fillId="26" borderId="10" applyNumberFormat="0" applyProtection="0">
      <alignment horizontal="left" vertical="top" indent="1"/>
    </xf>
    <xf numFmtId="4" fontId="36" fillId="27" borderId="11" applyNumberFormat="0" applyProtection="0">
      <alignment vertical="center"/>
    </xf>
    <xf numFmtId="4" fontId="38" fillId="3" borderId="10" applyNumberFormat="0" applyProtection="0">
      <alignment horizontal="right" vertical="center"/>
    </xf>
    <xf numFmtId="4" fontId="38" fillId="9" borderId="10" applyNumberFormat="0" applyProtection="0">
      <alignment horizontal="right" vertical="center"/>
    </xf>
    <xf numFmtId="4" fontId="38" fillId="17" borderId="10" applyNumberFormat="0" applyProtection="0">
      <alignment horizontal="right" vertical="center"/>
    </xf>
    <xf numFmtId="4" fontId="38" fillId="11" borderId="10" applyNumberFormat="0" applyProtection="0">
      <alignment horizontal="right" vertical="center"/>
    </xf>
    <xf numFmtId="4" fontId="38" fillId="15" borderId="10" applyNumberFormat="0" applyProtection="0">
      <alignment horizontal="right" vertical="center"/>
    </xf>
    <xf numFmtId="4" fontId="38" fillId="19" borderId="10" applyNumberFormat="0" applyProtection="0">
      <alignment horizontal="right" vertical="center"/>
    </xf>
    <xf numFmtId="4" fontId="38" fillId="18" borderId="10" applyNumberFormat="0" applyProtection="0">
      <alignment horizontal="right" vertical="center"/>
    </xf>
    <xf numFmtId="4" fontId="38" fillId="28" borderId="10" applyNumberFormat="0" applyProtection="0">
      <alignment horizontal="right" vertical="center"/>
    </xf>
    <xf numFmtId="4" fontId="38" fillId="10" borderId="10" applyNumberFormat="0" applyProtection="0">
      <alignment horizontal="right" vertical="center"/>
    </xf>
    <xf numFmtId="4" fontId="36" fillId="29" borderId="12" applyNumberFormat="0" applyProtection="0">
      <alignment horizontal="left" vertical="center" indent="1"/>
    </xf>
    <xf numFmtId="4" fontId="38" fillId="30" borderId="0" applyNumberFormat="0" applyProtection="0">
      <alignment horizontal="left" vertical="center" indent="1"/>
    </xf>
    <xf numFmtId="4" fontId="39" fillId="31" borderId="0" applyNumberFormat="0" applyProtection="0">
      <alignment horizontal="left" vertical="center" indent="1"/>
    </xf>
    <xf numFmtId="4" fontId="38" fillId="32" borderId="10" applyNumberFormat="0" applyProtection="0">
      <alignment horizontal="right" vertical="center"/>
    </xf>
    <xf numFmtId="4" fontId="40" fillId="0" borderId="0" applyNumberFormat="0" applyProtection="0">
      <alignment horizontal="left" vertical="center" indent="1"/>
    </xf>
    <xf numFmtId="4" fontId="41" fillId="0" borderId="0" applyNumberFormat="0" applyProtection="0">
      <alignment horizontal="left" vertical="center" indent="1"/>
    </xf>
    <xf numFmtId="0" fontId="1" fillId="31" borderId="10" applyNumberFormat="0" applyProtection="0">
      <alignment horizontal="left" vertical="center" indent="1"/>
    </xf>
    <xf numFmtId="0" fontId="1" fillId="31" borderId="10" applyNumberFormat="0" applyProtection="0">
      <alignment horizontal="left" vertical="top" indent="1"/>
    </xf>
    <xf numFmtId="0" fontId="1" fillId="27" borderId="10" applyNumberFormat="0" applyProtection="0">
      <alignment horizontal="left" vertical="center" indent="1"/>
    </xf>
    <xf numFmtId="0" fontId="1" fillId="27" borderId="10" applyNumberFormat="0" applyProtection="0">
      <alignment horizontal="left" vertical="top" indent="1"/>
    </xf>
    <xf numFmtId="0" fontId="1" fillId="33" borderId="10" applyNumberFormat="0" applyProtection="0">
      <alignment horizontal="left" vertical="center" indent="1"/>
    </xf>
    <xf numFmtId="0" fontId="1" fillId="33" borderId="10" applyNumberFormat="0" applyProtection="0">
      <alignment horizontal="left" vertical="top" indent="1"/>
    </xf>
    <xf numFmtId="0" fontId="1" fillId="34" borderId="10" applyNumberFormat="0" applyProtection="0">
      <alignment horizontal="left" vertical="center" indent="1"/>
    </xf>
    <xf numFmtId="0" fontId="1" fillId="34" borderId="10" applyNumberFormat="0" applyProtection="0">
      <alignment horizontal="left" vertical="top" indent="1"/>
    </xf>
    <xf numFmtId="4" fontId="38" fillId="23" borderId="10" applyNumberFormat="0" applyProtection="0">
      <alignment vertical="center"/>
    </xf>
    <xf numFmtId="4" fontId="42" fillId="23" borderId="10" applyNumberFormat="0" applyProtection="0">
      <alignment vertical="center"/>
    </xf>
    <xf numFmtId="4" fontId="38" fillId="23" borderId="10" applyNumberFormat="0" applyProtection="0">
      <alignment horizontal="left" vertical="center" indent="1"/>
    </xf>
    <xf numFmtId="0" fontId="38" fillId="23" borderId="10" applyNumberFormat="0" applyProtection="0">
      <alignment horizontal="left" vertical="top" indent="1"/>
    </xf>
    <xf numFmtId="4" fontId="38" fillId="35" borderId="13" applyNumberFormat="0" applyProtection="0">
      <alignment horizontal="right" vertical="center"/>
    </xf>
    <xf numFmtId="4" fontId="42" fillId="30" borderId="10" applyNumberFormat="0" applyProtection="0">
      <alignment horizontal="right" vertical="center"/>
    </xf>
    <xf numFmtId="4" fontId="38" fillId="32" borderId="10" applyNumberFormat="0" applyProtection="0">
      <alignment horizontal="left" vertical="center" indent="1"/>
    </xf>
    <xf numFmtId="0" fontId="38" fillId="27" borderId="10" applyNumberFormat="0" applyProtection="0">
      <alignment horizontal="center" vertical="top"/>
    </xf>
    <xf numFmtId="4" fontId="43" fillId="0" borderId="0" applyNumberFormat="0" applyProtection="0">
      <alignment horizontal="left" vertical="center"/>
    </xf>
    <xf numFmtId="4" fontId="44" fillId="30" borderId="10" applyNumberFormat="0" applyProtection="0">
      <alignment horizontal="right" vertical="center"/>
    </xf>
    <xf numFmtId="37" fontId="23" fillId="36" borderId="0" applyNumberFormat="0" applyFont="0" applyBorder="0" applyAlignment="0" applyProtection="0"/>
    <xf numFmtId="175" fontId="1" fillId="0" borderId="14">
      <alignment horizontal="justify" vertical="top" wrapText="1"/>
    </xf>
    <xf numFmtId="0" fontId="45" fillId="0" borderId="0" applyNumberFormat="0" applyFill="0" applyBorder="0" applyAlignment="0" applyProtection="0"/>
    <xf numFmtId="0" fontId="8" fillId="0" borderId="6">
      <alignment horizontal="center" vertical="center" wrapText="1"/>
    </xf>
    <xf numFmtId="0" fontId="9" fillId="0" borderId="15" applyNumberFormat="0" applyFont="0" applyFill="0" applyAlignment="0" applyProtection="0"/>
    <xf numFmtId="0" fontId="19" fillId="0" borderId="16"/>
    <xf numFmtId="173" fontId="24" fillId="0" borderId="0">
      <alignment horizontal="left"/>
    </xf>
    <xf numFmtId="0" fontId="19" fillId="0" borderId="17"/>
    <xf numFmtId="0" fontId="46"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cellStyleXfs>
  <cellXfs count="183">
    <xf numFmtId="0" fontId="0" fillId="0" borderId="0" xfId="0"/>
    <xf numFmtId="0" fontId="0" fillId="0" borderId="0" xfId="0" applyBorder="1"/>
    <xf numFmtId="0" fontId="5" fillId="0" borderId="0" xfId="0" applyFont="1" applyBorder="1"/>
    <xf numFmtId="164" fontId="0" fillId="0" borderId="0" xfId="0" applyNumberFormat="1"/>
    <xf numFmtId="164" fontId="0" fillId="0" borderId="4" xfId="0" applyNumberFormat="1" applyBorder="1"/>
    <xf numFmtId="164" fontId="0" fillId="0" borderId="0" xfId="0" applyNumberFormat="1" applyBorder="1"/>
    <xf numFmtId="0" fontId="1" fillId="0" borderId="0" xfId="0" applyFont="1" applyBorder="1"/>
    <xf numFmtId="0" fontId="1" fillId="0" borderId="0" xfId="0" applyFont="1" applyAlignment="1">
      <alignment horizontal="center"/>
    </xf>
    <xf numFmtId="0" fontId="1" fillId="0" borderId="0" xfId="0" applyFont="1" applyFill="1" applyBorder="1"/>
    <xf numFmtId="0" fontId="5" fillId="0" borderId="0" xfId="71" applyFont="1"/>
    <xf numFmtId="0" fontId="5" fillId="0" borderId="0" xfId="0" applyFont="1"/>
    <xf numFmtId="0" fontId="5" fillId="0" borderId="0" xfId="0" applyFont="1" applyBorder="1" applyAlignment="1"/>
    <xf numFmtId="0" fontId="5" fillId="0" borderId="21" xfId="0" applyFont="1" applyBorder="1"/>
    <xf numFmtId="0" fontId="5" fillId="0" borderId="21" xfId="0" applyFont="1" applyBorder="1" applyAlignment="1">
      <alignment horizontal="center" wrapText="1"/>
    </xf>
    <xf numFmtId="164" fontId="1" fillId="0" borderId="0" xfId="29" applyNumberFormat="1"/>
    <xf numFmtId="0" fontId="0" fillId="0" borderId="0" xfId="0" applyFill="1" applyAlignment="1">
      <alignment horizontal="left"/>
    </xf>
    <xf numFmtId="164" fontId="0" fillId="0" borderId="21" xfId="0" applyNumberFormat="1" applyBorder="1"/>
    <xf numFmtId="41" fontId="0" fillId="0" borderId="0" xfId="0" applyNumberFormat="1"/>
    <xf numFmtId="41" fontId="0" fillId="0" borderId="0" xfId="0" applyNumberFormat="1" applyBorder="1"/>
    <xf numFmtId="0" fontId="5" fillId="0" borderId="0" xfId="0" applyFont="1" applyFill="1" applyBorder="1"/>
    <xf numFmtId="0" fontId="0" fillId="0" borderId="0" xfId="0" applyFill="1"/>
    <xf numFmtId="0" fontId="15" fillId="0" borderId="0" xfId="0" applyFont="1" applyFill="1" applyAlignment="1"/>
    <xf numFmtId="172" fontId="0" fillId="0" borderId="0" xfId="0" applyNumberFormat="1" applyFill="1"/>
    <xf numFmtId="10" fontId="0" fillId="0" borderId="0" xfId="76" applyNumberFormat="1" applyFont="1" applyFill="1"/>
    <xf numFmtId="0" fontId="5" fillId="0" borderId="21" xfId="0" applyFont="1" applyBorder="1" applyAlignment="1">
      <alignment horizontal="center"/>
    </xf>
    <xf numFmtId="41" fontId="0" fillId="0" borderId="21" xfId="0" applyNumberFormat="1" applyBorder="1"/>
    <xf numFmtId="164" fontId="5" fillId="0" borderId="0" xfId="0" applyNumberFormat="1" applyFont="1"/>
    <xf numFmtId="171" fontId="6" fillId="0" borderId="0" xfId="70" applyNumberFormat="1" applyFont="1" applyFill="1"/>
    <xf numFmtId="41" fontId="6" fillId="0" borderId="0" xfId="70" applyFont="1" applyFill="1" applyAlignment="1">
      <alignment horizontal="center"/>
    </xf>
    <xf numFmtId="171" fontId="16" fillId="0" borderId="0" xfId="70" applyNumberFormat="1" applyFont="1" applyFill="1"/>
    <xf numFmtId="171" fontId="6" fillId="0" borderId="0" xfId="70" applyNumberFormat="1" applyFont="1"/>
    <xf numFmtId="41" fontId="6" fillId="0" borderId="0" xfId="70" applyNumberFormat="1" applyFont="1" applyFill="1"/>
    <xf numFmtId="41" fontId="6" fillId="0" borderId="0" xfId="70" applyFont="1" applyFill="1"/>
    <xf numFmtId="171" fontId="15" fillId="0" borderId="0" xfId="70" applyNumberFormat="1" applyFont="1"/>
    <xf numFmtId="171" fontId="6" fillId="0" borderId="0" xfId="69" applyNumberFormat="1" applyFont="1"/>
    <xf numFmtId="0" fontId="6" fillId="0" borderId="0" xfId="0" applyFont="1" applyAlignment="1">
      <alignment horizontal="centerContinuous"/>
    </xf>
    <xf numFmtId="171" fontId="6" fillId="0" borderId="0" xfId="69" applyNumberFormat="1" applyFont="1" applyFill="1"/>
    <xf numFmtId="3" fontId="0" fillId="0" borderId="0" xfId="0" applyNumberFormat="1" applyBorder="1"/>
    <xf numFmtId="41" fontId="5" fillId="0" borderId="0" xfId="70" applyFont="1" applyAlignment="1">
      <alignment horizontal="center"/>
    </xf>
    <xf numFmtId="37" fontId="6" fillId="0" borderId="18" xfId="70" applyNumberFormat="1" applyFont="1" applyFill="1" applyBorder="1"/>
    <xf numFmtId="0" fontId="5" fillId="0" borderId="0" xfId="0" applyFont="1" applyFill="1" applyAlignment="1">
      <alignment horizontal="left"/>
    </xf>
    <xf numFmtId="37" fontId="0" fillId="0" borderId="0" xfId="0" applyNumberFormat="1"/>
    <xf numFmtId="0" fontId="6" fillId="0" borderId="0" xfId="0" applyFont="1" applyFill="1"/>
    <xf numFmtId="0" fontId="15" fillId="0" borderId="0" xfId="0" applyFont="1" applyAlignment="1">
      <alignment horizontal="center"/>
    </xf>
    <xf numFmtId="0" fontId="0" fillId="0" borderId="0" xfId="0" applyFill="1" applyBorder="1" applyAlignment="1">
      <alignment horizontal="left"/>
    </xf>
    <xf numFmtId="41" fontId="5" fillId="0" borderId="0" xfId="0" applyNumberFormat="1" applyFont="1" applyBorder="1"/>
    <xf numFmtId="3" fontId="6" fillId="0" borderId="4" xfId="0" applyNumberFormat="1" applyFont="1" applyBorder="1"/>
    <xf numFmtId="41" fontId="6" fillId="0" borderId="4" xfId="0" applyNumberFormat="1" applyFont="1" applyBorder="1"/>
    <xf numFmtId="164" fontId="5" fillId="0" borderId="0" xfId="0" applyNumberFormat="1" applyFont="1" applyBorder="1" applyAlignment="1">
      <alignment horizontal="center"/>
    </xf>
    <xf numFmtId="41" fontId="5" fillId="0" borderId="0" xfId="70" applyFont="1" applyBorder="1" applyAlignment="1">
      <alignment horizontal="center"/>
    </xf>
    <xf numFmtId="0" fontId="5" fillId="0" borderId="0" xfId="0" applyFont="1" applyBorder="1" applyAlignment="1">
      <alignment horizontal="center"/>
    </xf>
    <xf numFmtId="37" fontId="0" fillId="0" borderId="0" xfId="0" applyNumberFormat="1" applyBorder="1"/>
    <xf numFmtId="41" fontId="6" fillId="0" borderId="0" xfId="70" applyNumberFormat="1" applyFont="1" applyFill="1" applyBorder="1"/>
    <xf numFmtId="41" fontId="6" fillId="0" borderId="0" xfId="70" applyFont="1" applyFill="1" applyBorder="1"/>
    <xf numFmtId="0" fontId="6" fillId="0" borderId="0" xfId="70" applyNumberFormat="1" applyFont="1"/>
    <xf numFmtId="41" fontId="6" fillId="0" borderId="0" xfId="70" quotePrefix="1" applyFont="1" applyFill="1" applyBorder="1" applyAlignment="1">
      <alignment horizontal="center"/>
    </xf>
    <xf numFmtId="41" fontId="6" fillId="0" borderId="0" xfId="69" applyFont="1" applyAlignment="1"/>
    <xf numFmtId="41" fontId="6" fillId="0" borderId="0" xfId="69" applyFont="1" applyFill="1"/>
    <xf numFmtId="0" fontId="5" fillId="0" borderId="0" xfId="0" applyFont="1" applyAlignment="1">
      <alignment horizontal="left"/>
    </xf>
    <xf numFmtId="41" fontId="6" fillId="0" borderId="21" xfId="69" applyFont="1" applyFill="1" applyBorder="1"/>
    <xf numFmtId="0" fontId="47" fillId="0" borderId="0" xfId="0" applyFont="1"/>
    <xf numFmtId="10" fontId="0" fillId="0" borderId="0" xfId="0" applyNumberFormat="1" applyFill="1"/>
    <xf numFmtId="0" fontId="1" fillId="0" borderId="0" xfId="0" applyFont="1"/>
    <xf numFmtId="37" fontId="5" fillId="0" borderId="0" xfId="0" applyNumberFormat="1" applyFont="1"/>
    <xf numFmtId="41" fontId="5" fillId="0" borderId="0" xfId="70" applyNumberFormat="1" applyFont="1" applyFill="1"/>
    <xf numFmtId="41" fontId="5" fillId="0" borderId="0" xfId="0" applyNumberFormat="1" applyFont="1"/>
    <xf numFmtId="0" fontId="5" fillId="0" borderId="0" xfId="0" applyFont="1" applyAlignment="1">
      <alignment horizontal="right"/>
    </xf>
    <xf numFmtId="0" fontId="1" fillId="0" borderId="0" xfId="0" applyFont="1" applyAlignment="1">
      <alignment horizontal="left"/>
    </xf>
    <xf numFmtId="0" fontId="1" fillId="0" borderId="0" xfId="0" applyFont="1" applyFill="1" applyAlignment="1">
      <alignment horizontal="left"/>
    </xf>
    <xf numFmtId="17" fontId="1" fillId="0" borderId="21" xfId="70" quotePrefix="1" applyNumberFormat="1" applyFont="1" applyFill="1" applyBorder="1" applyAlignment="1">
      <alignment horizontal="center"/>
    </xf>
    <xf numFmtId="10" fontId="1" fillId="0" borderId="0" xfId="0" applyNumberFormat="1" applyFont="1" applyBorder="1"/>
    <xf numFmtId="41" fontId="1" fillId="0" borderId="0" xfId="0" applyNumberFormat="1" applyFont="1" applyBorder="1"/>
    <xf numFmtId="10" fontId="1" fillId="0" borderId="0" xfId="76" applyNumberFormat="1" applyFont="1" applyBorder="1"/>
    <xf numFmtId="0" fontId="1" fillId="0" borderId="0" xfId="0" applyFont="1" applyAlignment="1">
      <alignment horizontal="right"/>
    </xf>
    <xf numFmtId="42" fontId="1" fillId="0" borderId="0" xfId="0" applyNumberFormat="1" applyFont="1"/>
    <xf numFmtId="0" fontId="1" fillId="0" borderId="0" xfId="0" applyFont="1" applyBorder="1" applyAlignment="1">
      <alignment horizontal="right"/>
    </xf>
    <xf numFmtId="0" fontId="1" fillId="0" borderId="0" xfId="0" applyNumberFormat="1" applyFont="1"/>
    <xf numFmtId="0" fontId="5" fillId="0" borderId="0" xfId="0" applyFont="1" applyBorder="1" applyAlignment="1">
      <alignment horizontal="left"/>
    </xf>
    <xf numFmtId="0" fontId="5" fillId="0" borderId="0" xfId="0" quotePrefix="1" applyFont="1" applyBorder="1" applyAlignment="1">
      <alignment horizontal="left"/>
    </xf>
    <xf numFmtId="0" fontId="1" fillId="0" borderId="0" xfId="0" applyFont="1" applyBorder="1" applyAlignment="1">
      <alignment horizontal="center"/>
    </xf>
    <xf numFmtId="17" fontId="1" fillId="0" borderId="0" xfId="0" applyNumberFormat="1" applyFont="1" applyBorder="1" applyAlignment="1">
      <alignment horizontal="center"/>
    </xf>
    <xf numFmtId="37" fontId="1" fillId="0" borderId="0" xfId="0" applyNumberFormat="1" applyFont="1" applyBorder="1" applyAlignment="1">
      <alignment horizontal="center"/>
    </xf>
    <xf numFmtId="165" fontId="1" fillId="0" borderId="0" xfId="0" applyNumberFormat="1" applyFont="1" applyBorder="1" applyAlignment="1">
      <alignment horizontal="center"/>
    </xf>
    <xf numFmtId="42" fontId="1" fillId="0" borderId="0" xfId="0" applyNumberFormat="1" applyFont="1" applyAlignment="1">
      <alignment horizontal="center"/>
    </xf>
    <xf numFmtId="0" fontId="16" fillId="0" borderId="0" xfId="0" applyFont="1" applyAlignment="1">
      <alignment horizontal="center"/>
    </xf>
    <xf numFmtId="0" fontId="16" fillId="0" borderId="0" xfId="0" quotePrefix="1" applyFont="1" applyAlignment="1">
      <alignment horizontal="center"/>
    </xf>
    <xf numFmtId="42" fontId="16" fillId="0" borderId="0" xfId="0" applyNumberFormat="1" applyFont="1" applyAlignment="1">
      <alignment horizontal="center"/>
    </xf>
    <xf numFmtId="0" fontId="16" fillId="0" borderId="0" xfId="0" applyNumberFormat="1" applyFont="1" applyAlignment="1">
      <alignment horizontal="center"/>
    </xf>
    <xf numFmtId="164" fontId="1" fillId="0" borderId="0" xfId="29" applyNumberFormat="1" applyFont="1" applyBorder="1" applyAlignment="1"/>
    <xf numFmtId="166" fontId="1" fillId="0" borderId="0" xfId="76" applyNumberFormat="1" applyFont="1" applyAlignment="1">
      <alignment horizontal="center"/>
    </xf>
    <xf numFmtId="164" fontId="1" fillId="0" borderId="0" xfId="29" applyNumberFormat="1" applyFont="1" applyBorder="1" applyAlignment="1">
      <alignment horizontal="center"/>
    </xf>
    <xf numFmtId="0" fontId="1" fillId="0" borderId="0" xfId="0" applyNumberFormat="1" applyFont="1" applyBorder="1" applyAlignment="1">
      <alignment horizontal="center"/>
    </xf>
    <xf numFmtId="37" fontId="48" fillId="0" borderId="0" xfId="0" applyNumberFormat="1" applyFont="1" applyBorder="1" applyAlignment="1">
      <alignment horizontal="right"/>
    </xf>
    <xf numFmtId="37" fontId="48" fillId="0" borderId="0" xfId="0" applyNumberFormat="1" applyFont="1" applyBorder="1"/>
    <xf numFmtId="164" fontId="1" fillId="0" borderId="0" xfId="29" applyNumberFormat="1" applyFont="1" applyBorder="1"/>
    <xf numFmtId="37" fontId="1" fillId="0" borderId="0" xfId="0" applyNumberFormat="1" applyFont="1" applyBorder="1" applyAlignment="1">
      <alignment horizontal="right"/>
    </xf>
    <xf numFmtId="0" fontId="1" fillId="0" borderId="0" xfId="0" applyFont="1" applyBorder="1" applyAlignment="1"/>
    <xf numFmtId="164" fontId="1" fillId="0" borderId="0" xfId="29" applyNumberFormat="1" applyFont="1" applyFill="1" applyBorder="1" applyAlignment="1">
      <alignment horizontal="right"/>
    </xf>
    <xf numFmtId="170" fontId="1" fillId="0" borderId="0" xfId="76" applyNumberFormat="1" applyFont="1" applyBorder="1" applyAlignment="1">
      <alignment horizontal="right"/>
    </xf>
    <xf numFmtId="164" fontId="1" fillId="0" borderId="0" xfId="29" applyNumberFormat="1" applyFont="1" applyBorder="1" applyAlignment="1">
      <alignment horizontal="right"/>
    </xf>
    <xf numFmtId="0" fontId="1" fillId="0" borderId="0" xfId="0" applyFont="1" applyBorder="1" applyAlignment="1">
      <alignment horizontal="left" indent="1"/>
    </xf>
    <xf numFmtId="164" fontId="1" fillId="0" borderId="18" xfId="29" applyNumberFormat="1" applyFont="1" applyFill="1" applyBorder="1" applyAlignment="1">
      <alignment horizontal="right"/>
    </xf>
    <xf numFmtId="0" fontId="5" fillId="0" borderId="0" xfId="71" applyFont="1" applyBorder="1" applyAlignment="1"/>
    <xf numFmtId="0" fontId="1" fillId="0" borderId="0" xfId="0" applyFont="1" applyFill="1" applyBorder="1" applyAlignment="1">
      <alignment horizontal="center"/>
    </xf>
    <xf numFmtId="0" fontId="1" fillId="0" borderId="0" xfId="71" applyFont="1" applyFill="1" applyBorder="1" applyAlignment="1">
      <alignment horizontal="center"/>
    </xf>
    <xf numFmtId="42" fontId="1" fillId="0" borderId="0" xfId="0" applyNumberFormat="1" applyFont="1" applyBorder="1"/>
    <xf numFmtId="42" fontId="1" fillId="0" borderId="0" xfId="29" applyNumberFormat="1" applyFont="1" applyBorder="1"/>
    <xf numFmtId="0" fontId="1" fillId="0" borderId="0" xfId="0" quotePrefix="1" applyFont="1" applyBorder="1" applyAlignment="1">
      <alignment horizontal="center"/>
    </xf>
    <xf numFmtId="0" fontId="1" fillId="0" borderId="0" xfId="0" quotePrefix="1" applyNumberFormat="1" applyFont="1" applyBorder="1" applyAlignment="1">
      <alignment horizontal="center"/>
    </xf>
    <xf numFmtId="37" fontId="1" fillId="0" borderId="0" xfId="0" applyNumberFormat="1" applyFont="1" applyBorder="1"/>
    <xf numFmtId="0" fontId="1" fillId="0" borderId="0" xfId="0" applyNumberFormat="1" applyFont="1" applyBorder="1"/>
    <xf numFmtId="0" fontId="1" fillId="0" borderId="0" xfId="29" applyNumberFormat="1" applyFont="1" applyBorder="1" applyAlignment="1">
      <alignment horizontal="center"/>
    </xf>
    <xf numFmtId="42" fontId="1" fillId="0" borderId="0" xfId="0" applyNumberFormat="1" applyFont="1" applyBorder="1" applyAlignment="1">
      <alignment horizontal="center"/>
    </xf>
    <xf numFmtId="3" fontId="1" fillId="0" borderId="0" xfId="0" applyNumberFormat="1" applyFont="1" applyBorder="1" applyAlignment="1">
      <alignment horizontal="center"/>
    </xf>
    <xf numFmtId="0" fontId="5" fillId="0" borderId="0" xfId="0" quotePrefix="1" applyFont="1" applyAlignment="1">
      <alignment horizontal="left"/>
    </xf>
    <xf numFmtId="0" fontId="1" fillId="0" borderId="0" xfId="0" applyNumberFormat="1" applyFont="1" applyAlignment="1">
      <alignment horizontal="right"/>
    </xf>
    <xf numFmtId="0" fontId="1" fillId="0" borderId="0" xfId="0" quotePrefix="1" applyFont="1" applyBorder="1" applyAlignment="1">
      <alignment horizontal="left"/>
    </xf>
    <xf numFmtId="164" fontId="48" fillId="0" borderId="0" xfId="29" applyNumberFormat="1" applyFont="1" applyBorder="1"/>
    <xf numFmtId="42" fontId="48" fillId="0" borderId="0" xfId="29" applyNumberFormat="1" applyFont="1" applyBorder="1"/>
    <xf numFmtId="0" fontId="1" fillId="0" borderId="0" xfId="0" quotePrefix="1" applyNumberFormat="1" applyFont="1" applyAlignment="1">
      <alignment horizontal="center"/>
    </xf>
    <xf numFmtId="164" fontId="1" fillId="0" borderId="0" xfId="29" applyNumberFormat="1" applyFont="1"/>
    <xf numFmtId="171" fontId="1" fillId="0" borderId="0" xfId="70" applyNumberFormat="1" applyFont="1" applyFill="1"/>
    <xf numFmtId="41" fontId="6" fillId="0" borderId="21" xfId="70" quotePrefix="1" applyFont="1" applyFill="1" applyBorder="1" applyAlignment="1">
      <alignment horizontal="center"/>
    </xf>
    <xf numFmtId="171" fontId="6" fillId="0" borderId="21" xfId="70" applyNumberFormat="1" applyFont="1" applyFill="1" applyBorder="1"/>
    <xf numFmtId="171" fontId="1" fillId="0" borderId="18" xfId="70" applyNumberFormat="1" applyFont="1" applyFill="1" applyBorder="1"/>
    <xf numFmtId="41" fontId="5" fillId="0" borderId="0" xfId="70" applyFont="1" applyFill="1"/>
    <xf numFmtId="0" fontId="0" fillId="0" borderId="21" xfId="0" applyBorder="1"/>
    <xf numFmtId="0" fontId="0" fillId="0" borderId="21" xfId="0" applyFill="1" applyBorder="1" applyAlignment="1">
      <alignment horizontal="left"/>
    </xf>
    <xf numFmtId="0" fontId="0" fillId="0" borderId="4" xfId="0" applyFill="1" applyBorder="1" applyAlignment="1">
      <alignment horizontal="left"/>
    </xf>
    <xf numFmtId="0" fontId="1" fillId="0" borderId="21" xfId="0" applyFont="1" applyBorder="1" applyAlignment="1">
      <alignment horizontal="left"/>
    </xf>
    <xf numFmtId="164" fontId="1" fillId="0" borderId="21" xfId="29" applyNumberFormat="1" applyBorder="1"/>
    <xf numFmtId="41" fontId="5" fillId="0" borderId="0" xfId="0" applyNumberFormat="1" applyFont="1" applyAlignment="1">
      <alignment horizontal="right"/>
    </xf>
    <xf numFmtId="41" fontId="1" fillId="0" borderId="21" xfId="69" applyFont="1" applyFill="1" applyBorder="1" applyAlignment="1">
      <alignment horizontal="right"/>
    </xf>
    <xf numFmtId="41" fontId="1" fillId="0" borderId="0" xfId="70" applyFont="1" applyFill="1" applyAlignment="1">
      <alignment horizontal="center"/>
    </xf>
    <xf numFmtId="41" fontId="1" fillId="0" borderId="0" xfId="69" applyFont="1" applyFill="1"/>
    <xf numFmtId="41" fontId="1" fillId="0" borderId="21" xfId="0" applyNumberFormat="1" applyFont="1" applyBorder="1"/>
    <xf numFmtId="41" fontId="1" fillId="0" borderId="0" xfId="0" applyNumberFormat="1" applyFont="1"/>
    <xf numFmtId="41" fontId="49" fillId="0" borderId="0" xfId="70" quotePrefix="1" applyFont="1" applyFill="1" applyBorder="1" applyAlignment="1">
      <alignment horizontal="center"/>
    </xf>
    <xf numFmtId="41" fontId="49" fillId="0" borderId="0" xfId="70" applyFont="1" applyFill="1"/>
    <xf numFmtId="41" fontId="49" fillId="0" borderId="0" xfId="70" applyFont="1"/>
    <xf numFmtId="10" fontId="0" fillId="0" borderId="0" xfId="0" applyNumberFormat="1"/>
    <xf numFmtId="10" fontId="0" fillId="0" borderId="0" xfId="0" applyNumberFormat="1" applyBorder="1"/>
    <xf numFmtId="10" fontId="0" fillId="0" borderId="0" xfId="0" applyNumberFormat="1" applyFill="1" applyBorder="1"/>
    <xf numFmtId="41" fontId="1" fillId="0" borderId="6" xfId="69" applyFont="1" applyBorder="1" applyAlignment="1">
      <alignment horizontal="centerContinuous"/>
    </xf>
    <xf numFmtId="41" fontId="1" fillId="0" borderId="23" xfId="69" applyFont="1" applyFill="1" applyBorder="1"/>
    <xf numFmtId="41" fontId="1" fillId="0" borderId="22" xfId="69" applyFont="1" applyFill="1" applyBorder="1" applyAlignment="1">
      <alignment horizontal="right"/>
    </xf>
    <xf numFmtId="41" fontId="5" fillId="0" borderId="0" xfId="0" applyNumberFormat="1" applyFont="1" applyBorder="1" applyAlignment="1">
      <alignment horizontal="center"/>
    </xf>
    <xf numFmtId="0" fontId="1" fillId="0" borderId="21" xfId="0" applyFont="1" applyFill="1" applyBorder="1" applyAlignment="1">
      <alignment horizontal="left"/>
    </xf>
    <xf numFmtId="0" fontId="0" fillId="0" borderId="21" xfId="0" applyFill="1" applyBorder="1"/>
    <xf numFmtId="172" fontId="0" fillId="0" borderId="21" xfId="0" applyNumberFormat="1" applyFill="1" applyBorder="1"/>
    <xf numFmtId="164" fontId="0" fillId="0" borderId="21" xfId="29" applyNumberFormat="1" applyFont="1" applyFill="1" applyBorder="1"/>
    <xf numFmtId="164" fontId="5" fillId="0" borderId="0" xfId="29" applyNumberFormat="1" applyFont="1" applyFill="1"/>
    <xf numFmtId="0" fontId="5" fillId="0" borderId="21" xfId="0" applyFont="1" applyFill="1" applyBorder="1" applyAlignment="1">
      <alignment horizontal="center" wrapText="1"/>
    </xf>
    <xf numFmtId="0" fontId="5" fillId="0" borderId="0" xfId="0" applyFont="1" applyFill="1"/>
    <xf numFmtId="0" fontId="15" fillId="0" borderId="0" xfId="0" quotePrefix="1" applyFont="1" applyFill="1" applyAlignment="1">
      <alignment horizontal="center"/>
    </xf>
    <xf numFmtId="16" fontId="15" fillId="0" borderId="0" xfId="0" quotePrefix="1" applyNumberFormat="1" applyFont="1" applyFill="1" applyAlignment="1">
      <alignment horizontal="center"/>
    </xf>
    <xf numFmtId="0" fontId="1" fillId="0" borderId="0" xfId="0" applyFont="1" applyFill="1"/>
    <xf numFmtId="164" fontId="0" fillId="0" borderId="0" xfId="0" applyNumberFormat="1" applyFill="1" applyBorder="1"/>
    <xf numFmtId="9" fontId="0" fillId="0" borderId="0" xfId="0" applyNumberFormat="1"/>
    <xf numFmtId="41" fontId="1" fillId="0" borderId="0" xfId="70" applyFont="1" applyFill="1" applyBorder="1" applyAlignment="1">
      <alignment horizontal="center"/>
    </xf>
    <xf numFmtId="171" fontId="1" fillId="0" borderId="0" xfId="69" applyNumberFormat="1" applyFont="1"/>
    <xf numFmtId="41" fontId="1" fillId="0" borderId="0" xfId="69" applyFont="1" applyBorder="1"/>
    <xf numFmtId="41" fontId="1" fillId="0" borderId="23" xfId="69" applyFont="1" applyBorder="1"/>
    <xf numFmtId="41" fontId="1" fillId="0" borderId="21" xfId="69" applyFont="1" applyBorder="1"/>
    <xf numFmtId="41" fontId="1" fillId="0" borderId="21" xfId="69" applyFont="1" applyFill="1" applyBorder="1"/>
    <xf numFmtId="41" fontId="1" fillId="0" borderId="22" xfId="69" applyFont="1" applyFill="1" applyBorder="1"/>
    <xf numFmtId="0" fontId="5" fillId="0" borderId="0" xfId="0" applyFont="1" applyFill="1" applyBorder="1" applyAlignment="1">
      <alignment horizontal="center"/>
    </xf>
    <xf numFmtId="164" fontId="0" fillId="0" borderId="0" xfId="29" applyNumberFormat="1" applyFont="1"/>
    <xf numFmtId="10" fontId="0" fillId="0" borderId="0" xfId="0" quotePrefix="1" applyNumberFormat="1"/>
    <xf numFmtId="0" fontId="1" fillId="0" borderId="4" xfId="0" applyFont="1" applyFill="1" applyBorder="1" applyAlignment="1">
      <alignment horizontal="left"/>
    </xf>
    <xf numFmtId="3" fontId="1" fillId="0" borderId="4" xfId="0" applyNumberFormat="1" applyFont="1" applyBorder="1"/>
    <xf numFmtId="164" fontId="0" fillId="0" borderId="21" xfId="29" applyNumberFormat="1" applyFont="1" applyBorder="1"/>
    <xf numFmtId="0" fontId="1" fillId="0" borderId="0" xfId="0" applyFont="1" applyFill="1" applyBorder="1" applyAlignment="1">
      <alignment horizontal="left"/>
    </xf>
    <xf numFmtId="0" fontId="0" fillId="0" borderId="0" xfId="0" applyFill="1" applyBorder="1"/>
    <xf numFmtId="172" fontId="0" fillId="0" borderId="0" xfId="0" applyNumberFormat="1" applyFill="1" applyBorder="1"/>
    <xf numFmtId="164" fontId="0" fillId="0" borderId="0" xfId="29" applyNumberFormat="1" applyFont="1" applyFill="1" applyBorder="1"/>
    <xf numFmtId="3" fontId="1" fillId="0" borderId="0" xfId="0" applyNumberFormat="1" applyFont="1" applyBorder="1"/>
    <xf numFmtId="10" fontId="0" fillId="0" borderId="0" xfId="0" quotePrefix="1" applyNumberFormat="1" applyBorder="1"/>
    <xf numFmtId="41" fontId="1" fillId="0" borderId="0" xfId="0" applyNumberFormat="1" applyFont="1" applyAlignment="1">
      <alignment horizontal="right"/>
    </xf>
    <xf numFmtId="0" fontId="5" fillId="0" borderId="0" xfId="0" applyFont="1" applyBorder="1" applyAlignment="1">
      <alignment horizontal="right"/>
    </xf>
    <xf numFmtId="41" fontId="1" fillId="0" borderId="20" xfId="69" applyFont="1" applyBorder="1" applyAlignment="1">
      <alignment horizontal="center"/>
    </xf>
    <xf numFmtId="41" fontId="1" fillId="0" borderId="4" xfId="69" applyFont="1" applyBorder="1" applyAlignment="1">
      <alignment horizontal="center"/>
    </xf>
    <xf numFmtId="41" fontId="1" fillId="0" borderId="19" xfId="69" applyFont="1" applyBorder="1" applyAlignment="1">
      <alignment horizontal="center"/>
    </xf>
  </cellXfs>
  <cellStyles count="13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 total in dollars" xfId="28"/>
    <cellStyle name="Comma" xfId="29" builtinId="3"/>
    <cellStyle name="Comma  - Style1" xfId="30"/>
    <cellStyle name="Comma  - Style2" xfId="31"/>
    <cellStyle name="Comma  - Style3" xfId="32"/>
    <cellStyle name="Comma  - Style4" xfId="33"/>
    <cellStyle name="Comma  - Style5" xfId="34"/>
    <cellStyle name="Comma  - Style6" xfId="35"/>
    <cellStyle name="Comma  - Style7" xfId="36"/>
    <cellStyle name="Comma  - Style8" xfId="37"/>
    <cellStyle name="Comma (0)" xfId="38"/>
    <cellStyle name="Comma 2" xfId="127"/>
    <cellStyle name="Comma 3" xfId="128"/>
    <cellStyle name="Comma 4" xfId="131"/>
    <cellStyle name="Comma0" xfId="39"/>
    <cellStyle name="Comma0 - Style3" xfId="40"/>
    <cellStyle name="Comma0 - Style4" xfId="41"/>
    <cellStyle name="Comma0_1st Qtr 2009 Global Insight Factors" xfId="42"/>
    <cellStyle name="Comma1 - Style1" xfId="43"/>
    <cellStyle name="Currency(0)" xfId="44"/>
    <cellStyle name="Currency0" xfId="45"/>
    <cellStyle name="Date" xfId="46"/>
    <cellStyle name="Date - Style3" xfId="47"/>
    <cellStyle name="Date_1st Qtr 2009 Global Insight Factors" xfId="48"/>
    <cellStyle name="Explanatory Text" xfId="49" builtinId="53" customBuiltin="1"/>
    <cellStyle name="Fixed" xfId="50"/>
    <cellStyle name="General" xfId="51"/>
    <cellStyle name="Good" xfId="52" builtinId="26" customBuiltin="1"/>
    <cellStyle name="Grey" xfId="53"/>
    <cellStyle name="header" xfId="54"/>
    <cellStyle name="Header1" xfId="55"/>
    <cellStyle name="Header2" xfId="56"/>
    <cellStyle name="Heading 1" xfId="57" builtinId="16" customBuiltin="1"/>
    <cellStyle name="Heading 2" xfId="58" builtinId="17" customBuiltin="1"/>
    <cellStyle name="Heading 3" xfId="59" builtinId="18" customBuiltin="1"/>
    <cellStyle name="Heading 4" xfId="60" builtinId="19" customBuiltin="1"/>
    <cellStyle name="Input" xfId="61" builtinId="20" customBuiltin="1"/>
    <cellStyle name="Input [yellow]" xfId="62"/>
    <cellStyle name="Linked Cell" xfId="63" builtinId="24" customBuiltin="1"/>
    <cellStyle name="Marathon" xfId="64"/>
    <cellStyle name="Neutral" xfId="65" builtinId="28" customBuiltin="1"/>
    <cellStyle name="nONE" xfId="66"/>
    <cellStyle name="Normal" xfId="0" builtinId="0"/>
    <cellStyle name="Normal - Style1" xfId="67"/>
    <cellStyle name="Normal 2" xfId="126"/>
    <cellStyle name="Normal(0)" xfId="68"/>
    <cellStyle name="Normal_Actual overhaul costs 2004-2007" xfId="69"/>
    <cellStyle name="Normal_Actual overhaul costs 2004-2007 (2)" xfId="70"/>
    <cellStyle name="Normal_Copy of File50007" xfId="71"/>
    <cellStyle name="Note" xfId="72" builtinId="10" customBuiltin="1"/>
    <cellStyle name="Output" xfId="73" builtinId="21" customBuiltin="1"/>
    <cellStyle name="Percen - Style1" xfId="74"/>
    <cellStyle name="Percen - Style2" xfId="75"/>
    <cellStyle name="Percent" xfId="76" builtinId="5"/>
    <cellStyle name="Percent [2]" xfId="77"/>
    <cellStyle name="Percent 2" xfId="129"/>
    <cellStyle name="Percent 3" xfId="130"/>
    <cellStyle name="Percent(0)" xfId="78"/>
    <cellStyle name="SAPBEXaggData" xfId="79"/>
    <cellStyle name="SAPBEXaggDataEmph" xfId="80"/>
    <cellStyle name="SAPBEXaggItem" xfId="81"/>
    <cellStyle name="SAPBEXaggItemX" xfId="82"/>
    <cellStyle name="SAPBEXchaText" xfId="83"/>
    <cellStyle name="SAPBEXexcBad7" xfId="84"/>
    <cellStyle name="SAPBEXexcBad8" xfId="85"/>
    <cellStyle name="SAPBEXexcBad9" xfId="86"/>
    <cellStyle name="SAPBEXexcCritical4" xfId="87"/>
    <cellStyle name="SAPBEXexcCritical5" xfId="88"/>
    <cellStyle name="SAPBEXexcCritical6" xfId="89"/>
    <cellStyle name="SAPBEXexcGood1" xfId="90"/>
    <cellStyle name="SAPBEXexcGood2" xfId="91"/>
    <cellStyle name="SAPBEXexcGood3" xfId="92"/>
    <cellStyle name="SAPBEXfilterDrill" xfId="93"/>
    <cellStyle name="SAPBEXfilterItem" xfId="94"/>
    <cellStyle name="SAPBEXfilterText" xfId="95"/>
    <cellStyle name="SAPBEXformats" xfId="96"/>
    <cellStyle name="SAPBEXheaderItem" xfId="97"/>
    <cellStyle name="SAPBEXheaderText" xfId="98"/>
    <cellStyle name="SAPBEXHLevel0" xfId="99"/>
    <cellStyle name="SAPBEXHLevel0X" xfId="100"/>
    <cellStyle name="SAPBEXHLevel1" xfId="101"/>
    <cellStyle name="SAPBEXHLevel1X" xfId="102"/>
    <cellStyle name="SAPBEXHLevel2" xfId="103"/>
    <cellStyle name="SAPBEXHLevel2X" xfId="104"/>
    <cellStyle name="SAPBEXHLevel3" xfId="105"/>
    <cellStyle name="SAPBEXHLevel3X"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defined" xfId="116"/>
    <cellStyle name="Shade" xfId="117"/>
    <cellStyle name="Special" xfId="118"/>
    <cellStyle name="Title" xfId="119" builtinId="15" customBuiltin="1"/>
    <cellStyle name="Titles" xfId="120"/>
    <cellStyle name="Total" xfId="121" builtinId="25" customBuiltin="1"/>
    <cellStyle name="Total2 - Style2" xfId="122"/>
    <cellStyle name="TRANSMISSION RELIABILITY PORTION OF PROJECT" xfId="123"/>
    <cellStyle name="Underl - Style4" xfId="124"/>
    <cellStyle name="Warning Text" xfId="125" builtinId="11" customBuiltin="1"/>
  </cellStyles>
  <dxfs count="1">
    <dxf>
      <font>
        <b/>
        <i val="0"/>
        <condense val="0"/>
        <extend val="0"/>
        <color indexed="12"/>
      </font>
    </dxf>
  </dxfs>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41</xdr:row>
      <xdr:rowOff>57150</xdr:rowOff>
    </xdr:from>
    <xdr:to>
      <xdr:col>9</xdr:col>
      <xdr:colOff>409575</xdr:colOff>
      <xdr:row>51</xdr:row>
      <xdr:rowOff>0</xdr:rowOff>
    </xdr:to>
    <xdr:sp macro="" textlink="">
      <xdr:nvSpPr>
        <xdr:cNvPr id="3073" name="Text 3"/>
        <xdr:cNvSpPr txBox="1">
          <a:spLocks noChangeArrowheads="1"/>
        </xdr:cNvSpPr>
      </xdr:nvSpPr>
      <xdr:spPr bwMode="auto">
        <a:xfrm>
          <a:off x="171450" y="6715125"/>
          <a:ext cx="7038975" cy="1562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normalizes generation overhaul expenses in the 12 months ended June 2011 using a four-year average methodology. For new generating units, which include Lake Side and Chehalis, the four-year average is comprised of the actual or budgeted overhaul expense for the first four full years these plants are operational. Annual expenses are restated to June 2011 dollars prior to averaging consistent with the Company's rebuttal filing in Docket No. 10-035-124. The actual overhaul costs for the year ended June 2011 are subtracted from the four-year average which results in this adjustment.</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Groups\SLREG1\ARCHIVE\2005\Wyoming%20GRC\SEPT%202006\Models\JAM%20-%20WY%20Sep%202006%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HARED\DistributionFinance\Activity%20Rate%20Analysis\Field%20Ops%20and%20PandD%20Correction%20of%20CC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HR02\Documents%20and%20Settings\p09653\My%20Documents\Oregon%20Rate%20Case\SB%201149\Rebuttal\MC%20OR%202001%20Rebutt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row>
      </sheetData>
      <sheetData sheetId="8"/>
      <sheetData sheetId="9"/>
      <sheetData sheetId="10"/>
      <sheetData sheetId="11">
        <row r="2">
          <cell r="AB2">
            <v>3</v>
          </cell>
        </row>
      </sheetData>
      <sheetData sheetId="12">
        <row r="3">
          <cell r="A3" t="str">
            <v>1011390OR</v>
          </cell>
        </row>
      </sheetData>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O99"/>
  <sheetViews>
    <sheetView tabSelected="1" view="pageBreakPreview" zoomScale="90" zoomScaleNormal="100" zoomScaleSheetLayoutView="90" workbookViewId="0">
      <selection activeCell="C30" sqref="C30"/>
    </sheetView>
  </sheetViews>
  <sheetFormatPr defaultRowHeight="12.75"/>
  <cols>
    <col min="1" max="1" width="2.42578125" style="62" customWidth="1"/>
    <col min="2" max="2" width="9.140625" style="62"/>
    <col min="3" max="3" width="26.5703125" style="62" customWidth="1"/>
    <col min="4" max="5" width="9.28515625" style="62" bestFit="1" customWidth="1"/>
    <col min="6" max="6" width="12.5703125" style="74" bestFit="1" customWidth="1"/>
    <col min="7" max="7" width="10.140625" style="7" customWidth="1"/>
    <col min="8" max="8" width="10.7109375" style="62" bestFit="1" customWidth="1"/>
    <col min="9" max="9" width="11.85546875" style="62" bestFit="1" customWidth="1"/>
    <col min="10" max="10" width="9.28515625" style="62" bestFit="1" customWidth="1"/>
    <col min="11" max="11" width="9.140625" style="6"/>
    <col min="12" max="12" width="9.85546875" style="6" bestFit="1" customWidth="1"/>
    <col min="13" max="13" width="10.7109375" style="6" bestFit="1" customWidth="1"/>
    <col min="14" max="14" width="11.28515625" style="6" bestFit="1" customWidth="1"/>
    <col min="15" max="15" width="10.7109375" style="6" bestFit="1" customWidth="1"/>
    <col min="16" max="16" width="10.42578125" style="6" bestFit="1" customWidth="1"/>
    <col min="17" max="17" width="10.7109375" style="6" bestFit="1" customWidth="1"/>
    <col min="18" max="18" width="34.42578125" style="6" bestFit="1" customWidth="1"/>
    <col min="19" max="19" width="3.5703125" style="6" customWidth="1"/>
    <col min="20" max="20" width="4.42578125" style="6" customWidth="1"/>
    <col min="21" max="22" width="13" style="6" customWidth="1"/>
    <col min="23" max="23" width="11.28515625" style="6" bestFit="1" customWidth="1"/>
    <col min="24" max="24" width="8" style="6" bestFit="1" customWidth="1"/>
    <col min="25" max="25" width="10.7109375" style="6" bestFit="1" customWidth="1"/>
    <col min="26" max="93" width="9.140625" style="6"/>
    <col min="94" max="16384" width="9.140625" style="62"/>
  </cols>
  <sheetData>
    <row r="1" spans="2:24">
      <c r="B1" s="9" t="s">
        <v>62</v>
      </c>
      <c r="E1" s="7"/>
      <c r="I1" s="73" t="s">
        <v>55</v>
      </c>
      <c r="J1" s="67">
        <v>4.8</v>
      </c>
      <c r="P1" s="75"/>
      <c r="R1" s="2"/>
      <c r="X1" s="75"/>
    </row>
    <row r="2" spans="2:24">
      <c r="B2" s="9" t="s">
        <v>80</v>
      </c>
      <c r="E2" s="7"/>
      <c r="J2" s="76"/>
      <c r="R2" s="78"/>
    </row>
    <row r="3" spans="2:24">
      <c r="B3" s="9" t="s">
        <v>12</v>
      </c>
      <c r="E3" s="7"/>
      <c r="J3" s="76"/>
      <c r="L3" s="79"/>
      <c r="M3" s="79"/>
      <c r="N3" s="79"/>
      <c r="O3" s="79"/>
      <c r="P3" s="79"/>
    </row>
    <row r="4" spans="2:24">
      <c r="E4" s="7"/>
      <c r="I4" s="7"/>
      <c r="J4" s="76"/>
      <c r="L4" s="79"/>
      <c r="M4" s="79"/>
      <c r="N4" s="79"/>
      <c r="O4" s="79"/>
      <c r="P4" s="79"/>
    </row>
    <row r="5" spans="2:24">
      <c r="E5" s="7"/>
      <c r="J5" s="76"/>
      <c r="L5" s="79"/>
      <c r="M5" s="79"/>
      <c r="N5" s="79"/>
      <c r="O5" s="79"/>
      <c r="P5" s="79"/>
    </row>
    <row r="6" spans="2:24">
      <c r="E6" s="7"/>
      <c r="I6" s="7"/>
      <c r="J6" s="76"/>
      <c r="L6" s="79"/>
      <c r="M6" s="79"/>
      <c r="N6" s="79"/>
      <c r="O6" s="79"/>
      <c r="P6" s="79"/>
    </row>
    <row r="7" spans="2:24">
      <c r="E7" s="7"/>
      <c r="I7" s="7"/>
      <c r="J7" s="76"/>
      <c r="L7" s="80"/>
      <c r="M7" s="80"/>
      <c r="N7" s="81"/>
      <c r="O7" s="81"/>
      <c r="P7" s="81"/>
      <c r="U7" s="82"/>
      <c r="V7" s="81"/>
      <c r="W7" s="79"/>
    </row>
    <row r="8" spans="2:24">
      <c r="D8" s="7"/>
      <c r="E8" s="7"/>
      <c r="F8" s="83" t="s">
        <v>0</v>
      </c>
      <c r="H8" s="7"/>
      <c r="I8" s="7" t="s">
        <v>100</v>
      </c>
      <c r="J8" s="76"/>
      <c r="L8" s="81"/>
      <c r="M8" s="81"/>
      <c r="N8" s="81"/>
      <c r="O8" s="81"/>
      <c r="P8" s="81"/>
      <c r="U8" s="81"/>
      <c r="V8" s="81"/>
      <c r="W8" s="79"/>
    </row>
    <row r="9" spans="2:24">
      <c r="D9" s="84" t="s">
        <v>1</v>
      </c>
      <c r="E9" s="85" t="s">
        <v>2</v>
      </c>
      <c r="F9" s="86" t="s">
        <v>3</v>
      </c>
      <c r="G9" s="84" t="s">
        <v>4</v>
      </c>
      <c r="H9" s="85" t="s">
        <v>5</v>
      </c>
      <c r="I9" s="84" t="s">
        <v>6</v>
      </c>
      <c r="J9" s="87" t="s">
        <v>7</v>
      </c>
    </row>
    <row r="10" spans="2:24">
      <c r="B10" s="2" t="s">
        <v>10</v>
      </c>
      <c r="C10" s="6"/>
      <c r="D10" s="6"/>
      <c r="E10" s="79"/>
      <c r="F10" s="88"/>
      <c r="G10" s="79"/>
      <c r="H10" s="89"/>
      <c r="I10" s="90"/>
      <c r="J10" s="91"/>
      <c r="L10" s="92"/>
      <c r="M10" s="93"/>
      <c r="N10" s="94"/>
      <c r="O10" s="70"/>
      <c r="P10" s="94"/>
      <c r="U10" s="95"/>
      <c r="V10" s="70"/>
      <c r="W10" s="94"/>
    </row>
    <row r="11" spans="2:24">
      <c r="B11" s="96" t="s">
        <v>47</v>
      </c>
      <c r="C11" s="6"/>
      <c r="D11" s="79">
        <v>510</v>
      </c>
      <c r="E11" s="7">
        <v>1</v>
      </c>
      <c r="F11" s="97">
        <f>'4.8.1'!D44</f>
        <v>-4260121.5366765521</v>
      </c>
      <c r="G11" s="90" t="s">
        <v>13</v>
      </c>
      <c r="H11" s="98">
        <v>0.4315468104876492</v>
      </c>
      <c r="I11" s="99">
        <f>H11*F11</f>
        <v>-1838441.8614425089</v>
      </c>
      <c r="J11" s="7" t="str">
        <f>$J$1&amp;".1"</f>
        <v>4.8.1</v>
      </c>
      <c r="L11" s="92"/>
      <c r="M11" s="93"/>
      <c r="N11" s="94"/>
      <c r="O11" s="70"/>
      <c r="P11" s="94"/>
      <c r="U11" s="95"/>
      <c r="V11" s="70"/>
      <c r="W11" s="94"/>
    </row>
    <row r="12" spans="2:24">
      <c r="B12" s="96"/>
      <c r="C12" s="6"/>
      <c r="D12" s="79"/>
      <c r="E12" s="7"/>
      <c r="F12" s="97"/>
      <c r="G12" s="90"/>
      <c r="H12" s="98"/>
      <c r="I12" s="99"/>
      <c r="J12" s="7"/>
      <c r="L12" s="92"/>
      <c r="M12" s="93"/>
      <c r="N12" s="94"/>
      <c r="O12" s="70"/>
      <c r="P12" s="94"/>
      <c r="U12" s="95"/>
      <c r="V12" s="70"/>
      <c r="W12" s="94"/>
    </row>
    <row r="13" spans="2:24">
      <c r="B13" s="96" t="s">
        <v>77</v>
      </c>
      <c r="C13" s="6"/>
      <c r="D13" s="79">
        <v>510</v>
      </c>
      <c r="E13" s="7">
        <v>1</v>
      </c>
      <c r="F13" s="97">
        <f>'4.8.1'!D59</f>
        <v>1882803.2389453072</v>
      </c>
      <c r="G13" s="90" t="s">
        <v>13</v>
      </c>
      <c r="H13" s="98">
        <v>0.4315468104876492</v>
      </c>
      <c r="I13" s="99">
        <f>H13*F13</f>
        <v>812517.73254266253</v>
      </c>
      <c r="J13" s="7" t="str">
        <f>$J$1&amp;".1"</f>
        <v>4.8.1</v>
      </c>
      <c r="L13" s="92"/>
      <c r="M13" s="93"/>
      <c r="N13" s="94"/>
      <c r="O13" s="70"/>
      <c r="P13" s="94"/>
      <c r="U13" s="95"/>
      <c r="V13" s="70"/>
      <c r="W13" s="94"/>
    </row>
    <row r="14" spans="2:24">
      <c r="B14" s="100"/>
      <c r="C14" s="6"/>
      <c r="D14" s="79"/>
      <c r="E14" s="7"/>
      <c r="F14" s="97"/>
      <c r="G14" s="90"/>
      <c r="H14" s="98"/>
      <c r="I14" s="99"/>
      <c r="J14" s="7"/>
      <c r="L14" s="92"/>
      <c r="M14" s="93"/>
      <c r="N14" s="94"/>
      <c r="O14" s="70"/>
      <c r="P14" s="94"/>
      <c r="U14" s="95"/>
      <c r="V14" s="70"/>
      <c r="W14" s="94"/>
    </row>
    <row r="15" spans="2:24">
      <c r="B15" s="96" t="s">
        <v>48</v>
      </c>
      <c r="C15" s="6"/>
      <c r="D15" s="79">
        <v>553</v>
      </c>
      <c r="E15" s="7">
        <v>1</v>
      </c>
      <c r="F15" s="97">
        <f>'4.8.1'!D24</f>
        <v>-223218.21569104772</v>
      </c>
      <c r="G15" s="90" t="s">
        <v>13</v>
      </c>
      <c r="H15" s="98">
        <v>0.4315468104876492</v>
      </c>
      <c r="I15" s="99">
        <f>H15*F15</f>
        <v>-96329.109024215781</v>
      </c>
      <c r="J15" s="7" t="str">
        <f>$J$1&amp;".1"</f>
        <v>4.8.1</v>
      </c>
      <c r="L15" s="92"/>
      <c r="M15" s="93"/>
      <c r="N15" s="94"/>
      <c r="O15" s="70"/>
      <c r="P15" s="94"/>
      <c r="U15" s="95"/>
      <c r="V15" s="70"/>
      <c r="W15" s="94"/>
    </row>
    <row r="16" spans="2:24">
      <c r="B16" s="11"/>
      <c r="C16" s="6"/>
      <c r="D16" s="79"/>
      <c r="E16" s="7"/>
      <c r="F16" s="97"/>
      <c r="G16" s="90"/>
      <c r="H16" s="98"/>
      <c r="I16" s="99"/>
      <c r="J16" s="7"/>
      <c r="L16" s="92"/>
      <c r="M16" s="93"/>
      <c r="N16" s="94"/>
      <c r="O16" s="70"/>
      <c r="P16" s="94"/>
      <c r="U16" s="95"/>
      <c r="V16" s="70"/>
      <c r="W16" s="94"/>
    </row>
    <row r="17" spans="2:23" ht="13.5" thickBot="1">
      <c r="C17" s="6"/>
      <c r="D17" s="79"/>
      <c r="E17" s="7"/>
      <c r="F17" s="101">
        <f>SUM(F11:F15)</f>
        <v>-2600536.5134222927</v>
      </c>
      <c r="G17" s="90"/>
      <c r="H17" s="98"/>
      <c r="I17" s="101">
        <f>SUM(I11:I15)</f>
        <v>-1122253.2379240622</v>
      </c>
      <c r="J17" s="7"/>
      <c r="L17" s="92"/>
      <c r="M17" s="93"/>
      <c r="N17" s="94"/>
      <c r="O17" s="70"/>
      <c r="P17" s="94"/>
      <c r="U17" s="95"/>
      <c r="V17" s="70"/>
      <c r="W17" s="94"/>
    </row>
    <row r="18" spans="2:23" ht="13.5" thickTop="1">
      <c r="B18" s="8"/>
      <c r="C18" s="6"/>
      <c r="D18" s="75"/>
      <c r="E18" s="7"/>
      <c r="F18" s="97"/>
      <c r="G18" s="90"/>
      <c r="H18" s="98"/>
      <c r="I18" s="99"/>
      <c r="J18" s="7"/>
      <c r="L18" s="92"/>
      <c r="M18" s="93"/>
      <c r="N18" s="94"/>
      <c r="O18" s="70"/>
      <c r="P18" s="94"/>
      <c r="U18" s="95"/>
      <c r="V18" s="70"/>
      <c r="W18" s="94"/>
    </row>
    <row r="19" spans="2:23">
      <c r="B19" s="102"/>
      <c r="C19" s="6"/>
      <c r="D19" s="75"/>
      <c r="E19" s="7"/>
      <c r="F19" s="97"/>
      <c r="G19" s="90"/>
      <c r="H19" s="98"/>
      <c r="I19" s="99"/>
      <c r="J19" s="7"/>
      <c r="L19" s="92"/>
      <c r="M19" s="93"/>
      <c r="N19" s="94"/>
      <c r="O19" s="70"/>
      <c r="P19" s="94"/>
      <c r="U19" s="95"/>
      <c r="V19" s="70"/>
      <c r="W19" s="94"/>
    </row>
    <row r="20" spans="2:23">
      <c r="B20" s="11"/>
      <c r="C20" s="6"/>
      <c r="D20" s="103"/>
      <c r="E20" s="7"/>
      <c r="F20" s="99"/>
      <c r="G20" s="104"/>
      <c r="H20" s="98"/>
      <c r="I20" s="99"/>
      <c r="J20" s="7"/>
      <c r="L20" s="92"/>
      <c r="M20" s="93"/>
      <c r="U20" s="95"/>
    </row>
    <row r="21" spans="2:23">
      <c r="D21" s="104"/>
      <c r="E21" s="7"/>
      <c r="F21" s="99"/>
      <c r="G21" s="90"/>
      <c r="J21" s="7"/>
      <c r="L21" s="92"/>
      <c r="M21" s="93"/>
      <c r="N21" s="94"/>
      <c r="O21" s="70"/>
      <c r="P21" s="94"/>
      <c r="U21" s="95"/>
      <c r="V21" s="70"/>
      <c r="W21" s="94"/>
    </row>
    <row r="22" spans="2:23">
      <c r="B22" s="6"/>
      <c r="C22" s="6"/>
      <c r="D22" s="6"/>
      <c r="E22" s="79"/>
      <c r="F22" s="105"/>
      <c r="G22" s="79"/>
      <c r="H22" s="6"/>
      <c r="I22" s="6"/>
      <c r="J22" s="91"/>
    </row>
    <row r="23" spans="2:23">
      <c r="B23" s="2"/>
      <c r="C23" s="6"/>
      <c r="D23" s="6"/>
      <c r="E23" s="79"/>
      <c r="F23" s="106"/>
      <c r="G23" s="107"/>
      <c r="H23" s="107"/>
      <c r="I23" s="107"/>
      <c r="J23" s="108"/>
    </row>
    <row r="24" spans="2:23">
      <c r="B24" s="100"/>
      <c r="C24" s="6"/>
      <c r="D24" s="75"/>
      <c r="E24" s="7"/>
      <c r="F24" s="97"/>
      <c r="G24" s="90"/>
      <c r="H24" s="98"/>
      <c r="I24" s="99"/>
      <c r="J24" s="7"/>
      <c r="L24" s="109"/>
      <c r="M24" s="109"/>
      <c r="N24" s="109"/>
      <c r="O24" s="70"/>
      <c r="P24" s="109"/>
      <c r="U24" s="109"/>
      <c r="V24" s="70"/>
      <c r="W24" s="109"/>
    </row>
    <row r="25" spans="2:23">
      <c r="B25" s="6"/>
      <c r="C25" s="6"/>
      <c r="D25" s="75"/>
      <c r="E25" s="7"/>
      <c r="F25" s="97"/>
      <c r="G25" s="90"/>
      <c r="H25" s="98"/>
      <c r="I25" s="99"/>
      <c r="J25" s="7"/>
    </row>
    <row r="26" spans="2:23">
      <c r="B26" s="6"/>
      <c r="C26" s="6"/>
      <c r="D26" s="75"/>
      <c r="E26" s="7"/>
      <c r="F26" s="97"/>
      <c r="G26" s="90"/>
      <c r="H26" s="98"/>
      <c r="I26" s="99"/>
      <c r="J26" s="7"/>
    </row>
    <row r="27" spans="2:23">
      <c r="B27" s="8"/>
      <c r="C27" s="6"/>
      <c r="D27" s="75"/>
      <c r="E27" s="7"/>
      <c r="F27" s="97"/>
      <c r="G27" s="90"/>
      <c r="H27" s="98"/>
      <c r="I27" s="99"/>
      <c r="J27" s="7"/>
    </row>
    <row r="28" spans="2:23">
      <c r="B28" s="6"/>
      <c r="C28" s="6"/>
      <c r="D28" s="75"/>
      <c r="E28" s="7"/>
      <c r="F28" s="99"/>
      <c r="G28" s="90"/>
      <c r="H28" s="98"/>
      <c r="I28" s="99"/>
      <c r="J28" s="7"/>
    </row>
    <row r="29" spans="2:23">
      <c r="F29" s="99"/>
      <c r="J29" s="7"/>
    </row>
    <row r="30" spans="2:23">
      <c r="B30" s="6"/>
      <c r="C30" s="6"/>
      <c r="D30" s="6"/>
      <c r="E30" s="79"/>
      <c r="F30" s="106"/>
      <c r="G30" s="107"/>
      <c r="H30" s="107"/>
      <c r="I30" s="107"/>
      <c r="J30" s="108"/>
    </row>
    <row r="31" spans="2:23">
      <c r="B31" s="6"/>
      <c r="C31" s="6"/>
      <c r="D31" s="6"/>
      <c r="E31" s="79"/>
      <c r="F31" s="106"/>
      <c r="G31" s="107"/>
      <c r="H31" s="107"/>
      <c r="I31" s="107"/>
      <c r="J31" s="108"/>
    </row>
    <row r="32" spans="2:23">
      <c r="B32" s="6"/>
      <c r="C32" s="6"/>
      <c r="D32" s="6"/>
      <c r="E32" s="79"/>
      <c r="F32" s="106"/>
      <c r="G32" s="107"/>
      <c r="H32" s="107"/>
      <c r="I32" s="107"/>
      <c r="J32" s="108"/>
    </row>
    <row r="33" spans="1:10">
      <c r="B33" s="6"/>
      <c r="C33" s="6"/>
      <c r="D33" s="6"/>
      <c r="E33" s="79"/>
      <c r="F33" s="106"/>
      <c r="G33" s="79"/>
      <c r="H33" s="6"/>
      <c r="I33" s="6"/>
      <c r="J33" s="110"/>
    </row>
    <row r="34" spans="1:10">
      <c r="A34" s="6"/>
      <c r="B34" s="6"/>
      <c r="C34" s="6"/>
      <c r="D34" s="6"/>
      <c r="E34" s="79"/>
      <c r="F34" s="106"/>
      <c r="G34" s="79"/>
      <c r="H34" s="6"/>
      <c r="I34" s="6"/>
      <c r="J34" s="110"/>
    </row>
    <row r="35" spans="1:10">
      <c r="B35" s="6"/>
      <c r="C35" s="6"/>
      <c r="D35" s="6"/>
      <c r="E35" s="79"/>
      <c r="F35" s="105"/>
      <c r="G35" s="79"/>
      <c r="H35" s="6"/>
      <c r="I35" s="6"/>
      <c r="J35" s="110"/>
    </row>
    <row r="36" spans="1:10">
      <c r="E36" s="7"/>
      <c r="J36" s="76"/>
    </row>
    <row r="37" spans="1:10">
      <c r="E37" s="7"/>
      <c r="J37" s="76"/>
    </row>
    <row r="38" spans="1:10">
      <c r="A38" s="6"/>
      <c r="E38" s="7"/>
      <c r="J38" s="76"/>
    </row>
    <row r="39" spans="1:10">
      <c r="A39" s="6"/>
      <c r="B39" s="6"/>
      <c r="C39" s="6"/>
      <c r="D39" s="6"/>
      <c r="E39" s="79"/>
      <c r="F39" s="105"/>
      <c r="G39" s="79"/>
      <c r="H39" s="6"/>
      <c r="I39" s="6"/>
      <c r="J39" s="110"/>
    </row>
    <row r="40" spans="1:10">
      <c r="A40" s="6"/>
      <c r="B40" s="6"/>
      <c r="C40" s="6"/>
      <c r="D40" s="6"/>
      <c r="E40" s="79"/>
      <c r="F40" s="105"/>
      <c r="G40" s="79"/>
      <c r="H40" s="6"/>
      <c r="I40" s="6"/>
      <c r="J40" s="110"/>
    </row>
    <row r="41" spans="1:10">
      <c r="B41" s="2" t="s">
        <v>8</v>
      </c>
      <c r="C41" s="6"/>
      <c r="D41" s="6"/>
      <c r="E41" s="79"/>
      <c r="F41" s="105"/>
      <c r="G41" s="79"/>
      <c r="H41" s="79"/>
      <c r="I41" s="79"/>
      <c r="J41" s="111"/>
    </row>
    <row r="42" spans="1:10">
      <c r="B42" s="6"/>
      <c r="C42" s="6"/>
      <c r="D42" s="6"/>
      <c r="E42" s="6"/>
      <c r="F42" s="112"/>
      <c r="G42" s="79"/>
      <c r="H42" s="79"/>
      <c r="I42" s="79"/>
      <c r="J42" s="91"/>
    </row>
    <row r="43" spans="1:10">
      <c r="B43" s="6"/>
      <c r="C43" s="6"/>
      <c r="D43" s="6"/>
      <c r="E43" s="6"/>
      <c r="F43" s="112"/>
      <c r="G43" s="79"/>
      <c r="H43" s="79"/>
      <c r="I43" s="79"/>
      <c r="J43" s="91"/>
    </row>
    <row r="44" spans="1:10">
      <c r="B44" s="6"/>
      <c r="C44" s="6"/>
      <c r="D44" s="6"/>
      <c r="E44" s="6"/>
      <c r="F44" s="112"/>
      <c r="G44" s="79"/>
      <c r="H44" s="79"/>
      <c r="I44" s="79"/>
      <c r="J44" s="91"/>
    </row>
    <row r="45" spans="1:10">
      <c r="B45" s="6"/>
      <c r="C45" s="6"/>
      <c r="D45" s="6"/>
      <c r="E45" s="6"/>
      <c r="F45" s="112"/>
      <c r="G45" s="79"/>
      <c r="H45" s="79"/>
      <c r="I45" s="79"/>
      <c r="J45" s="91"/>
    </row>
    <row r="46" spans="1:10">
      <c r="B46" s="6"/>
      <c r="C46" s="6"/>
      <c r="D46" s="6"/>
      <c r="E46" s="6"/>
      <c r="F46" s="112"/>
      <c r="G46" s="79"/>
      <c r="H46" s="6"/>
      <c r="I46" s="6"/>
      <c r="J46" s="110"/>
    </row>
    <row r="47" spans="1:10">
      <c r="B47" s="6"/>
      <c r="C47" s="6"/>
      <c r="D47" s="6"/>
      <c r="E47" s="6"/>
      <c r="F47" s="112"/>
      <c r="G47" s="113"/>
      <c r="H47" s="6"/>
      <c r="I47" s="6"/>
      <c r="J47" s="110"/>
    </row>
    <row r="48" spans="1:10">
      <c r="B48" s="6"/>
      <c r="C48" s="6"/>
      <c r="D48" s="6"/>
      <c r="E48" s="6"/>
      <c r="F48" s="112"/>
      <c r="G48" s="79"/>
      <c r="H48" s="6"/>
      <c r="I48" s="6"/>
      <c r="J48" s="110"/>
    </row>
    <row r="49" spans="2:25">
      <c r="B49" s="6"/>
      <c r="C49" s="6"/>
      <c r="D49" s="6"/>
      <c r="E49" s="6"/>
      <c r="F49" s="112"/>
      <c r="G49" s="79"/>
      <c r="H49" s="6"/>
      <c r="I49" s="6"/>
      <c r="J49" s="110"/>
    </row>
    <row r="50" spans="2:25">
      <c r="B50" s="6"/>
      <c r="C50" s="6"/>
      <c r="D50" s="6"/>
      <c r="E50" s="6"/>
      <c r="F50" s="112"/>
      <c r="G50" s="79"/>
      <c r="H50" s="6"/>
      <c r="I50" s="6"/>
      <c r="J50" s="110"/>
    </row>
    <row r="51" spans="2:25">
      <c r="B51" s="6"/>
      <c r="C51" s="6"/>
      <c r="D51" s="6"/>
      <c r="E51" s="79"/>
      <c r="F51" s="105"/>
      <c r="G51" s="79"/>
      <c r="H51" s="6"/>
      <c r="I51" s="6"/>
      <c r="J51" s="110"/>
    </row>
    <row r="52" spans="2:25">
      <c r="E52" s="7"/>
      <c r="J52" s="76"/>
      <c r="Q52" s="75"/>
      <c r="Y52" s="75"/>
    </row>
    <row r="53" spans="2:25">
      <c r="B53" s="114"/>
      <c r="E53" s="7"/>
      <c r="J53" s="115"/>
    </row>
    <row r="54" spans="2:25">
      <c r="B54" s="10"/>
      <c r="E54" s="7"/>
      <c r="J54" s="76"/>
    </row>
    <row r="55" spans="2:25">
      <c r="B55" s="58"/>
      <c r="E55" s="7"/>
      <c r="J55" s="76"/>
      <c r="T55" s="116"/>
    </row>
    <row r="56" spans="2:25">
      <c r="E56" s="7"/>
      <c r="J56" s="76"/>
    </row>
    <row r="57" spans="2:25">
      <c r="E57" s="7"/>
      <c r="J57" s="76"/>
      <c r="M57" s="80"/>
      <c r="N57" s="80"/>
      <c r="O57" s="79"/>
      <c r="P57" s="79"/>
      <c r="Q57" s="79"/>
      <c r="W57" s="80"/>
      <c r="X57" s="79"/>
      <c r="Y57" s="79"/>
    </row>
    <row r="58" spans="2:25">
      <c r="D58" s="7"/>
      <c r="E58" s="7"/>
      <c r="F58" s="83"/>
      <c r="H58" s="7"/>
      <c r="I58" s="7"/>
      <c r="J58" s="76"/>
      <c r="M58" s="79"/>
      <c r="N58" s="79"/>
      <c r="O58" s="79"/>
      <c r="P58" s="79"/>
      <c r="Q58" s="79"/>
      <c r="W58" s="79"/>
      <c r="X58" s="79"/>
      <c r="Y58" s="79"/>
    </row>
    <row r="59" spans="2:25">
      <c r="D59" s="84"/>
      <c r="E59" s="85"/>
      <c r="F59" s="86"/>
      <c r="G59" s="84"/>
      <c r="H59" s="85"/>
      <c r="I59" s="84"/>
      <c r="J59" s="87"/>
    </row>
    <row r="60" spans="2:25">
      <c r="B60" s="2"/>
      <c r="C60" s="6"/>
      <c r="D60" s="6"/>
      <c r="E60" s="79"/>
      <c r="F60" s="105"/>
      <c r="G60" s="79"/>
      <c r="H60" s="6"/>
      <c r="I60" s="6"/>
      <c r="J60" s="76"/>
      <c r="M60" s="94"/>
      <c r="N60" s="117"/>
      <c r="O60" s="94"/>
      <c r="P60" s="72"/>
      <c r="Q60" s="94"/>
      <c r="W60" s="117"/>
      <c r="X60" s="72"/>
      <c r="Y60" s="94"/>
    </row>
    <row r="61" spans="2:25">
      <c r="B61" s="6"/>
      <c r="C61" s="6"/>
      <c r="D61" s="6"/>
      <c r="E61" s="79"/>
      <c r="F61" s="105"/>
      <c r="G61" s="79"/>
      <c r="H61" s="6"/>
      <c r="I61" s="6"/>
      <c r="J61" s="76"/>
      <c r="M61" s="117"/>
      <c r="N61" s="117"/>
      <c r="O61" s="94"/>
      <c r="P61" s="72"/>
      <c r="Q61" s="94"/>
      <c r="W61" s="117"/>
      <c r="X61" s="72"/>
      <c r="Y61" s="94"/>
    </row>
    <row r="62" spans="2:25">
      <c r="B62" s="6"/>
      <c r="C62" s="6"/>
      <c r="D62" s="6"/>
      <c r="E62" s="7"/>
      <c r="F62" s="118"/>
      <c r="G62" s="90"/>
      <c r="H62" s="89"/>
      <c r="I62" s="90"/>
      <c r="J62" s="119"/>
      <c r="M62" s="117"/>
      <c r="N62" s="117"/>
      <c r="O62" s="94"/>
      <c r="P62" s="72"/>
      <c r="Q62" s="94"/>
      <c r="W62" s="117"/>
      <c r="X62" s="72"/>
      <c r="Y62" s="94"/>
    </row>
    <row r="63" spans="2:25">
      <c r="B63" s="6"/>
      <c r="C63" s="6"/>
      <c r="D63" s="6"/>
      <c r="E63" s="79"/>
      <c r="F63" s="106"/>
      <c r="G63" s="113"/>
      <c r="H63" s="113"/>
      <c r="I63" s="113"/>
      <c r="J63" s="91"/>
      <c r="M63" s="117"/>
      <c r="N63" s="117"/>
      <c r="O63" s="94"/>
      <c r="P63" s="72"/>
      <c r="Q63" s="94"/>
      <c r="W63" s="117"/>
      <c r="X63" s="72"/>
      <c r="Y63" s="94"/>
    </row>
    <row r="64" spans="2:25">
      <c r="B64" s="6"/>
      <c r="C64" s="6"/>
      <c r="D64" s="6"/>
      <c r="E64" s="79"/>
      <c r="F64" s="106"/>
      <c r="G64" s="79"/>
      <c r="H64" s="79"/>
      <c r="I64" s="79"/>
      <c r="J64" s="91"/>
      <c r="M64" s="117"/>
      <c r="N64" s="117"/>
      <c r="O64" s="94"/>
      <c r="P64" s="72"/>
      <c r="Q64" s="94"/>
      <c r="W64" s="94"/>
      <c r="X64" s="72"/>
      <c r="Y64" s="94"/>
    </row>
    <row r="65" spans="2:25">
      <c r="B65" s="6"/>
      <c r="C65" s="6"/>
      <c r="D65" s="6"/>
      <c r="E65" s="79"/>
      <c r="F65" s="106"/>
      <c r="G65" s="79"/>
      <c r="H65" s="79"/>
      <c r="I65" s="79"/>
      <c r="J65" s="91"/>
      <c r="M65" s="117"/>
      <c r="N65" s="117"/>
      <c r="O65" s="94"/>
      <c r="P65" s="72"/>
      <c r="Q65" s="94"/>
      <c r="W65" s="117"/>
      <c r="X65" s="72"/>
      <c r="Y65" s="94"/>
    </row>
    <row r="66" spans="2:25">
      <c r="B66" s="6"/>
      <c r="C66" s="6"/>
      <c r="D66" s="6"/>
      <c r="E66" s="79"/>
      <c r="F66" s="106"/>
      <c r="G66" s="79"/>
      <c r="H66" s="79"/>
      <c r="I66" s="79"/>
      <c r="J66" s="91"/>
      <c r="M66" s="117"/>
      <c r="N66" s="117"/>
      <c r="O66" s="94"/>
      <c r="P66" s="72"/>
      <c r="Q66" s="94"/>
      <c r="W66" s="117"/>
      <c r="X66" s="72"/>
      <c r="Y66" s="94"/>
    </row>
    <row r="67" spans="2:25">
      <c r="B67" s="6"/>
      <c r="C67" s="6"/>
      <c r="D67" s="6"/>
      <c r="E67" s="79"/>
      <c r="F67" s="106"/>
      <c r="G67" s="79"/>
      <c r="H67" s="79"/>
      <c r="I67" s="79"/>
      <c r="J67" s="91"/>
      <c r="M67" s="117"/>
      <c r="N67" s="117"/>
      <c r="O67" s="94"/>
      <c r="P67" s="72"/>
      <c r="Q67" s="94"/>
      <c r="W67" s="117"/>
      <c r="X67" s="72"/>
      <c r="Y67" s="94"/>
    </row>
    <row r="68" spans="2:25">
      <c r="B68" s="6"/>
      <c r="C68" s="6"/>
      <c r="D68" s="6"/>
      <c r="E68" s="79"/>
      <c r="F68" s="106"/>
      <c r="G68" s="79"/>
      <c r="H68" s="79"/>
      <c r="I68" s="79"/>
      <c r="J68" s="91"/>
      <c r="M68" s="117"/>
      <c r="N68" s="117"/>
      <c r="O68" s="94"/>
      <c r="P68" s="72"/>
      <c r="Q68" s="94"/>
      <c r="W68" s="117"/>
      <c r="X68" s="72"/>
      <c r="Y68" s="94"/>
    </row>
    <row r="69" spans="2:25">
      <c r="B69" s="6"/>
      <c r="C69" s="6"/>
      <c r="D69" s="6"/>
      <c r="E69" s="79"/>
      <c r="F69" s="106"/>
      <c r="G69" s="113"/>
      <c r="H69" s="113"/>
      <c r="I69" s="113"/>
      <c r="J69" s="91"/>
      <c r="M69" s="117"/>
      <c r="N69" s="117"/>
      <c r="O69" s="94"/>
      <c r="P69" s="72"/>
      <c r="Q69" s="94"/>
      <c r="W69" s="117"/>
      <c r="X69" s="72"/>
      <c r="Y69" s="94"/>
    </row>
    <row r="70" spans="2:25">
      <c r="B70" s="6"/>
      <c r="C70" s="6"/>
      <c r="D70" s="6"/>
      <c r="E70" s="79"/>
      <c r="F70" s="106"/>
      <c r="G70" s="79"/>
      <c r="H70" s="79"/>
      <c r="I70" s="79"/>
      <c r="J70" s="91"/>
      <c r="M70" s="117"/>
      <c r="N70" s="117"/>
      <c r="O70" s="94"/>
      <c r="P70" s="72"/>
      <c r="Q70" s="94"/>
      <c r="W70" s="117"/>
      <c r="X70" s="72"/>
      <c r="Y70" s="94"/>
    </row>
    <row r="71" spans="2:25">
      <c r="B71" s="6"/>
      <c r="C71" s="6"/>
      <c r="D71" s="6"/>
      <c r="E71" s="79"/>
      <c r="F71" s="106"/>
      <c r="G71" s="79"/>
      <c r="H71" s="79"/>
      <c r="I71" s="79"/>
      <c r="J71" s="91"/>
      <c r="M71" s="117"/>
      <c r="N71" s="117"/>
      <c r="O71" s="94"/>
      <c r="P71" s="72"/>
      <c r="Q71" s="94"/>
      <c r="W71" s="117"/>
      <c r="X71" s="72"/>
      <c r="Y71" s="94"/>
    </row>
    <row r="72" spans="2:25">
      <c r="B72" s="2"/>
      <c r="C72" s="6"/>
      <c r="D72" s="6"/>
      <c r="E72" s="79"/>
      <c r="F72" s="105"/>
      <c r="G72" s="79"/>
      <c r="H72" s="6"/>
      <c r="I72" s="6"/>
      <c r="J72" s="110"/>
      <c r="M72" s="117"/>
      <c r="N72" s="117"/>
      <c r="O72" s="94"/>
      <c r="P72" s="72"/>
      <c r="Q72" s="94"/>
      <c r="W72" s="117"/>
      <c r="X72" s="72"/>
      <c r="Y72" s="94"/>
    </row>
    <row r="73" spans="2:25">
      <c r="B73" s="6"/>
      <c r="C73" s="6"/>
      <c r="D73" s="6"/>
      <c r="E73" s="79"/>
      <c r="F73" s="105"/>
      <c r="G73" s="79"/>
      <c r="H73" s="6"/>
      <c r="I73" s="6"/>
      <c r="J73" s="110"/>
      <c r="M73" s="117"/>
      <c r="N73" s="117"/>
      <c r="O73" s="94"/>
      <c r="P73" s="72"/>
      <c r="Q73" s="94"/>
      <c r="W73" s="117"/>
      <c r="X73" s="72"/>
      <c r="Y73" s="94"/>
    </row>
    <row r="74" spans="2:25">
      <c r="B74" s="6"/>
      <c r="C74" s="6"/>
      <c r="D74" s="6"/>
      <c r="E74" s="79"/>
      <c r="F74" s="106"/>
      <c r="G74" s="107"/>
      <c r="H74" s="107"/>
      <c r="I74" s="107"/>
      <c r="J74" s="108"/>
      <c r="M74" s="117"/>
      <c r="N74" s="117"/>
      <c r="O74" s="94"/>
      <c r="P74" s="72"/>
      <c r="Q74" s="94"/>
      <c r="W74" s="117"/>
      <c r="X74" s="72"/>
      <c r="Y74" s="94"/>
    </row>
    <row r="75" spans="2:25">
      <c r="B75" s="6"/>
      <c r="C75" s="6"/>
      <c r="D75" s="6"/>
      <c r="E75" s="79"/>
      <c r="F75" s="106"/>
      <c r="G75" s="107"/>
      <c r="H75" s="107"/>
      <c r="I75" s="107"/>
      <c r="J75" s="108"/>
      <c r="M75" s="117"/>
      <c r="N75" s="117"/>
      <c r="O75" s="94"/>
      <c r="P75" s="72"/>
      <c r="Q75" s="94"/>
      <c r="W75" s="117"/>
      <c r="X75" s="72"/>
      <c r="Y75" s="94"/>
    </row>
    <row r="76" spans="2:25">
      <c r="B76" s="6"/>
      <c r="C76" s="6"/>
      <c r="D76" s="6"/>
      <c r="E76" s="79"/>
      <c r="F76" s="106"/>
      <c r="G76" s="107"/>
      <c r="H76" s="107"/>
      <c r="I76" s="107"/>
      <c r="J76" s="108"/>
      <c r="M76" s="117"/>
      <c r="N76" s="117"/>
      <c r="O76" s="94"/>
      <c r="P76" s="72"/>
      <c r="Q76" s="94"/>
      <c r="W76" s="117"/>
      <c r="X76" s="72"/>
      <c r="Y76" s="94"/>
    </row>
    <row r="77" spans="2:25">
      <c r="B77" s="6"/>
      <c r="C77" s="6"/>
      <c r="D77" s="6"/>
      <c r="E77" s="79"/>
      <c r="F77" s="106"/>
      <c r="G77" s="79"/>
      <c r="H77" s="6"/>
      <c r="I77" s="6"/>
      <c r="J77" s="110"/>
      <c r="M77" s="117"/>
      <c r="N77" s="117"/>
      <c r="O77" s="94"/>
      <c r="P77" s="72"/>
      <c r="Q77" s="94"/>
      <c r="W77" s="117"/>
      <c r="X77" s="72"/>
      <c r="Y77" s="94"/>
    </row>
    <row r="78" spans="2:25">
      <c r="B78" s="6"/>
      <c r="C78" s="6"/>
      <c r="D78" s="6"/>
      <c r="E78" s="79"/>
      <c r="F78" s="106"/>
      <c r="G78" s="79"/>
      <c r="H78" s="6"/>
      <c r="I78" s="6"/>
      <c r="J78" s="110"/>
      <c r="M78" s="117"/>
      <c r="N78" s="117"/>
      <c r="O78" s="94"/>
      <c r="P78" s="72"/>
      <c r="Q78" s="94"/>
      <c r="W78" s="117"/>
      <c r="X78" s="72"/>
      <c r="Y78" s="94"/>
    </row>
    <row r="79" spans="2:25">
      <c r="B79" s="6"/>
      <c r="C79" s="6"/>
      <c r="D79" s="6"/>
      <c r="E79" s="79"/>
      <c r="F79" s="106"/>
      <c r="G79" s="107"/>
      <c r="H79" s="107"/>
      <c r="I79" s="107"/>
      <c r="J79" s="108"/>
      <c r="M79" s="94"/>
      <c r="N79" s="94"/>
      <c r="O79" s="94"/>
      <c r="P79" s="94"/>
      <c r="Q79" s="94"/>
      <c r="W79" s="94"/>
      <c r="X79" s="94"/>
      <c r="Y79" s="94"/>
    </row>
    <row r="80" spans="2:25">
      <c r="B80" s="6"/>
      <c r="C80" s="6"/>
      <c r="D80" s="6"/>
      <c r="E80" s="79"/>
      <c r="F80" s="106"/>
      <c r="G80" s="107"/>
      <c r="H80" s="107"/>
      <c r="I80" s="107"/>
      <c r="J80" s="108"/>
      <c r="M80" s="94"/>
      <c r="N80" s="94"/>
      <c r="O80" s="94"/>
      <c r="P80" s="94"/>
      <c r="Q80" s="94"/>
      <c r="W80" s="94"/>
      <c r="X80" s="94"/>
      <c r="Y80" s="94"/>
    </row>
    <row r="81" spans="1:10">
      <c r="B81" s="6"/>
      <c r="C81" s="6"/>
      <c r="D81" s="6"/>
      <c r="E81" s="79"/>
      <c r="F81" s="106"/>
      <c r="G81" s="107"/>
      <c r="H81" s="107"/>
      <c r="I81" s="107"/>
      <c r="J81" s="108"/>
    </row>
    <row r="82" spans="1:10">
      <c r="B82" s="6"/>
      <c r="C82" s="6"/>
      <c r="D82" s="6"/>
      <c r="E82" s="79"/>
      <c r="F82" s="106"/>
      <c r="G82" s="79"/>
      <c r="H82" s="6"/>
      <c r="I82" s="6"/>
      <c r="J82" s="110"/>
    </row>
    <row r="83" spans="1:10">
      <c r="B83" s="6"/>
      <c r="C83" s="6"/>
      <c r="D83" s="6"/>
      <c r="E83" s="79"/>
      <c r="F83" s="106"/>
      <c r="G83" s="79"/>
      <c r="H83" s="6"/>
      <c r="I83" s="6"/>
      <c r="J83" s="110"/>
    </row>
    <row r="84" spans="1:10">
      <c r="B84" s="6"/>
      <c r="C84" s="6"/>
      <c r="D84" s="6"/>
      <c r="E84" s="79"/>
      <c r="F84" s="106"/>
      <c r="G84" s="107"/>
      <c r="H84" s="107"/>
      <c r="I84" s="107"/>
      <c r="J84" s="108"/>
    </row>
    <row r="85" spans="1:10">
      <c r="A85" s="6"/>
      <c r="B85" s="6"/>
      <c r="C85" s="6"/>
      <c r="D85" s="6"/>
      <c r="E85" s="79"/>
      <c r="F85" s="106"/>
      <c r="G85" s="107"/>
      <c r="H85" s="107"/>
      <c r="I85" s="107"/>
      <c r="J85" s="108"/>
    </row>
    <row r="86" spans="1:10">
      <c r="B86" s="116"/>
      <c r="C86" s="6"/>
      <c r="D86" s="6"/>
      <c r="E86" s="79"/>
      <c r="F86" s="106"/>
      <c r="G86" s="107"/>
      <c r="H86" s="107"/>
      <c r="I86" s="107"/>
      <c r="J86" s="108"/>
    </row>
    <row r="87" spans="1:10">
      <c r="A87" s="6"/>
      <c r="B87" s="116"/>
      <c r="C87" s="6"/>
      <c r="D87" s="6"/>
      <c r="E87" s="79"/>
      <c r="F87" s="106"/>
      <c r="G87" s="79"/>
      <c r="H87" s="6"/>
      <c r="I87" s="6"/>
      <c r="J87" s="110"/>
    </row>
    <row r="88" spans="1:10">
      <c r="A88" s="6"/>
      <c r="B88" s="2"/>
      <c r="C88" s="6"/>
      <c r="D88" s="6"/>
      <c r="E88" s="79"/>
      <c r="F88" s="105"/>
      <c r="G88" s="79"/>
      <c r="H88" s="79"/>
      <c r="I88" s="79"/>
      <c r="J88" s="111"/>
    </row>
    <row r="89" spans="1:10">
      <c r="A89" s="6"/>
      <c r="B89" s="6"/>
      <c r="C89" s="6"/>
      <c r="D89" s="6"/>
      <c r="E89" s="79"/>
      <c r="F89" s="105"/>
      <c r="G89" s="79"/>
      <c r="H89" s="79"/>
      <c r="I89" s="79"/>
      <c r="J89" s="91"/>
    </row>
    <row r="90" spans="1:10">
      <c r="A90" s="6"/>
      <c r="B90" s="6"/>
      <c r="C90" s="6"/>
      <c r="D90" s="6"/>
      <c r="E90" s="79"/>
      <c r="F90" s="105"/>
      <c r="G90" s="79"/>
      <c r="H90" s="79"/>
      <c r="I90" s="79"/>
      <c r="J90" s="91"/>
    </row>
    <row r="91" spans="1:10">
      <c r="A91" s="6"/>
      <c r="B91" s="6"/>
      <c r="C91" s="6"/>
      <c r="D91" s="6"/>
      <c r="E91" s="79"/>
      <c r="F91" s="105"/>
      <c r="G91" s="79"/>
      <c r="H91" s="79"/>
      <c r="I91" s="79"/>
      <c r="J91" s="91"/>
    </row>
    <row r="92" spans="1:10">
      <c r="A92" s="6"/>
      <c r="B92" s="6"/>
      <c r="C92" s="6"/>
      <c r="D92" s="6"/>
      <c r="E92" s="79"/>
      <c r="F92" s="105"/>
      <c r="G92" s="79"/>
      <c r="H92" s="79"/>
      <c r="I92" s="79"/>
      <c r="J92" s="91"/>
    </row>
    <row r="93" spans="1:10">
      <c r="A93" s="6"/>
      <c r="B93" s="6"/>
      <c r="C93" s="6"/>
      <c r="D93" s="6"/>
      <c r="E93" s="79"/>
      <c r="F93" s="105"/>
      <c r="G93" s="79"/>
      <c r="H93" s="6"/>
      <c r="I93" s="6"/>
      <c r="J93" s="110"/>
    </row>
    <row r="94" spans="1:10">
      <c r="A94" s="6"/>
      <c r="B94" s="6"/>
      <c r="C94" s="6"/>
      <c r="D94" s="6"/>
      <c r="E94" s="79"/>
      <c r="F94" s="105"/>
      <c r="G94" s="79"/>
      <c r="H94" s="6"/>
      <c r="I94" s="6"/>
      <c r="J94" s="110"/>
    </row>
    <row r="95" spans="1:10">
      <c r="A95" s="6"/>
      <c r="B95" s="6"/>
      <c r="C95" s="6"/>
      <c r="D95" s="6"/>
      <c r="E95" s="79"/>
      <c r="F95" s="105"/>
      <c r="G95" s="79"/>
      <c r="H95" s="6"/>
      <c r="I95" s="6"/>
      <c r="J95" s="110"/>
    </row>
    <row r="96" spans="1:10">
      <c r="A96" s="6"/>
      <c r="B96" s="6"/>
      <c r="C96" s="6"/>
      <c r="D96" s="6"/>
      <c r="E96" s="79"/>
      <c r="F96" s="105"/>
      <c r="G96" s="79"/>
      <c r="H96" s="6"/>
      <c r="I96" s="6"/>
      <c r="J96" s="110"/>
    </row>
    <row r="97" spans="1:10">
      <c r="A97" s="6"/>
      <c r="B97" s="6"/>
      <c r="C97" s="6"/>
      <c r="D97" s="6"/>
      <c r="E97" s="79"/>
      <c r="F97" s="105"/>
      <c r="G97" s="79"/>
      <c r="H97" s="6"/>
      <c r="I97" s="6"/>
      <c r="J97" s="110"/>
    </row>
    <row r="98" spans="1:10">
      <c r="B98" s="6"/>
      <c r="C98" s="6"/>
      <c r="D98" s="6"/>
      <c r="E98" s="79"/>
      <c r="F98" s="105"/>
      <c r="G98" s="79"/>
      <c r="H98" s="6"/>
      <c r="I98" s="6"/>
      <c r="J98" s="110"/>
    </row>
    <row r="99" spans="1:10">
      <c r="E99" s="7"/>
      <c r="J99" s="76"/>
    </row>
  </sheetData>
  <phoneticPr fontId="4" type="noConversion"/>
  <conditionalFormatting sqref="B19">
    <cfRule type="cellIs" dxfId="0" priority="1" stopIfTrue="1" operator="equal">
      <formula>"Title"</formula>
    </cfRule>
  </conditionalFormatting>
  <dataValidations count="2">
    <dataValidation type="list" allowBlank="1" showInputMessage="1" showErrorMessage="1" errorTitle="Account Input Error" error="The account number entered is not valid." sqref="D60:D97 D30:D50 D22:D28 D10:D19">
      <formula1>ValidAccount</formula1>
    </dataValidation>
    <dataValidation type="list" allowBlank="1" showInputMessage="1" showErrorMessage="1" errorTitle="Adjsutment Type Input Error" error="An invalid adjustment type was entered._x000a__x000a_Valid values are 1, 2, or 3." sqref="E60:E97 E30:E50 E22:E28 E10:E20">
      <formula1>"1,2,3"</formula1>
    </dataValidation>
  </dataValidations>
  <pageMargins left="0.75" right="0.75" top="1" bottom="1" header="0.5" footer="0.5"/>
  <pageSetup scale="81" orientation="portrait" r:id="rId1"/>
  <headerFooter alignWithMargins="0"/>
  <rowBreaks count="1" manualBreakCount="1">
    <brk id="51" max="16383" man="1"/>
  </rowBreaks>
  <colBreaks count="2" manualBreakCount="2">
    <brk id="10" max="1048575" man="1"/>
    <brk id="17" max="104857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view="pageBreakPreview" zoomScale="80" zoomScaleNormal="100" zoomScaleSheetLayoutView="80" workbookViewId="0">
      <selection activeCell="C31" sqref="C31"/>
    </sheetView>
  </sheetViews>
  <sheetFormatPr defaultRowHeight="12.75"/>
  <cols>
    <col min="1" max="1" width="21" customWidth="1"/>
    <col min="2" max="2" width="17.85546875" customWidth="1"/>
    <col min="3" max="3" width="16" bestFit="1" customWidth="1"/>
    <col min="4" max="4" width="17.42578125" bestFit="1" customWidth="1"/>
    <col min="5" max="6" width="15.7109375" customWidth="1"/>
  </cols>
  <sheetData>
    <row r="1" spans="1:4">
      <c r="A1" s="9" t="s">
        <v>62</v>
      </c>
    </row>
    <row r="2" spans="1:4">
      <c r="A2" s="10" t="s">
        <v>80</v>
      </c>
    </row>
    <row r="3" spans="1:4">
      <c r="A3" s="10" t="s">
        <v>12</v>
      </c>
    </row>
    <row r="5" spans="1:4">
      <c r="A5" s="43" t="s">
        <v>43</v>
      </c>
    </row>
    <row r="6" spans="1:4">
      <c r="C6" s="19"/>
    </row>
    <row r="7" spans="1:4" ht="25.5">
      <c r="A7" s="12" t="s">
        <v>30</v>
      </c>
      <c r="B7" s="13" t="s">
        <v>31</v>
      </c>
      <c r="C7" s="152" t="s">
        <v>83</v>
      </c>
      <c r="D7" s="13" t="s">
        <v>92</v>
      </c>
    </row>
    <row r="8" spans="1:4">
      <c r="A8" s="67" t="s">
        <v>70</v>
      </c>
      <c r="B8" s="14">
        <f>'4.8.2'!B32</f>
        <v>2511698</v>
      </c>
      <c r="C8" s="141">
        <f>'4.8.3'!C7</f>
        <v>7.2695652173912911E-2</v>
      </c>
      <c r="D8" s="14">
        <f>B8*(1+C8)</f>
        <v>2694287.5241739126</v>
      </c>
    </row>
    <row r="9" spans="1:4">
      <c r="A9" s="67" t="s">
        <v>71</v>
      </c>
      <c r="B9" s="14">
        <f>'4.8.2'!C32</f>
        <v>6887775</v>
      </c>
      <c r="C9" s="142">
        <f>'4.8.3'!D7</f>
        <v>3.8733580330077233E-2</v>
      </c>
      <c r="D9" s="14">
        <f>B9*(1+C9)</f>
        <v>7154563.1862579975</v>
      </c>
    </row>
    <row r="10" spans="1:4">
      <c r="A10" s="67" t="s">
        <v>72</v>
      </c>
      <c r="B10" s="14">
        <f>'4.8.2'!D32</f>
        <v>3582975.6700000004</v>
      </c>
      <c r="C10" s="142">
        <f>'4.8.3'!E7</f>
        <v>2.4925224327018856E-2</v>
      </c>
      <c r="D10" s="14">
        <f>B10*(1+C10)</f>
        <v>3672282.1423330009</v>
      </c>
    </row>
    <row r="11" spans="1:4">
      <c r="A11" s="129" t="s">
        <v>73</v>
      </c>
      <c r="B11" s="130">
        <f>'4.8.2'!E32</f>
        <v>2392915</v>
      </c>
      <c r="C11" s="177"/>
      <c r="D11" s="130">
        <f>B11</f>
        <v>2392915</v>
      </c>
    </row>
    <row r="12" spans="1:4">
      <c r="A12" t="s">
        <v>35</v>
      </c>
      <c r="B12" s="5">
        <f>AVERAGE(B8:B11)</f>
        <v>3843840.9175</v>
      </c>
      <c r="C12" s="5"/>
      <c r="D12" s="4">
        <f>AVERAGE(D8:D11)</f>
        <v>3978511.963191228</v>
      </c>
    </row>
    <row r="13" spans="1:4">
      <c r="B13" s="48"/>
      <c r="C13" s="5"/>
      <c r="D13" s="37"/>
    </row>
    <row r="14" spans="1:4">
      <c r="B14" s="5"/>
      <c r="C14" s="5"/>
      <c r="D14" s="1"/>
    </row>
    <row r="15" spans="1:4">
      <c r="A15" s="10" t="s">
        <v>34</v>
      </c>
      <c r="B15" s="5"/>
      <c r="C15" s="5"/>
      <c r="D15" s="1"/>
    </row>
    <row r="16" spans="1:4">
      <c r="A16" s="15" t="s">
        <v>40</v>
      </c>
      <c r="B16" s="5"/>
      <c r="C16" s="5"/>
      <c r="D16" s="18">
        <f>'4.8.2'!G51</f>
        <v>1458391.6448095357</v>
      </c>
    </row>
    <row r="17" spans="1:6">
      <c r="A17" s="127" t="s">
        <v>53</v>
      </c>
      <c r="B17" s="16"/>
      <c r="C17" s="16"/>
      <c r="D17" s="25">
        <f>'4.8.2'!G52</f>
        <v>761713.60630818957</v>
      </c>
    </row>
    <row r="18" spans="1:6">
      <c r="A18" s="15" t="s">
        <v>36</v>
      </c>
      <c r="B18" s="5"/>
      <c r="C18" s="5"/>
      <c r="D18" s="71">
        <f>SUM(D16:D17)</f>
        <v>2220105.2511177254</v>
      </c>
      <c r="E18" s="58" t="str">
        <f>"Ref "&amp;'4.8'!$J$1&amp;".2"</f>
        <v>Ref 4.8.2</v>
      </c>
    </row>
    <row r="19" spans="1:6">
      <c r="A19" s="15"/>
      <c r="B19" s="5"/>
      <c r="C19" s="5"/>
      <c r="D19" s="18"/>
    </row>
    <row r="20" spans="1:6">
      <c r="A20" s="128" t="s">
        <v>45</v>
      </c>
      <c r="B20" s="4"/>
      <c r="C20" s="4"/>
      <c r="D20" s="47">
        <f>D12+D18</f>
        <v>6198617.2143089529</v>
      </c>
    </row>
    <row r="21" spans="1:6">
      <c r="A21" s="15"/>
      <c r="B21" s="5"/>
      <c r="C21" s="5"/>
      <c r="D21" s="45"/>
    </row>
    <row r="22" spans="1:6">
      <c r="A22" s="68" t="s">
        <v>74</v>
      </c>
      <c r="D22" s="3">
        <f>'4.8.2'!D62</f>
        <v>6421835.4300000006</v>
      </c>
      <c r="E22" s="58" t="str">
        <f>"Ref "&amp;'4.8'!$J$1&amp;".2"</f>
        <v>Ref 4.8.2</v>
      </c>
    </row>
    <row r="23" spans="1:6">
      <c r="A23" s="127" t="s">
        <v>45</v>
      </c>
      <c r="B23" s="126"/>
      <c r="C23" s="126"/>
      <c r="D23" s="16">
        <f>D20</f>
        <v>6198617.2143089529</v>
      </c>
    </row>
    <row r="24" spans="1:6">
      <c r="A24" s="15" t="s">
        <v>49</v>
      </c>
      <c r="D24" s="26">
        <f>D23-D22</f>
        <v>-223218.21569104772</v>
      </c>
      <c r="E24" s="58" t="str">
        <f>"Ref "&amp;'4.8'!$J$1</f>
        <v>Ref 4.8</v>
      </c>
    </row>
    <row r="25" spans="1:6">
      <c r="A25" s="15"/>
      <c r="B25" s="5"/>
      <c r="C25" s="5"/>
      <c r="D25" s="18"/>
    </row>
    <row r="26" spans="1:6">
      <c r="A26" s="58"/>
      <c r="B26" s="5"/>
      <c r="C26" s="21"/>
      <c r="D26" s="21"/>
      <c r="E26" s="21"/>
      <c r="F26" s="21"/>
    </row>
    <row r="27" spans="1:6">
      <c r="A27" s="20"/>
      <c r="B27" s="20"/>
      <c r="C27" s="22"/>
      <c r="D27" s="22"/>
      <c r="E27" s="22"/>
      <c r="F27" s="22"/>
    </row>
    <row r="28" spans="1:6">
      <c r="A28" s="42"/>
      <c r="B28" s="20"/>
      <c r="C28" s="23"/>
      <c r="D28" s="23"/>
      <c r="E28" s="23"/>
      <c r="F28" s="22"/>
    </row>
    <row r="29" spans="1:6">
      <c r="A29" s="15"/>
      <c r="B29" s="5"/>
      <c r="C29" s="5"/>
      <c r="D29" s="18"/>
    </row>
    <row r="30" spans="1:6">
      <c r="A30" s="43" t="s">
        <v>44</v>
      </c>
      <c r="B30" s="5"/>
      <c r="C30" s="5"/>
      <c r="D30" s="18"/>
    </row>
    <row r="31" spans="1:6">
      <c r="C31" s="19"/>
    </row>
    <row r="32" spans="1:6" ht="25.5">
      <c r="A32" s="12" t="s">
        <v>30</v>
      </c>
      <c r="B32" s="13" t="s">
        <v>31</v>
      </c>
      <c r="C32" s="152" t="s">
        <v>83</v>
      </c>
      <c r="D32" s="13" t="s">
        <v>31</v>
      </c>
    </row>
    <row r="33" spans="1:5">
      <c r="A33" s="67" t="s">
        <v>70</v>
      </c>
      <c r="B33" s="14">
        <f>'4.8.2'!B22</f>
        <v>7372611.5140000004</v>
      </c>
      <c r="C33" s="140">
        <f>'4.8.3'!C11</f>
        <v>7.579700715679899E-2</v>
      </c>
      <c r="D33" s="14">
        <f>B33*(1+C33)</f>
        <v>7931433.4016909571</v>
      </c>
    </row>
    <row r="34" spans="1:5">
      <c r="A34" s="67" t="s">
        <v>71</v>
      </c>
      <c r="B34" s="14">
        <f>'4.8.2'!C22</f>
        <v>29068705.43</v>
      </c>
      <c r="C34" s="61">
        <f>'4.8.3'!D11</f>
        <v>3.928346951602766E-2</v>
      </c>
      <c r="D34" s="14">
        <f>B34*(1+C34)</f>
        <v>30210625.03362979</v>
      </c>
    </row>
    <row r="35" spans="1:5">
      <c r="A35" s="67" t="s">
        <v>72</v>
      </c>
      <c r="B35" s="14">
        <f>'4.8.2'!D22</f>
        <v>28397795.787500001</v>
      </c>
      <c r="C35" s="61">
        <f>'4.8.3'!E11</f>
        <v>3.0218068535825537E-2</v>
      </c>
      <c r="D35" s="14">
        <f>B35*(1+C35)</f>
        <v>29255922.326873053</v>
      </c>
    </row>
    <row r="36" spans="1:5">
      <c r="A36" s="129" t="s">
        <v>73</v>
      </c>
      <c r="B36" s="130">
        <f>'4.8.2'!E22</f>
        <v>28146155.636300001</v>
      </c>
      <c r="C36" s="177"/>
      <c r="D36" s="130">
        <f>B36</f>
        <v>28146155.636300001</v>
      </c>
    </row>
    <row r="37" spans="1:5">
      <c r="A37" s="1" t="s">
        <v>35</v>
      </c>
      <c r="B37" s="5">
        <f>AVERAGE(B33:B36)</f>
        <v>23246317.091949999</v>
      </c>
      <c r="C37" s="5"/>
      <c r="D37" s="4">
        <f>AVERAGE(D33:D36)</f>
        <v>23886034.099623449</v>
      </c>
    </row>
    <row r="38" spans="1:5">
      <c r="B38" s="48"/>
      <c r="C38" s="5"/>
      <c r="D38" s="37"/>
    </row>
    <row r="39" spans="1:5">
      <c r="B39" s="5"/>
      <c r="C39" s="5"/>
      <c r="D39" s="1"/>
    </row>
    <row r="40" spans="1:5" s="1" customFormat="1">
      <c r="A40" s="128" t="s">
        <v>46</v>
      </c>
      <c r="B40" s="4"/>
      <c r="C40" s="4"/>
      <c r="D40" s="46">
        <f>D37</f>
        <v>23886034.099623449</v>
      </c>
    </row>
    <row r="41" spans="1:5" s="1" customFormat="1">
      <c r="A41" s="44"/>
      <c r="B41" s="5"/>
      <c r="C41" s="5"/>
      <c r="D41" s="18"/>
    </row>
    <row r="42" spans="1:5">
      <c r="A42" s="68" t="s">
        <v>76</v>
      </c>
      <c r="D42" s="3">
        <f>'4.8.2'!E22</f>
        <v>28146155.636300001</v>
      </c>
      <c r="E42" s="58" t="str">
        <f>"Ref "&amp;'4.8'!$J$1&amp;".2"</f>
        <v>Ref 4.8.2</v>
      </c>
    </row>
    <row r="43" spans="1:5">
      <c r="A43" s="127" t="s">
        <v>46</v>
      </c>
      <c r="B43" s="126"/>
      <c r="C43" s="126"/>
      <c r="D43" s="16">
        <f>D40</f>
        <v>23886034.099623449</v>
      </c>
    </row>
    <row r="44" spans="1:5">
      <c r="A44" s="15" t="s">
        <v>49</v>
      </c>
      <c r="D44" s="26">
        <f>D43-D42</f>
        <v>-4260121.5366765521</v>
      </c>
      <c r="E44" s="58" t="str">
        <f>"Ref "&amp;'4.8'!$J$1</f>
        <v>Ref 4.8</v>
      </c>
    </row>
    <row r="46" spans="1:5">
      <c r="A46" s="40" t="s">
        <v>24</v>
      </c>
      <c r="C46" s="166"/>
    </row>
    <row r="47" spans="1:5" ht="25.5">
      <c r="A47" s="12" t="s">
        <v>30</v>
      </c>
      <c r="B47" s="13" t="s">
        <v>31</v>
      </c>
      <c r="C47" s="152" t="s">
        <v>83</v>
      </c>
      <c r="D47" s="12" t="s">
        <v>92</v>
      </c>
    </row>
    <row r="48" spans="1:5">
      <c r="A48" s="67" t="s">
        <v>70</v>
      </c>
      <c r="B48" s="14">
        <v>7095000</v>
      </c>
      <c r="C48" s="61">
        <f>C33</f>
        <v>7.579700715679899E-2</v>
      </c>
      <c r="D48" s="167">
        <f>B48*(1+C48)</f>
        <v>7632779.7657774892</v>
      </c>
    </row>
    <row r="49" spans="1:6">
      <c r="A49" s="67" t="s">
        <v>71</v>
      </c>
      <c r="B49" s="14">
        <v>-635000</v>
      </c>
      <c r="C49" s="61">
        <f>C34</f>
        <v>3.928346951602766E-2</v>
      </c>
      <c r="D49" s="167">
        <f>B49*(1+C49)</f>
        <v>-659945.00314267748</v>
      </c>
    </row>
    <row r="50" spans="1:6">
      <c r="A50" s="67" t="s">
        <v>72</v>
      </c>
      <c r="B50" s="14">
        <v>542000</v>
      </c>
      <c r="C50" s="61">
        <f>C35</f>
        <v>3.0218068535825537E-2</v>
      </c>
      <c r="D50" s="167">
        <f>B50*(1+C50)</f>
        <v>558378.19314641738</v>
      </c>
    </row>
    <row r="51" spans="1:6">
      <c r="A51" s="129" t="s">
        <v>73</v>
      </c>
      <c r="B51" s="130">
        <v>0</v>
      </c>
      <c r="C51" s="168"/>
      <c r="D51" s="171">
        <f>B51</f>
        <v>0</v>
      </c>
    </row>
    <row r="52" spans="1:6">
      <c r="A52" s="1" t="s">
        <v>35</v>
      </c>
      <c r="B52" s="5">
        <f>AVERAGE(B48:B51)</f>
        <v>1750500</v>
      </c>
      <c r="C52" s="5"/>
      <c r="D52" s="4">
        <f>AVERAGE(D48:D51)</f>
        <v>1882803.2389453072</v>
      </c>
    </row>
    <row r="53" spans="1:6">
      <c r="B53" s="48"/>
      <c r="C53" s="5"/>
      <c r="D53" s="37"/>
    </row>
    <row r="54" spans="1:6">
      <c r="B54" s="5"/>
      <c r="C54" s="5"/>
      <c r="D54" s="1"/>
    </row>
    <row r="55" spans="1:6">
      <c r="A55" s="169" t="s">
        <v>79</v>
      </c>
      <c r="B55" s="4"/>
      <c r="C55" s="4"/>
      <c r="D55" s="170">
        <f>D52</f>
        <v>1882803.2389453072</v>
      </c>
      <c r="E55" s="58"/>
      <c r="F55" s="21"/>
    </row>
    <row r="56" spans="1:6">
      <c r="A56" s="172"/>
      <c r="B56" s="5"/>
      <c r="C56" s="5"/>
      <c r="D56" s="176"/>
      <c r="E56" s="58"/>
      <c r="F56" s="21"/>
    </row>
    <row r="57" spans="1:6">
      <c r="A57" s="172" t="s">
        <v>78</v>
      </c>
      <c r="B57" s="173"/>
      <c r="C57" s="174"/>
      <c r="D57" s="175">
        <f>'4.8.2'!E26</f>
        <v>0</v>
      </c>
      <c r="E57" s="58" t="s">
        <v>81</v>
      </c>
      <c r="F57" s="20"/>
    </row>
    <row r="58" spans="1:6">
      <c r="A58" s="147" t="s">
        <v>79</v>
      </c>
      <c r="B58" s="148"/>
      <c r="C58" s="149"/>
      <c r="D58" s="150">
        <f>D55</f>
        <v>1882803.2389453072</v>
      </c>
      <c r="E58" s="58"/>
      <c r="F58" s="20"/>
    </row>
    <row r="59" spans="1:6">
      <c r="A59" s="15" t="s">
        <v>49</v>
      </c>
      <c r="B59" s="20"/>
      <c r="C59" s="23"/>
      <c r="D59" s="151">
        <f>D58-D57</f>
        <v>1882803.2389453072</v>
      </c>
      <c r="E59" s="58" t="s">
        <v>82</v>
      </c>
      <c r="F59" s="20"/>
    </row>
    <row r="61" spans="1:6">
      <c r="A61" s="20"/>
      <c r="B61" s="20"/>
      <c r="C61" s="22"/>
      <c r="D61" s="22"/>
      <c r="E61" s="20"/>
      <c r="F61" s="20"/>
    </row>
    <row r="62" spans="1:6">
      <c r="D62" s="3"/>
    </row>
    <row r="64" spans="1:6">
      <c r="A64" s="20"/>
      <c r="B64" s="20"/>
      <c r="C64" s="22"/>
      <c r="D64" s="22"/>
      <c r="E64" s="22"/>
      <c r="F64" s="22"/>
    </row>
  </sheetData>
  <phoneticPr fontId="4" type="noConversion"/>
  <pageMargins left="1" right="0.5" top="1" bottom="1" header="0.75" footer="0.5"/>
  <pageSetup scale="84" orientation="portrait" r:id="rId1"/>
  <headerFooter alignWithMargins="0">
    <oddHeader>&amp;RPage 4.8.1</oddHeader>
  </headerFooter>
</worksheet>
</file>

<file path=xl/worksheets/sheet3.xml><?xml version="1.0" encoding="utf-8"?>
<worksheet xmlns="http://schemas.openxmlformats.org/spreadsheetml/2006/main" xmlns:r="http://schemas.openxmlformats.org/officeDocument/2006/relationships">
  <dimension ref="A1:M64"/>
  <sheetViews>
    <sheetView view="pageBreakPreview" zoomScale="80" zoomScaleNormal="100" zoomScaleSheetLayoutView="80" workbookViewId="0">
      <selection activeCell="A49" sqref="A49"/>
    </sheetView>
  </sheetViews>
  <sheetFormatPr defaultRowHeight="12.75"/>
  <cols>
    <col min="1" max="1" width="29.5703125" customWidth="1"/>
    <col min="2" max="4" width="15.140625" customWidth="1"/>
    <col min="5" max="5" width="17" bestFit="1" customWidth="1"/>
    <col min="6" max="7" width="15.140625" customWidth="1"/>
    <col min="8" max="8" width="12.85546875" bestFit="1" customWidth="1"/>
    <col min="9" max="11" width="10.28515625" bestFit="1" customWidth="1"/>
  </cols>
  <sheetData>
    <row r="1" spans="1:11">
      <c r="A1" s="9" t="s">
        <v>62</v>
      </c>
    </row>
    <row r="2" spans="1:11">
      <c r="A2" s="10" t="s">
        <v>80</v>
      </c>
    </row>
    <row r="3" spans="1:11">
      <c r="A3" s="10" t="s">
        <v>12</v>
      </c>
    </row>
    <row r="5" spans="1:11">
      <c r="A5" s="33" t="s">
        <v>39</v>
      </c>
    </row>
    <row r="6" spans="1:11">
      <c r="A6" s="27"/>
      <c r="B6" s="133" t="s">
        <v>52</v>
      </c>
      <c r="C6" s="133" t="s">
        <v>52</v>
      </c>
      <c r="D6" s="133" t="s">
        <v>52</v>
      </c>
      <c r="E6" s="28" t="s">
        <v>52</v>
      </c>
      <c r="F6" s="49"/>
      <c r="G6" s="49"/>
      <c r="H6" s="1"/>
    </row>
    <row r="7" spans="1:11">
      <c r="A7" s="27"/>
      <c r="B7" s="69" t="s">
        <v>63</v>
      </c>
      <c r="C7" s="69" t="s">
        <v>64</v>
      </c>
      <c r="D7" s="69" t="s">
        <v>65</v>
      </c>
      <c r="E7" s="69" t="s">
        <v>66</v>
      </c>
      <c r="F7" s="50"/>
      <c r="G7" s="50"/>
      <c r="H7" s="1"/>
    </row>
    <row r="8" spans="1:11">
      <c r="A8" s="29" t="s">
        <v>29</v>
      </c>
      <c r="F8" s="1"/>
      <c r="G8" s="1"/>
      <c r="H8" s="1"/>
    </row>
    <row r="9" spans="1:11">
      <c r="A9" s="30" t="s">
        <v>14</v>
      </c>
      <c r="B9" s="55">
        <v>61711.833999999973</v>
      </c>
      <c r="C9" s="55">
        <v>490790.62999999995</v>
      </c>
      <c r="D9" s="55">
        <v>146606</v>
      </c>
      <c r="E9" s="55">
        <v>72000</v>
      </c>
      <c r="F9" s="18"/>
      <c r="G9" s="18"/>
      <c r="H9" s="18"/>
      <c r="I9" s="17"/>
      <c r="J9" s="17"/>
      <c r="K9" s="17"/>
    </row>
    <row r="10" spans="1:11">
      <c r="A10" s="54" t="s">
        <v>50</v>
      </c>
      <c r="B10" s="55">
        <v>-92229.17</v>
      </c>
      <c r="C10" s="55">
        <v>0</v>
      </c>
      <c r="D10" s="55">
        <v>0</v>
      </c>
      <c r="E10" s="55">
        <v>0</v>
      </c>
      <c r="F10" s="18"/>
      <c r="G10" s="18"/>
      <c r="H10" s="18"/>
      <c r="I10" s="17"/>
      <c r="J10" s="17"/>
      <c r="K10" s="17"/>
    </row>
    <row r="11" spans="1:11">
      <c r="A11" s="30" t="s">
        <v>15</v>
      </c>
      <c r="B11" s="55">
        <v>1766155.85</v>
      </c>
      <c r="C11" s="55">
        <v>1692505.7999999998</v>
      </c>
      <c r="D11" s="55">
        <v>-37187</v>
      </c>
      <c r="E11" s="55">
        <v>715000</v>
      </c>
      <c r="F11" s="18"/>
      <c r="G11" s="18"/>
      <c r="H11" s="18"/>
      <c r="I11" s="17"/>
      <c r="J11" s="17"/>
      <c r="K11" s="17"/>
    </row>
    <row r="12" spans="1:11">
      <c r="A12" s="30" t="s">
        <v>16</v>
      </c>
      <c r="B12" s="55">
        <v>1013548</v>
      </c>
      <c r="C12" s="55">
        <v>11415596.000000002</v>
      </c>
      <c r="D12" s="55">
        <v>9056000</v>
      </c>
      <c r="E12" s="55">
        <v>-588000</v>
      </c>
      <c r="F12" s="18"/>
      <c r="G12" s="18"/>
      <c r="H12" s="18"/>
      <c r="I12" s="17"/>
      <c r="J12" s="17"/>
      <c r="K12" s="17"/>
    </row>
    <row r="13" spans="1:11">
      <c r="A13" s="30" t="s">
        <v>17</v>
      </c>
      <c r="B13" s="55">
        <v>0</v>
      </c>
      <c r="C13" s="55">
        <v>1105000</v>
      </c>
      <c r="D13" s="55">
        <v>3225000</v>
      </c>
      <c r="E13" s="55">
        <v>36000</v>
      </c>
      <c r="F13" s="18"/>
      <c r="G13" s="18"/>
      <c r="H13" s="18"/>
      <c r="I13" s="17"/>
      <c r="J13" s="17"/>
    </row>
    <row r="14" spans="1:11">
      <c r="A14" s="30" t="s">
        <v>18</v>
      </c>
      <c r="B14" s="55">
        <v>-1535634.9999999998</v>
      </c>
      <c r="C14" s="55">
        <v>-25000</v>
      </c>
      <c r="D14" s="55">
        <v>8946180.1875</v>
      </c>
      <c r="E14" s="55">
        <v>5052009.6363000004</v>
      </c>
      <c r="F14" s="18"/>
      <c r="G14" s="18"/>
      <c r="H14" s="18"/>
      <c r="I14" s="17"/>
      <c r="J14" s="17"/>
      <c r="K14" s="17"/>
    </row>
    <row r="15" spans="1:11">
      <c r="A15" s="30" t="s">
        <v>19</v>
      </c>
      <c r="B15" s="55">
        <v>0</v>
      </c>
      <c r="C15" s="55">
        <v>769000</v>
      </c>
      <c r="D15" s="55">
        <v>967000</v>
      </c>
      <c r="E15" s="55">
        <v>6294000</v>
      </c>
      <c r="F15" s="18"/>
      <c r="G15" s="18"/>
      <c r="H15" s="18"/>
      <c r="I15" s="17"/>
      <c r="J15" s="17"/>
      <c r="K15" s="17"/>
    </row>
    <row r="16" spans="1:11">
      <c r="A16" s="30" t="s">
        <v>20</v>
      </c>
      <c r="B16" s="55">
        <v>2679000</v>
      </c>
      <c r="C16" s="55">
        <v>4969000</v>
      </c>
      <c r="D16" s="55">
        <v>5056000</v>
      </c>
      <c r="E16" s="55">
        <v>5050000</v>
      </c>
      <c r="F16" s="18"/>
      <c r="G16" s="18"/>
      <c r="H16" s="18"/>
      <c r="I16" s="17"/>
      <c r="J16" s="17"/>
      <c r="K16" s="17"/>
    </row>
    <row r="17" spans="1:11">
      <c r="A17" s="27" t="s">
        <v>21</v>
      </c>
      <c r="B17" s="55">
        <v>1616060</v>
      </c>
      <c r="C17" s="55">
        <v>6860813</v>
      </c>
      <c r="D17" s="55">
        <v>-4803.3999999999814</v>
      </c>
      <c r="E17" s="55">
        <v>2108145.9999999995</v>
      </c>
      <c r="F17" s="18"/>
      <c r="G17" s="18"/>
      <c r="H17" s="18"/>
      <c r="I17" s="17"/>
      <c r="J17" s="17"/>
      <c r="K17" s="17"/>
    </row>
    <row r="18" spans="1:11">
      <c r="A18" s="27" t="s">
        <v>22</v>
      </c>
      <c r="B18" s="55">
        <v>0</v>
      </c>
      <c r="C18" s="55">
        <v>0</v>
      </c>
      <c r="D18" s="55">
        <v>0</v>
      </c>
      <c r="E18" s="55">
        <v>5657000</v>
      </c>
      <c r="F18" s="18"/>
      <c r="G18" s="18"/>
      <c r="H18" s="18"/>
      <c r="I18" s="17"/>
      <c r="J18" s="17"/>
      <c r="K18" s="17"/>
    </row>
    <row r="19" spans="1:11">
      <c r="A19" s="27" t="s">
        <v>25</v>
      </c>
      <c r="B19" s="55">
        <v>650000</v>
      </c>
      <c r="C19" s="55">
        <v>1156000</v>
      </c>
      <c r="D19" s="55">
        <v>0</v>
      </c>
      <c r="E19" s="55">
        <v>851000</v>
      </c>
      <c r="F19" s="18"/>
      <c r="G19" s="18"/>
      <c r="H19" s="18"/>
      <c r="I19" s="17"/>
      <c r="J19" s="17"/>
      <c r="K19" s="17"/>
    </row>
    <row r="20" spans="1:11">
      <c r="A20" s="27" t="s">
        <v>26</v>
      </c>
      <c r="B20" s="55">
        <v>784000</v>
      </c>
      <c r="C20" s="55">
        <v>235000</v>
      </c>
      <c r="D20" s="55">
        <v>948000</v>
      </c>
      <c r="E20" s="55">
        <v>2467000</v>
      </c>
      <c r="F20" s="18"/>
      <c r="G20" s="18"/>
      <c r="H20" s="18"/>
      <c r="I20" s="17"/>
      <c r="J20" s="17"/>
      <c r="K20" s="17"/>
    </row>
    <row r="21" spans="1:11">
      <c r="A21" s="123" t="s">
        <v>27</v>
      </c>
      <c r="B21" s="122">
        <v>430000</v>
      </c>
      <c r="C21" s="122">
        <v>400000</v>
      </c>
      <c r="D21" s="122">
        <v>95000</v>
      </c>
      <c r="E21" s="122">
        <v>432000</v>
      </c>
      <c r="F21" s="18"/>
      <c r="G21" s="18"/>
      <c r="H21" s="18"/>
      <c r="I21" s="17"/>
      <c r="J21" s="17"/>
      <c r="K21" s="17"/>
    </row>
    <row r="22" spans="1:11">
      <c r="A22" s="121" t="s">
        <v>56</v>
      </c>
      <c r="B22" s="31">
        <f>SUM(B9:B21)</f>
        <v>7372611.5140000004</v>
      </c>
      <c r="C22" s="31">
        <f>SUM(C9:C21)</f>
        <v>29068705.43</v>
      </c>
      <c r="D22" s="31">
        <f>SUM(D9:D21)</f>
        <v>28397795.787500001</v>
      </c>
      <c r="E22" s="64">
        <f>SUM(E9:E21)</f>
        <v>28146155.636300001</v>
      </c>
      <c r="F22" s="58" t="str">
        <f>"Ref "&amp;'4.8'!$J$1&amp;".1"</f>
        <v>Ref 4.8.1</v>
      </c>
      <c r="G22" s="52"/>
      <c r="H22" s="2"/>
    </row>
    <row r="23" spans="1:11">
      <c r="A23" s="27"/>
      <c r="B23" s="137"/>
      <c r="C23" s="137"/>
      <c r="D23" s="137"/>
      <c r="E23" s="55"/>
      <c r="F23" s="18"/>
      <c r="G23" s="18"/>
      <c r="H23" s="18"/>
      <c r="I23" s="17"/>
      <c r="J23" s="17"/>
      <c r="K23" s="17"/>
    </row>
    <row r="24" spans="1:11">
      <c r="A24" s="27"/>
      <c r="B24" s="137"/>
      <c r="C24" s="137"/>
      <c r="D24" s="137"/>
      <c r="E24" s="55"/>
      <c r="F24" s="38"/>
      <c r="G24" s="18"/>
      <c r="H24" s="18"/>
      <c r="I24" s="17"/>
      <c r="J24" s="17"/>
      <c r="K24" s="17"/>
    </row>
    <row r="25" spans="1:11">
      <c r="A25" s="27"/>
      <c r="B25" s="137"/>
      <c r="C25" s="137"/>
      <c r="D25" s="137"/>
      <c r="E25" s="55"/>
      <c r="F25" s="50"/>
      <c r="G25" s="18"/>
      <c r="H25" s="18"/>
      <c r="I25" s="17"/>
      <c r="J25" s="17"/>
      <c r="K25" s="17"/>
    </row>
    <row r="26" spans="1:11">
      <c r="A26" s="121" t="s">
        <v>24</v>
      </c>
      <c r="B26" s="55">
        <v>7095000</v>
      </c>
      <c r="C26" s="55">
        <v>-635000</v>
      </c>
      <c r="D26" s="55">
        <v>542000</v>
      </c>
      <c r="E26" s="55">
        <v>0</v>
      </c>
      <c r="F26" s="77" t="str">
        <f>"Ref "&amp;'4.8'!$J$1&amp;".1"</f>
        <v>Ref 4.8.1</v>
      </c>
      <c r="G26" s="58"/>
      <c r="H26" s="18"/>
      <c r="I26" s="17"/>
      <c r="J26" s="17"/>
      <c r="K26" s="17"/>
    </row>
    <row r="27" spans="1:11">
      <c r="A27" s="27"/>
      <c r="B27" s="55"/>
      <c r="C27" s="55"/>
      <c r="D27" s="55"/>
      <c r="E27" s="55"/>
      <c r="F27" s="146"/>
      <c r="G27" s="58"/>
      <c r="H27" s="18"/>
      <c r="I27" s="17"/>
      <c r="J27" s="17"/>
      <c r="K27" s="17"/>
    </row>
    <row r="28" spans="1:11">
      <c r="A28" s="29" t="s">
        <v>11</v>
      </c>
      <c r="B28" s="55"/>
      <c r="C28" s="55"/>
      <c r="D28" s="55"/>
      <c r="E28" s="55"/>
      <c r="F28" s="18"/>
      <c r="G28" s="18"/>
      <c r="H28" s="18"/>
      <c r="I28" s="17"/>
      <c r="J28" s="17"/>
      <c r="K28" s="17"/>
    </row>
    <row r="29" spans="1:11">
      <c r="A29" s="27" t="s">
        <v>28</v>
      </c>
      <c r="B29" s="55">
        <v>1235000</v>
      </c>
      <c r="C29" s="55">
        <v>2923000</v>
      </c>
      <c r="D29" s="55">
        <v>638000</v>
      </c>
      <c r="E29" s="55">
        <v>2067000</v>
      </c>
      <c r="F29" s="18"/>
      <c r="G29" s="18"/>
      <c r="H29" s="18"/>
      <c r="I29" s="17"/>
      <c r="J29" s="17"/>
      <c r="K29" s="17"/>
    </row>
    <row r="30" spans="1:11">
      <c r="A30" s="27" t="s">
        <v>23</v>
      </c>
      <c r="B30" s="55">
        <v>0</v>
      </c>
      <c r="C30" s="55">
        <v>0</v>
      </c>
      <c r="D30" s="55">
        <v>500000</v>
      </c>
      <c r="E30" s="55">
        <v>6000</v>
      </c>
      <c r="F30" s="18"/>
      <c r="G30" s="18"/>
      <c r="H30" s="18"/>
      <c r="I30" s="17"/>
      <c r="J30" s="17"/>
      <c r="K30" s="17"/>
    </row>
    <row r="31" spans="1:11">
      <c r="A31" s="123" t="s">
        <v>41</v>
      </c>
      <c r="B31" s="59">
        <v>1276697.9999999998</v>
      </c>
      <c r="C31" s="59">
        <v>3964774.9999999995</v>
      </c>
      <c r="D31" s="59">
        <v>2444975.6700000004</v>
      </c>
      <c r="E31" s="122">
        <v>319914.99999999988</v>
      </c>
      <c r="F31" s="18"/>
      <c r="G31" s="18"/>
      <c r="H31" s="18"/>
      <c r="I31" s="17"/>
      <c r="J31" s="17"/>
      <c r="K31" s="17"/>
    </row>
    <row r="32" spans="1:11">
      <c r="A32" s="121" t="s">
        <v>57</v>
      </c>
      <c r="B32" s="32">
        <f>SUM(B29:B31)</f>
        <v>2511698</v>
      </c>
      <c r="C32" s="32">
        <f>SUM(C29:C31)</f>
        <v>6887775</v>
      </c>
      <c r="D32" s="32">
        <f>SUM(D29:D31)</f>
        <v>3582975.6700000004</v>
      </c>
      <c r="E32" s="125">
        <f>SUM(E29:E31)</f>
        <v>2392915</v>
      </c>
      <c r="F32" s="58" t="s">
        <v>59</v>
      </c>
      <c r="G32" s="53"/>
      <c r="H32" s="2"/>
    </row>
    <row r="33" spans="1:13">
      <c r="A33" s="27"/>
      <c r="B33" s="120"/>
      <c r="C33" s="57"/>
      <c r="D33" s="57"/>
      <c r="E33" s="55"/>
      <c r="F33" s="18"/>
      <c r="G33" s="18"/>
      <c r="H33" s="18"/>
      <c r="I33" s="17"/>
      <c r="J33" s="17"/>
      <c r="K33" s="17"/>
    </row>
    <row r="34" spans="1:13" ht="13.5" thickBot="1">
      <c r="A34" s="124" t="s">
        <v>58</v>
      </c>
      <c r="B34" s="39">
        <f>B32+B22+B26</f>
        <v>16979309.513999999</v>
      </c>
      <c r="C34" s="39">
        <f>C32+C22+C26</f>
        <v>35321480.43</v>
      </c>
      <c r="D34" s="39">
        <f>D32+D22+D26</f>
        <v>32522771.457500003</v>
      </c>
      <c r="E34" s="39">
        <f>E32+E22+E26</f>
        <v>30539070.636300001</v>
      </c>
      <c r="F34" s="51"/>
      <c r="G34" s="51"/>
      <c r="H34" s="1"/>
    </row>
    <row r="35" spans="1:13" ht="13.5" thickTop="1">
      <c r="A35" s="27"/>
      <c r="B35" s="138"/>
      <c r="C35" s="138"/>
      <c r="D35" s="139"/>
      <c r="E35" s="139"/>
      <c r="F35" s="18"/>
      <c r="G35" s="18"/>
      <c r="H35" s="1"/>
    </row>
    <row r="36" spans="1:13">
      <c r="C36" s="17"/>
    </row>
    <row r="37" spans="1:13">
      <c r="F37" s="1"/>
      <c r="G37" s="1"/>
      <c r="H37" s="1"/>
    </row>
    <row r="39" spans="1:13" ht="14.25">
      <c r="A39" s="33" t="s">
        <v>54</v>
      </c>
      <c r="B39" s="34"/>
      <c r="C39" s="180" t="s">
        <v>32</v>
      </c>
      <c r="D39" s="181"/>
      <c r="E39" s="182"/>
      <c r="F39" s="143" t="s">
        <v>33</v>
      </c>
      <c r="G39" s="56"/>
      <c r="K39" s="35"/>
      <c r="L39" s="35"/>
    </row>
    <row r="40" spans="1:13">
      <c r="B40" s="36"/>
      <c r="C40" s="133" t="s">
        <v>52</v>
      </c>
      <c r="D40" s="133" t="s">
        <v>52</v>
      </c>
      <c r="E40" s="133" t="s">
        <v>52</v>
      </c>
      <c r="F40" s="133" t="s">
        <v>52</v>
      </c>
      <c r="G40" s="38" t="s">
        <v>37</v>
      </c>
    </row>
    <row r="41" spans="1:13">
      <c r="B41" s="36"/>
      <c r="C41" s="69" t="s">
        <v>64</v>
      </c>
      <c r="D41" s="69" t="s">
        <v>65</v>
      </c>
      <c r="E41" s="69" t="s">
        <v>66</v>
      </c>
      <c r="F41" s="69" t="s">
        <v>67</v>
      </c>
      <c r="G41" s="24" t="s">
        <v>38</v>
      </c>
    </row>
    <row r="42" spans="1:13">
      <c r="A42" s="34" t="s">
        <v>42</v>
      </c>
      <c r="C42" s="134">
        <v>554079.99999999988</v>
      </c>
      <c r="D42" s="134">
        <v>1220643.6599999999</v>
      </c>
      <c r="E42" s="144">
        <v>4006956.6000000006</v>
      </c>
      <c r="F42" s="134">
        <v>0</v>
      </c>
      <c r="G42" s="71">
        <f>AVERAGE(C42:F42)</f>
        <v>1445420.0649999999</v>
      </c>
      <c r="L42" s="17"/>
      <c r="M42" s="17"/>
    </row>
    <row r="43" spans="1:13">
      <c r="A43" s="34" t="s">
        <v>51</v>
      </c>
      <c r="C43" s="132">
        <v>1732000</v>
      </c>
      <c r="D43" s="132">
        <v>148394.75999999998</v>
      </c>
      <c r="E43" s="145">
        <v>21963.829999999998</v>
      </c>
      <c r="F43" s="132">
        <v>1104000</v>
      </c>
      <c r="G43" s="135">
        <f>AVERAGE(C43:F43)</f>
        <v>751589.64749999996</v>
      </c>
    </row>
    <row r="44" spans="1:13">
      <c r="C44" s="136">
        <f>SUM(C42:C43)</f>
        <v>2286080</v>
      </c>
      <c r="D44" s="136">
        <f>SUM(D42:D43)</f>
        <v>1369038.42</v>
      </c>
      <c r="E44" s="136">
        <f>SUM(E42:E43)</f>
        <v>4028920.4300000006</v>
      </c>
      <c r="F44" s="136">
        <f>SUM(F42:F43)</f>
        <v>1104000</v>
      </c>
      <c r="G44" s="136">
        <f>SUM(G42:G43)</f>
        <v>2197009.7124999999</v>
      </c>
      <c r="K44" s="58" t="s">
        <v>9</v>
      </c>
    </row>
    <row r="45" spans="1:13">
      <c r="C45" s="17"/>
      <c r="E45" s="178"/>
      <c r="F45" s="17"/>
      <c r="G45" s="73"/>
    </row>
    <row r="46" spans="1:13">
      <c r="C46" s="17"/>
      <c r="E46" s="131"/>
      <c r="F46" s="17"/>
      <c r="G46" s="66"/>
    </row>
    <row r="47" spans="1:13" ht="14.25">
      <c r="A47" s="62" t="s">
        <v>97</v>
      </c>
      <c r="B47" s="17"/>
      <c r="C47" s="140">
        <f>1+'4.8.3'!D7</f>
        <v>1.0387335803300772</v>
      </c>
      <c r="D47" s="140">
        <f>1+'4.8.3'!E7</f>
        <v>1.0249252243270188</v>
      </c>
      <c r="E47" s="158">
        <v>1</v>
      </c>
      <c r="F47" s="140">
        <f>'4.8.3'!G8</f>
        <v>0.97256385998107842</v>
      </c>
    </row>
    <row r="48" spans="1:13">
      <c r="C48" s="17"/>
      <c r="E48" s="131"/>
      <c r="F48" s="17"/>
      <c r="G48" s="66"/>
    </row>
    <row r="49" spans="1:8">
      <c r="A49" s="62" t="s">
        <v>93</v>
      </c>
      <c r="B49" s="133" t="s">
        <v>52</v>
      </c>
      <c r="C49" s="133" t="s">
        <v>52</v>
      </c>
      <c r="D49" s="133" t="s">
        <v>52</v>
      </c>
      <c r="E49" s="159" t="s">
        <v>52</v>
      </c>
      <c r="F49" s="159" t="s">
        <v>52</v>
      </c>
      <c r="G49" s="38" t="s">
        <v>37</v>
      </c>
    </row>
    <row r="50" spans="1:8" ht="14.25">
      <c r="A50" s="62"/>
      <c r="B50" s="69" t="s">
        <v>94</v>
      </c>
      <c r="C50" s="69" t="s">
        <v>95</v>
      </c>
      <c r="D50" s="69" t="s">
        <v>96</v>
      </c>
      <c r="E50" s="69" t="s">
        <v>66</v>
      </c>
      <c r="F50" s="69" t="s">
        <v>98</v>
      </c>
      <c r="G50" s="24" t="s">
        <v>38</v>
      </c>
    </row>
    <row r="51" spans="1:8">
      <c r="A51" s="160" t="s">
        <v>42</v>
      </c>
      <c r="B51" s="161"/>
      <c r="C51" s="161">
        <f>C42*C47</f>
        <v>575541.50218928908</v>
      </c>
      <c r="D51" s="134">
        <f>+D42*D47</f>
        <v>1251068.4770488532</v>
      </c>
      <c r="E51" s="162">
        <f>E42</f>
        <v>4006956.6000000006</v>
      </c>
      <c r="F51" s="161">
        <f>F42</f>
        <v>0</v>
      </c>
      <c r="G51" s="18">
        <f>AVERAGE(C51:F51)</f>
        <v>1458391.6448095357</v>
      </c>
    </row>
    <row r="52" spans="1:8">
      <c r="A52" s="160" t="s">
        <v>51</v>
      </c>
      <c r="B52" s="163"/>
      <c r="C52" s="163">
        <f>C43*C47</f>
        <v>1799086.5611316937</v>
      </c>
      <c r="D52" s="164">
        <f>+D43*D47</f>
        <v>152093.53268195409</v>
      </c>
      <c r="E52" s="165">
        <f>E43</f>
        <v>21963.829999999998</v>
      </c>
      <c r="F52" s="164">
        <f>+F43*F47</f>
        <v>1073710.5014191105</v>
      </c>
      <c r="G52" s="25">
        <f>AVERAGE(C52:F52)</f>
        <v>761713.60630818957</v>
      </c>
    </row>
    <row r="53" spans="1:8">
      <c r="A53" s="62"/>
      <c r="B53" s="71">
        <f t="shared" ref="B53:G53" si="0">SUM(B51:B52)</f>
        <v>0</v>
      </c>
      <c r="C53" s="71">
        <f t="shared" si="0"/>
        <v>2374628.0633209827</v>
      </c>
      <c r="D53" s="71">
        <f t="shared" si="0"/>
        <v>1403162.0097308073</v>
      </c>
      <c r="E53" s="45">
        <f t="shared" si="0"/>
        <v>4028920.4300000006</v>
      </c>
      <c r="F53" s="71">
        <f t="shared" si="0"/>
        <v>1073710.5014191105</v>
      </c>
      <c r="G53" s="65">
        <f t="shared" si="0"/>
        <v>2220105.2511177254</v>
      </c>
    </row>
    <row r="54" spans="1:8">
      <c r="A54" s="62"/>
      <c r="B54" s="71"/>
      <c r="C54" s="71"/>
      <c r="E54" s="131" t="s">
        <v>59</v>
      </c>
      <c r="F54" s="71"/>
      <c r="G54" s="179" t="str">
        <f>"Ref "&amp;'4.8'!$J$1&amp;".1"</f>
        <v>Ref 4.8.1</v>
      </c>
    </row>
    <row r="55" spans="1:8" ht="14.25">
      <c r="A55" s="60" t="s">
        <v>61</v>
      </c>
      <c r="C55" s="17"/>
      <c r="E55" s="131"/>
      <c r="F55" s="17"/>
      <c r="G55" s="66"/>
    </row>
    <row r="56" spans="1:8" ht="14.25">
      <c r="A56" s="60" t="s">
        <v>99</v>
      </c>
      <c r="B56" s="17"/>
      <c r="C56" s="17"/>
      <c r="D56" s="17"/>
      <c r="E56" s="17"/>
      <c r="F56" s="66"/>
    </row>
    <row r="57" spans="1:8">
      <c r="A57" s="62"/>
      <c r="B57" s="17"/>
      <c r="C57" s="17"/>
      <c r="D57" s="17"/>
      <c r="E57" s="17"/>
      <c r="F57" s="17"/>
      <c r="G57" s="17"/>
      <c r="H57" s="17"/>
    </row>
    <row r="58" spans="1:8">
      <c r="A58" s="62"/>
    </row>
    <row r="59" spans="1:8">
      <c r="A59" s="40" t="s">
        <v>69</v>
      </c>
    </row>
    <row r="60" spans="1:8">
      <c r="A60" s="62" t="s">
        <v>68</v>
      </c>
      <c r="D60" s="41">
        <f>E32</f>
        <v>2392915</v>
      </c>
      <c r="E60" s="10" t="s">
        <v>60</v>
      </c>
    </row>
    <row r="61" spans="1:8">
      <c r="A61" s="62" t="s">
        <v>75</v>
      </c>
      <c r="D61" s="25">
        <f>E44</f>
        <v>4028920.4300000006</v>
      </c>
      <c r="E61" s="10" t="s">
        <v>60</v>
      </c>
    </row>
    <row r="62" spans="1:8">
      <c r="D62" s="63">
        <f>SUM(D60:D61)</f>
        <v>6421835.4300000006</v>
      </c>
      <c r="E62" s="58" t="str">
        <f>"Ref "&amp;'4.8'!$J$1&amp;".1"</f>
        <v>Ref 4.8.1</v>
      </c>
    </row>
    <row r="64" spans="1:8">
      <c r="D64" s="1"/>
    </row>
  </sheetData>
  <mergeCells count="1">
    <mergeCell ref="C39:E39"/>
  </mergeCells>
  <phoneticPr fontId="4" type="noConversion"/>
  <pageMargins left="1" right="0.5" top="1" bottom="1" header="0.75" footer="0.5"/>
  <pageSetup scale="70" orientation="portrait" r:id="rId1"/>
  <headerFooter alignWithMargins="0">
    <oddHeader>&amp;RPage 4.8.2</oddHeader>
  </headerFooter>
</worksheet>
</file>

<file path=xl/worksheets/sheet4.xml><?xml version="1.0" encoding="utf-8"?>
<worksheet xmlns="http://schemas.openxmlformats.org/spreadsheetml/2006/main" xmlns:r="http://schemas.openxmlformats.org/officeDocument/2006/relationships">
  <dimension ref="A1:G11"/>
  <sheetViews>
    <sheetView view="pageBreakPreview" zoomScaleNormal="100" zoomScaleSheetLayoutView="100" workbookViewId="0">
      <selection activeCell="C11" sqref="C11"/>
    </sheetView>
  </sheetViews>
  <sheetFormatPr defaultRowHeight="12.75"/>
  <cols>
    <col min="1" max="1" width="9.140625" style="62"/>
    <col min="2" max="2" width="29.140625" style="62" customWidth="1"/>
    <col min="3" max="3" width="9.5703125" style="62" customWidth="1"/>
    <col min="4" max="257" width="9.140625" style="62"/>
    <col min="258" max="258" width="29.140625" style="62" customWidth="1"/>
    <col min="259" max="259" width="9.5703125" style="62" customWidth="1"/>
    <col min="260" max="513" width="9.140625" style="62"/>
    <col min="514" max="514" width="29.140625" style="62" customWidth="1"/>
    <col min="515" max="515" width="9.5703125" style="62" customWidth="1"/>
    <col min="516" max="769" width="9.140625" style="62"/>
    <col min="770" max="770" width="29.140625" style="62" customWidth="1"/>
    <col min="771" max="771" width="9.5703125" style="62" customWidth="1"/>
    <col min="772" max="1025" width="9.140625" style="62"/>
    <col min="1026" max="1026" width="29.140625" style="62" customWidth="1"/>
    <col min="1027" max="1027" width="9.5703125" style="62" customWidth="1"/>
    <col min="1028" max="1281" width="9.140625" style="62"/>
    <col min="1282" max="1282" width="29.140625" style="62" customWidth="1"/>
    <col min="1283" max="1283" width="9.5703125" style="62" customWidth="1"/>
    <col min="1284" max="1537" width="9.140625" style="62"/>
    <col min="1538" max="1538" width="29.140625" style="62" customWidth="1"/>
    <col min="1539" max="1539" width="9.5703125" style="62" customWidth="1"/>
    <col min="1540" max="1793" width="9.140625" style="62"/>
    <col min="1794" max="1794" width="29.140625" style="62" customWidth="1"/>
    <col min="1795" max="1795" width="9.5703125" style="62" customWidth="1"/>
    <col min="1796" max="2049" width="9.140625" style="62"/>
    <col min="2050" max="2050" width="29.140625" style="62" customWidth="1"/>
    <col min="2051" max="2051" width="9.5703125" style="62" customWidth="1"/>
    <col min="2052" max="2305" width="9.140625" style="62"/>
    <col min="2306" max="2306" width="29.140625" style="62" customWidth="1"/>
    <col min="2307" max="2307" width="9.5703125" style="62" customWidth="1"/>
    <col min="2308" max="2561" width="9.140625" style="62"/>
    <col min="2562" max="2562" width="29.140625" style="62" customWidth="1"/>
    <col min="2563" max="2563" width="9.5703125" style="62" customWidth="1"/>
    <col min="2564" max="2817" width="9.140625" style="62"/>
    <col min="2818" max="2818" width="29.140625" style="62" customWidth="1"/>
    <col min="2819" max="2819" width="9.5703125" style="62" customWidth="1"/>
    <col min="2820" max="3073" width="9.140625" style="62"/>
    <col min="3074" max="3074" width="29.140625" style="62" customWidth="1"/>
    <col min="3075" max="3075" width="9.5703125" style="62" customWidth="1"/>
    <col min="3076" max="3329" width="9.140625" style="62"/>
    <col min="3330" max="3330" width="29.140625" style="62" customWidth="1"/>
    <col min="3331" max="3331" width="9.5703125" style="62" customWidth="1"/>
    <col min="3332" max="3585" width="9.140625" style="62"/>
    <col min="3586" max="3586" width="29.140625" style="62" customWidth="1"/>
    <col min="3587" max="3587" width="9.5703125" style="62" customWidth="1"/>
    <col min="3588" max="3841" width="9.140625" style="62"/>
    <col min="3842" max="3842" width="29.140625" style="62" customWidth="1"/>
    <col min="3843" max="3843" width="9.5703125" style="62" customWidth="1"/>
    <col min="3844" max="4097" width="9.140625" style="62"/>
    <col min="4098" max="4098" width="29.140625" style="62" customWidth="1"/>
    <col min="4099" max="4099" width="9.5703125" style="62" customWidth="1"/>
    <col min="4100" max="4353" width="9.140625" style="62"/>
    <col min="4354" max="4354" width="29.140625" style="62" customWidth="1"/>
    <col min="4355" max="4355" width="9.5703125" style="62" customWidth="1"/>
    <col min="4356" max="4609" width="9.140625" style="62"/>
    <col min="4610" max="4610" width="29.140625" style="62" customWidth="1"/>
    <col min="4611" max="4611" width="9.5703125" style="62" customWidth="1"/>
    <col min="4612" max="4865" width="9.140625" style="62"/>
    <col min="4866" max="4866" width="29.140625" style="62" customWidth="1"/>
    <col min="4867" max="4867" width="9.5703125" style="62" customWidth="1"/>
    <col min="4868" max="5121" width="9.140625" style="62"/>
    <col min="5122" max="5122" width="29.140625" style="62" customWidth="1"/>
    <col min="5123" max="5123" width="9.5703125" style="62" customWidth="1"/>
    <col min="5124" max="5377" width="9.140625" style="62"/>
    <col min="5378" max="5378" width="29.140625" style="62" customWidth="1"/>
    <col min="5379" max="5379" width="9.5703125" style="62" customWidth="1"/>
    <col min="5380" max="5633" width="9.140625" style="62"/>
    <col min="5634" max="5634" width="29.140625" style="62" customWidth="1"/>
    <col min="5635" max="5635" width="9.5703125" style="62" customWidth="1"/>
    <col min="5636" max="5889" width="9.140625" style="62"/>
    <col min="5890" max="5890" width="29.140625" style="62" customWidth="1"/>
    <col min="5891" max="5891" width="9.5703125" style="62" customWidth="1"/>
    <col min="5892" max="6145" width="9.140625" style="62"/>
    <col min="6146" max="6146" width="29.140625" style="62" customWidth="1"/>
    <col min="6147" max="6147" width="9.5703125" style="62" customWidth="1"/>
    <col min="6148" max="6401" width="9.140625" style="62"/>
    <col min="6402" max="6402" width="29.140625" style="62" customWidth="1"/>
    <col min="6403" max="6403" width="9.5703125" style="62" customWidth="1"/>
    <col min="6404" max="6657" width="9.140625" style="62"/>
    <col min="6658" max="6658" width="29.140625" style="62" customWidth="1"/>
    <col min="6659" max="6659" width="9.5703125" style="62" customWidth="1"/>
    <col min="6660" max="6913" width="9.140625" style="62"/>
    <col min="6914" max="6914" width="29.140625" style="62" customWidth="1"/>
    <col min="6915" max="6915" width="9.5703125" style="62" customWidth="1"/>
    <col min="6916" max="7169" width="9.140625" style="62"/>
    <col min="7170" max="7170" width="29.140625" style="62" customWidth="1"/>
    <col min="7171" max="7171" width="9.5703125" style="62" customWidth="1"/>
    <col min="7172" max="7425" width="9.140625" style="62"/>
    <col min="7426" max="7426" width="29.140625" style="62" customWidth="1"/>
    <col min="7427" max="7427" width="9.5703125" style="62" customWidth="1"/>
    <col min="7428" max="7681" width="9.140625" style="62"/>
    <col min="7682" max="7682" width="29.140625" style="62" customWidth="1"/>
    <col min="7683" max="7683" width="9.5703125" style="62" customWidth="1"/>
    <col min="7684" max="7937" width="9.140625" style="62"/>
    <col min="7938" max="7938" width="29.140625" style="62" customWidth="1"/>
    <col min="7939" max="7939" width="9.5703125" style="62" customWidth="1"/>
    <col min="7940" max="8193" width="9.140625" style="62"/>
    <col min="8194" max="8194" width="29.140625" style="62" customWidth="1"/>
    <col min="8195" max="8195" width="9.5703125" style="62" customWidth="1"/>
    <col min="8196" max="8449" width="9.140625" style="62"/>
    <col min="8450" max="8450" width="29.140625" style="62" customWidth="1"/>
    <col min="8451" max="8451" width="9.5703125" style="62" customWidth="1"/>
    <col min="8452" max="8705" width="9.140625" style="62"/>
    <col min="8706" max="8706" width="29.140625" style="62" customWidth="1"/>
    <col min="8707" max="8707" width="9.5703125" style="62" customWidth="1"/>
    <col min="8708" max="8961" width="9.140625" style="62"/>
    <col min="8962" max="8962" width="29.140625" style="62" customWidth="1"/>
    <col min="8963" max="8963" width="9.5703125" style="62" customWidth="1"/>
    <col min="8964" max="9217" width="9.140625" style="62"/>
    <col min="9218" max="9218" width="29.140625" style="62" customWidth="1"/>
    <col min="9219" max="9219" width="9.5703125" style="62" customWidth="1"/>
    <col min="9220" max="9473" width="9.140625" style="62"/>
    <col min="9474" max="9474" width="29.140625" style="62" customWidth="1"/>
    <col min="9475" max="9475" width="9.5703125" style="62" customWidth="1"/>
    <col min="9476" max="9729" width="9.140625" style="62"/>
    <col min="9730" max="9730" width="29.140625" style="62" customWidth="1"/>
    <col min="9731" max="9731" width="9.5703125" style="62" customWidth="1"/>
    <col min="9732" max="9985" width="9.140625" style="62"/>
    <col min="9986" max="9986" width="29.140625" style="62" customWidth="1"/>
    <col min="9987" max="9987" width="9.5703125" style="62" customWidth="1"/>
    <col min="9988" max="10241" width="9.140625" style="62"/>
    <col min="10242" max="10242" width="29.140625" style="62" customWidth="1"/>
    <col min="10243" max="10243" width="9.5703125" style="62" customWidth="1"/>
    <col min="10244" max="10497" width="9.140625" style="62"/>
    <col min="10498" max="10498" width="29.140625" style="62" customWidth="1"/>
    <col min="10499" max="10499" width="9.5703125" style="62" customWidth="1"/>
    <col min="10500" max="10753" width="9.140625" style="62"/>
    <col min="10754" max="10754" width="29.140625" style="62" customWidth="1"/>
    <col min="10755" max="10755" width="9.5703125" style="62" customWidth="1"/>
    <col min="10756" max="11009" width="9.140625" style="62"/>
    <col min="11010" max="11010" width="29.140625" style="62" customWidth="1"/>
    <col min="11011" max="11011" width="9.5703125" style="62" customWidth="1"/>
    <col min="11012" max="11265" width="9.140625" style="62"/>
    <col min="11266" max="11266" width="29.140625" style="62" customWidth="1"/>
    <col min="11267" max="11267" width="9.5703125" style="62" customWidth="1"/>
    <col min="11268" max="11521" width="9.140625" style="62"/>
    <col min="11522" max="11522" width="29.140625" style="62" customWidth="1"/>
    <col min="11523" max="11523" width="9.5703125" style="62" customWidth="1"/>
    <col min="11524" max="11777" width="9.140625" style="62"/>
    <col min="11778" max="11778" width="29.140625" style="62" customWidth="1"/>
    <col min="11779" max="11779" width="9.5703125" style="62" customWidth="1"/>
    <col min="11780" max="12033" width="9.140625" style="62"/>
    <col min="12034" max="12034" width="29.140625" style="62" customWidth="1"/>
    <col min="12035" max="12035" width="9.5703125" style="62" customWidth="1"/>
    <col min="12036" max="12289" width="9.140625" style="62"/>
    <col min="12290" max="12290" width="29.140625" style="62" customWidth="1"/>
    <col min="12291" max="12291" width="9.5703125" style="62" customWidth="1"/>
    <col min="12292" max="12545" width="9.140625" style="62"/>
    <col min="12546" max="12546" width="29.140625" style="62" customWidth="1"/>
    <col min="12547" max="12547" width="9.5703125" style="62" customWidth="1"/>
    <col min="12548" max="12801" width="9.140625" style="62"/>
    <col min="12802" max="12802" width="29.140625" style="62" customWidth="1"/>
    <col min="12803" max="12803" width="9.5703125" style="62" customWidth="1"/>
    <col min="12804" max="13057" width="9.140625" style="62"/>
    <col min="13058" max="13058" width="29.140625" style="62" customWidth="1"/>
    <col min="13059" max="13059" width="9.5703125" style="62" customWidth="1"/>
    <col min="13060" max="13313" width="9.140625" style="62"/>
    <col min="13314" max="13314" width="29.140625" style="62" customWidth="1"/>
    <col min="13315" max="13315" width="9.5703125" style="62" customWidth="1"/>
    <col min="13316" max="13569" width="9.140625" style="62"/>
    <col min="13570" max="13570" width="29.140625" style="62" customWidth="1"/>
    <col min="13571" max="13571" width="9.5703125" style="62" customWidth="1"/>
    <col min="13572" max="13825" width="9.140625" style="62"/>
    <col min="13826" max="13826" width="29.140625" style="62" customWidth="1"/>
    <col min="13827" max="13827" width="9.5703125" style="62" customWidth="1"/>
    <col min="13828" max="14081" width="9.140625" style="62"/>
    <col min="14082" max="14082" width="29.140625" style="62" customWidth="1"/>
    <col min="14083" max="14083" width="9.5703125" style="62" customWidth="1"/>
    <col min="14084" max="14337" width="9.140625" style="62"/>
    <col min="14338" max="14338" width="29.140625" style="62" customWidth="1"/>
    <col min="14339" max="14339" width="9.5703125" style="62" customWidth="1"/>
    <col min="14340" max="14593" width="9.140625" style="62"/>
    <col min="14594" max="14594" width="29.140625" style="62" customWidth="1"/>
    <col min="14595" max="14595" width="9.5703125" style="62" customWidth="1"/>
    <col min="14596" max="14849" width="9.140625" style="62"/>
    <col min="14850" max="14850" width="29.140625" style="62" customWidth="1"/>
    <col min="14851" max="14851" width="9.5703125" style="62" customWidth="1"/>
    <col min="14852" max="15105" width="9.140625" style="62"/>
    <col min="15106" max="15106" width="29.140625" style="62" customWidth="1"/>
    <col min="15107" max="15107" width="9.5703125" style="62" customWidth="1"/>
    <col min="15108" max="15361" width="9.140625" style="62"/>
    <col min="15362" max="15362" width="29.140625" style="62" customWidth="1"/>
    <col min="15363" max="15363" width="9.5703125" style="62" customWidth="1"/>
    <col min="15364" max="15617" width="9.140625" style="62"/>
    <col min="15618" max="15618" width="29.140625" style="62" customWidth="1"/>
    <col min="15619" max="15619" width="9.5703125" style="62" customWidth="1"/>
    <col min="15620" max="15873" width="9.140625" style="62"/>
    <col min="15874" max="15874" width="29.140625" style="62" customWidth="1"/>
    <col min="15875" max="15875" width="9.5703125" style="62" customWidth="1"/>
    <col min="15876" max="16129" width="9.140625" style="62"/>
    <col min="16130" max="16130" width="29.140625" style="62" customWidth="1"/>
    <col min="16131" max="16131" width="9.5703125" style="62" customWidth="1"/>
    <col min="16132" max="16384" width="9.140625" style="62"/>
  </cols>
  <sheetData>
    <row r="1" spans="1:7">
      <c r="A1" s="9" t="s">
        <v>62</v>
      </c>
    </row>
    <row r="2" spans="1:7">
      <c r="A2" s="10" t="s">
        <v>80</v>
      </c>
    </row>
    <row r="3" spans="1:7">
      <c r="A3" s="10" t="s">
        <v>12</v>
      </c>
    </row>
    <row r="4" spans="1:7">
      <c r="A4" s="10"/>
    </row>
    <row r="6" spans="1:7">
      <c r="A6" s="153" t="s">
        <v>84</v>
      </c>
      <c r="B6" s="157"/>
      <c r="C6" s="155" t="s">
        <v>85</v>
      </c>
      <c r="D6" s="154" t="s">
        <v>88</v>
      </c>
      <c r="E6" s="154" t="s">
        <v>89</v>
      </c>
      <c r="F6" s="154" t="s">
        <v>90</v>
      </c>
      <c r="G6" s="154" t="s">
        <v>90</v>
      </c>
    </row>
    <row r="7" spans="1:7">
      <c r="A7" s="156" t="s">
        <v>87</v>
      </c>
      <c r="B7" s="20"/>
      <c r="C7" s="23">
        <v>7.2695652173912911E-2</v>
      </c>
      <c r="D7" s="23">
        <v>3.8733580330077233E-2</v>
      </c>
      <c r="E7" s="23">
        <v>2.4925224327018856E-2</v>
      </c>
      <c r="F7" s="20"/>
      <c r="G7" s="20"/>
    </row>
    <row r="8" spans="1:7">
      <c r="A8" s="156" t="s">
        <v>91</v>
      </c>
      <c r="B8" s="20"/>
      <c r="C8" s="23"/>
      <c r="D8" s="23"/>
      <c r="E8" s="23"/>
      <c r="F8" s="20"/>
      <c r="G8" s="61">
        <v>0.97256385998107842</v>
      </c>
    </row>
    <row r="9" spans="1:7">
      <c r="A9" s="20"/>
      <c r="B9" s="20"/>
      <c r="C9" s="20"/>
      <c r="D9" s="20"/>
      <c r="E9" s="20"/>
      <c r="F9" s="20"/>
      <c r="G9" s="20"/>
    </row>
    <row r="10" spans="1:7">
      <c r="A10" s="153" t="s">
        <v>86</v>
      </c>
      <c r="B10" s="20"/>
      <c r="C10" s="155" t="s">
        <v>85</v>
      </c>
      <c r="D10" s="154" t="s">
        <v>88</v>
      </c>
      <c r="E10" s="154" t="s">
        <v>89</v>
      </c>
      <c r="F10" s="154" t="s">
        <v>90</v>
      </c>
      <c r="G10" s="20"/>
    </row>
    <row r="11" spans="1:7">
      <c r="A11" s="156" t="s">
        <v>87</v>
      </c>
      <c r="B11" s="20"/>
      <c r="C11" s="23">
        <v>7.579700715679899E-2</v>
      </c>
      <c r="D11" s="23">
        <v>3.928346951602766E-2</v>
      </c>
      <c r="E11" s="23">
        <v>3.0218068535825537E-2</v>
      </c>
      <c r="F11" s="20"/>
      <c r="G11" s="20"/>
    </row>
  </sheetData>
  <pageMargins left="0.7" right="0.7" top="0.75" bottom="0.75" header="0.3" footer="0.3"/>
  <pageSetup orientation="portrait" r:id="rId1"/>
  <headerFooter>
    <oddHeader>&amp;RPage 4.8.3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4.8</vt:lpstr>
      <vt:lpstr>4.8.1</vt:lpstr>
      <vt:lpstr>4.8.2</vt:lpstr>
      <vt:lpstr>4.8.3</vt:lpstr>
      <vt:lpstr>'4.8.2'!Print_Area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2012-02-03T18:01:42Z</dcterms:created>
  <dcterms:modified xsi:type="dcterms:W3CDTF">2012-02-21T21:37:06Z</dcterms:modified>
</cp:coreProperties>
</file>