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480" yWindow="255" windowWidth="14625" windowHeight="7620"/>
  </bookViews>
  <sheets>
    <sheet name="8.2" sheetId="1" r:id="rId1"/>
    <sheet name="8.2.1" sheetId="2" r:id="rId2"/>
    <sheet name="8.2.2" sheetId="3" r:id="rId3"/>
  </sheets>
  <definedNames>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"45GXL7SXPXL3MHIZ7CHPZQ8ZV"</definedName>
    <definedName name="shit" hidden="1">{"PRINT",#N/A,TRUE,"APPA";"PRINT",#N/A,TRUE,"APS";"PRINT",#N/A,TRUE,"BHPL";"PRINT",#N/A,TRUE,"BHPL2";"PRINT",#N/A,TRUE,"CDWR";"PRINT",#N/A,TRUE,"EWEB";"PRINT",#N/A,TRUE,"LADWP";"PRINT",#N/A,TRUE,"NEVBASE"}</definedName>
    <definedName name="wrn.All._.Pages." hidden="1">{#N/A,#N/A,FALSE,"Cover";#N/A,#N/A,FALSE,"Lead Sheet";#N/A,#N/A,FALSE,"T-Accounts";#N/A,#N/A,FALSE,"Jars Summary";#N/A,#N/A,FALSE,"Utah Monthly Amort";#N/A,#N/A,FALSE,"Pivot";#N/A,#N/A,FALSE,"June 2002 Writedowns";#N/A,#N/A,FALSE,"March 2003 Writedowns"}</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25725" calcMode="manual"/>
</workbook>
</file>

<file path=xl/calcChain.xml><?xml version="1.0" encoding="utf-8"?>
<calcChain xmlns="http://schemas.openxmlformats.org/spreadsheetml/2006/main">
  <c r="C20" i="3"/>
  <c r="C19"/>
  <c r="C21" s="1"/>
  <c r="E14" i="1" s="1"/>
  <c r="H14" s="1"/>
  <c r="N42" i="2"/>
  <c r="M42"/>
  <c r="L42"/>
  <c r="K42"/>
  <c r="J42"/>
  <c r="I42"/>
  <c r="H42"/>
  <c r="G42"/>
  <c r="F42"/>
  <c r="E42"/>
  <c r="D42"/>
  <c r="C42"/>
  <c r="B42"/>
  <c r="N35"/>
  <c r="N44" s="1"/>
  <c r="N45" s="1"/>
  <c r="L35"/>
  <c r="L44" s="1"/>
  <c r="L45" s="1"/>
  <c r="J35"/>
  <c r="J44" s="1"/>
  <c r="J45" s="1"/>
  <c r="H35"/>
  <c r="H44" s="1"/>
  <c r="H45" s="1"/>
  <c r="F35"/>
  <c r="F44" s="1"/>
  <c r="F45" s="1"/>
  <c r="D35"/>
  <c r="D44" s="1"/>
  <c r="D45" s="1"/>
  <c r="B35"/>
  <c r="B44" s="1"/>
  <c r="B45" s="1"/>
  <c r="N33"/>
  <c r="M33"/>
  <c r="M35" s="1"/>
  <c r="L33"/>
  <c r="K33"/>
  <c r="K35" s="1"/>
  <c r="J33"/>
  <c r="I33"/>
  <c r="I35" s="1"/>
  <c r="H33"/>
  <c r="G33"/>
  <c r="G35" s="1"/>
  <c r="F33"/>
  <c r="E33"/>
  <c r="E35" s="1"/>
  <c r="D33"/>
  <c r="C33"/>
  <c r="C35" s="1"/>
  <c r="B33"/>
  <c r="N21"/>
  <c r="N23" s="1"/>
  <c r="N24" s="1"/>
  <c r="E20" i="1" s="1"/>
  <c r="M21" i="2"/>
  <c r="L21"/>
  <c r="L23" s="1"/>
  <c r="L24" s="1"/>
  <c r="K21"/>
  <c r="J21"/>
  <c r="J23" s="1"/>
  <c r="J24" s="1"/>
  <c r="I21"/>
  <c r="H21"/>
  <c r="H23" s="1"/>
  <c r="H24" s="1"/>
  <c r="G21"/>
  <c r="F21"/>
  <c r="F23" s="1"/>
  <c r="F24" s="1"/>
  <c r="E21"/>
  <c r="D21"/>
  <c r="D23" s="1"/>
  <c r="D24" s="1"/>
  <c r="C21"/>
  <c r="B21"/>
  <c r="B23" s="1"/>
  <c r="B24" s="1"/>
  <c r="N12"/>
  <c r="N14" s="1"/>
  <c r="M12"/>
  <c r="M14" s="1"/>
  <c r="M23" s="1"/>
  <c r="M24" s="1"/>
  <c r="L12"/>
  <c r="L14" s="1"/>
  <c r="K12"/>
  <c r="K14" s="1"/>
  <c r="K23" s="1"/>
  <c r="K24" s="1"/>
  <c r="J12"/>
  <c r="J14" s="1"/>
  <c r="I12"/>
  <c r="I14" s="1"/>
  <c r="I23" s="1"/>
  <c r="I24" s="1"/>
  <c r="H12"/>
  <c r="H14" s="1"/>
  <c r="G12"/>
  <c r="G14" s="1"/>
  <c r="G23" s="1"/>
  <c r="G24" s="1"/>
  <c r="F12"/>
  <c r="F14" s="1"/>
  <c r="E12"/>
  <c r="E14" s="1"/>
  <c r="E23" s="1"/>
  <c r="E24" s="1"/>
  <c r="D12"/>
  <c r="D14" s="1"/>
  <c r="C12"/>
  <c r="C14" s="1"/>
  <c r="C23" s="1"/>
  <c r="C24" s="1"/>
  <c r="B12"/>
  <c r="B14" s="1"/>
  <c r="I20" i="1"/>
  <c r="I19"/>
  <c r="E19" l="1"/>
  <c r="E21" s="1"/>
  <c r="E10" s="1"/>
  <c r="H10" s="1"/>
  <c r="B48" i="2"/>
  <c r="C44"/>
  <c r="C45" s="1"/>
  <c r="B49" s="1"/>
  <c r="E23" i="1" s="1"/>
  <c r="E44" i="2"/>
  <c r="E45" s="1"/>
  <c r="G44"/>
  <c r="G45" s="1"/>
  <c r="I44"/>
  <c r="I45" s="1"/>
  <c r="K44"/>
  <c r="K45" s="1"/>
  <c r="M44"/>
  <c r="M45" s="1"/>
  <c r="E24" i="1" l="1"/>
  <c r="E11" s="1"/>
  <c r="H11" s="1"/>
  <c r="H12" s="1"/>
  <c r="E12" l="1"/>
</calcChain>
</file>

<file path=xl/sharedStrings.xml><?xml version="1.0" encoding="utf-8"?>
<sst xmlns="http://schemas.openxmlformats.org/spreadsheetml/2006/main" count="114" uniqueCount="55">
  <si>
    <t>PAGE</t>
  </si>
  <si>
    <t>TOTAL</t>
  </si>
  <si>
    <t>ACCOUNT</t>
  </si>
  <si>
    <t>Type</t>
  </si>
  <si>
    <t>COMPANY</t>
  </si>
  <si>
    <t>FACTOR</t>
  </si>
  <si>
    <t>FACTOR %</t>
  </si>
  <si>
    <t>ALLOCATED</t>
  </si>
  <si>
    <t>REF#</t>
  </si>
  <si>
    <t>Adjustment to Rate Base:</t>
  </si>
  <si>
    <t>Other Tangible Property</t>
  </si>
  <si>
    <t>SE</t>
  </si>
  <si>
    <t>Below</t>
  </si>
  <si>
    <t>Final Reclamation Liability</t>
  </si>
  <si>
    <t>8.2.2</t>
  </si>
  <si>
    <t>Adjustment Detail</t>
  </si>
  <si>
    <t>June 2010 Balance</t>
  </si>
  <si>
    <t>June 2011 Balance</t>
  </si>
  <si>
    <t>Above</t>
  </si>
  <si>
    <t>May '12 - May '13 Avg Balance</t>
  </si>
  <si>
    <t>8.2.1</t>
  </si>
  <si>
    <t>Description of Adjustment:</t>
  </si>
  <si>
    <t>Rocky Mountain Power</t>
  </si>
  <si>
    <t>Trapper Mine Rate Base</t>
  </si>
  <si>
    <t>Actual</t>
  </si>
  <si>
    <t>DESCRIPTION</t>
  </si>
  <si>
    <t>Property, Plant, and Equipment</t>
  </si>
  <si>
    <t xml:space="preserve">  Lands and Leases</t>
  </si>
  <si>
    <t xml:space="preserve">  Development Costs</t>
  </si>
  <si>
    <t xml:space="preserve">  Equipment and Facilities</t>
  </si>
  <si>
    <t>Total Property, Plant, and Equipment</t>
  </si>
  <si>
    <t>Accumulated Depreciation</t>
  </si>
  <si>
    <t>Other :</t>
  </si>
  <si>
    <t xml:space="preserve">  Inventories</t>
  </si>
  <si>
    <t xml:space="preserve">  Prepaid Expenses</t>
  </si>
  <si>
    <t xml:space="preserve">  Restricted Funds: Self-bonding for Black Lung</t>
  </si>
  <si>
    <t xml:space="preserve">  Deferred GE Royalty Amount</t>
  </si>
  <si>
    <t>Total Other</t>
  </si>
  <si>
    <t>Total Rate Base</t>
  </si>
  <si>
    <t>PacifiCorp Share</t>
  </si>
  <si>
    <t>Ref 8.2</t>
  </si>
  <si>
    <t>Proforma</t>
  </si>
  <si>
    <t>June 2010 - 2011 Beg/End Average Balance</t>
  </si>
  <si>
    <t>May 2012 - May 2013 - 13 Month Average</t>
  </si>
  <si>
    <t xml:space="preserve">Trapper Mine </t>
  </si>
  <si>
    <t>Description:</t>
  </si>
  <si>
    <t>12-Month Average :</t>
  </si>
  <si>
    <t>July 2010  - June 2011</t>
  </si>
  <si>
    <t>June 2012 - May 2013</t>
  </si>
  <si>
    <t>Adjustment to Rate Base</t>
  </si>
  <si>
    <t>Utah General Rate Case - May 2013</t>
  </si>
  <si>
    <t>UTAH</t>
  </si>
  <si>
    <t>June 2010 - June 2011 B/E Avg Balance</t>
  </si>
  <si>
    <t>Adjustment to May '12 - May '13 13 Month Avg Bal.</t>
  </si>
  <si>
    <t xml:space="preserve">The Company owns a 21.40% interest in the Trapper Mine, which provides coal to the Craig generating plant.  The normalized coal cost of Trapper includes all operating and maintenance costs but does not include a return on investment.  This adjustment adds the Company's portion of the Trapper Mine plant investment to rate base. This adjustment reflects net plant rather than the plant balance to recognize the depreciation of the investment over time.
</t>
  </si>
</sst>
</file>

<file path=xl/styles.xml><?xml version="1.0" encoding="utf-8"?>
<styleSheet xmlns="http://schemas.openxmlformats.org/spreadsheetml/2006/main">
  <numFmts count="9">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 &quot;F&quot;_-;\-* #,##0\ &quot;F&quot;_-;_-* &quot;-&quot;\ &quot;F&quot;_-;_-@_-"/>
    <numFmt numFmtId="167" formatCode="&quot;$&quot;#,##0\ ;\(&quot;$&quot;#,##0\)"/>
    <numFmt numFmtId="168" formatCode="#,##0.000;[Red]\-#,##0.000"/>
    <numFmt numFmtId="169" formatCode="0.000%"/>
  </numFmts>
  <fonts count="22">
    <font>
      <sz val="12"/>
      <name val="Times New Roman"/>
      <family val="1"/>
    </font>
    <font>
      <sz val="12"/>
      <name val="Times New Roman"/>
      <family val="1"/>
    </font>
    <font>
      <b/>
      <sz val="10"/>
      <name val="Arial"/>
      <family val="2"/>
    </font>
    <font>
      <sz val="10"/>
      <name val="Arial"/>
      <family val="2"/>
    </font>
    <font>
      <u/>
      <sz val="10"/>
      <name val="Arial"/>
      <family val="2"/>
    </font>
    <font>
      <b/>
      <sz val="10"/>
      <color indexed="12"/>
      <name val="Times New Roman"/>
      <family val="1"/>
    </font>
    <font>
      <sz val="10"/>
      <color theme="1"/>
      <name val="Arial"/>
      <family val="2"/>
    </font>
    <font>
      <i/>
      <sz val="10"/>
      <name val="Arial"/>
      <family val="2"/>
    </font>
    <font>
      <b/>
      <sz val="10"/>
      <color theme="1"/>
      <name val="Arial"/>
      <family val="2"/>
    </font>
    <font>
      <sz val="10"/>
      <color indexed="24"/>
      <name val="Courier New"/>
      <family val="3"/>
    </font>
    <font>
      <sz val="8"/>
      <name val="Arial"/>
      <family val="2"/>
    </font>
    <font>
      <b/>
      <sz val="16"/>
      <name val="Times New Roman"/>
      <family val="1"/>
    </font>
    <font>
      <b/>
      <sz val="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s>
  <fills count="2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s>
  <cellStyleXfs count="7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3" fontId="9" fillId="0" borderId="0" applyFont="0" applyFill="0" applyBorder="0" applyAlignment="0" applyProtection="0"/>
    <xf numFmtId="44" fontId="3" fillId="0" borderId="0" applyFont="0" applyFill="0" applyBorder="0" applyAlignment="0" applyProtection="0"/>
    <xf numFmtId="167"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38" fontId="10" fillId="2" borderId="0" applyNumberFormat="0" applyBorder="0" applyAlignment="0" applyProtection="0"/>
    <xf numFmtId="0" fontId="11" fillId="0" borderId="0"/>
    <xf numFmtId="0" fontId="12" fillId="0" borderId="27" applyNumberFormat="0" applyAlignment="0" applyProtection="0">
      <alignment horizontal="left" vertical="center"/>
    </xf>
    <xf numFmtId="0" fontId="12" fillId="0" borderId="2">
      <alignment horizontal="left" vertical="center"/>
    </xf>
    <xf numFmtId="10" fontId="10" fillId="3" borderId="24" applyNumberFormat="0" applyBorder="0" applyAlignment="0" applyProtection="0"/>
    <xf numFmtId="168" fontId="3" fillId="0" borderId="0"/>
    <xf numFmtId="0" fontId="3" fillId="0" borderId="0"/>
    <xf numFmtId="0" fontId="3" fillId="0" borderId="0"/>
    <xf numFmtId="0" fontId="3" fillId="0" borderId="0"/>
    <xf numFmtId="0" fontId="3" fillId="0" borderId="0"/>
    <xf numFmtId="0" fontId="1" fillId="0" borderId="0"/>
    <xf numFmtId="10" fontId="3" fillId="0" borderId="0" applyFont="0" applyFill="0" applyBorder="0" applyAlignment="0" applyProtection="0"/>
    <xf numFmtId="9" fontId="3" fillId="0" borderId="0" applyFont="0" applyFill="0" applyBorder="0" applyAlignment="0" applyProtection="0"/>
    <xf numFmtId="4" fontId="13" fillId="4" borderId="28" applyNumberFormat="0" applyProtection="0">
      <alignment vertical="center"/>
    </xf>
    <xf numFmtId="4" fontId="14" fillId="5" borderId="28" applyNumberFormat="0" applyProtection="0">
      <alignment vertical="center"/>
    </xf>
    <xf numFmtId="4" fontId="13" fillId="5" borderId="28" applyNumberFormat="0" applyProtection="0">
      <alignment horizontal="left" vertical="center" indent="1"/>
    </xf>
    <xf numFmtId="0" fontId="13" fillId="5" borderId="28" applyNumberFormat="0" applyProtection="0">
      <alignment horizontal="left" vertical="top" indent="1"/>
    </xf>
    <xf numFmtId="4" fontId="13" fillId="6" borderId="28" applyNumberFormat="0" applyProtection="0"/>
    <xf numFmtId="4" fontId="15" fillId="7" borderId="28" applyNumberFormat="0" applyProtection="0">
      <alignment horizontal="right" vertical="center"/>
    </xf>
    <xf numFmtId="4" fontId="15" fillId="8" borderId="28" applyNumberFormat="0" applyProtection="0">
      <alignment horizontal="right" vertical="center"/>
    </xf>
    <xf numFmtId="4" fontId="15" fillId="9" borderId="28" applyNumberFormat="0" applyProtection="0">
      <alignment horizontal="right" vertical="center"/>
    </xf>
    <xf numFmtId="4" fontId="15" fillId="10" borderId="28" applyNumberFormat="0" applyProtection="0">
      <alignment horizontal="right" vertical="center"/>
    </xf>
    <xf numFmtId="4" fontId="15" fillId="11" borderId="28" applyNumberFormat="0" applyProtection="0">
      <alignment horizontal="right" vertical="center"/>
    </xf>
    <xf numFmtId="4" fontId="15" fillId="12" borderId="28" applyNumberFormat="0" applyProtection="0">
      <alignment horizontal="right" vertical="center"/>
    </xf>
    <xf numFmtId="4" fontId="15" fillId="13" borderId="28" applyNumberFormat="0" applyProtection="0">
      <alignment horizontal="right" vertical="center"/>
    </xf>
    <xf numFmtId="4" fontId="15" fillId="14" borderId="28" applyNumberFormat="0" applyProtection="0">
      <alignment horizontal="right" vertical="center"/>
    </xf>
    <xf numFmtId="4" fontId="15" fillId="15" borderId="28" applyNumberFormat="0" applyProtection="0">
      <alignment horizontal="right" vertical="center"/>
    </xf>
    <xf numFmtId="4" fontId="13" fillId="16" borderId="29" applyNumberFormat="0" applyProtection="0">
      <alignment horizontal="left" vertical="center" indent="1"/>
    </xf>
    <xf numFmtId="4" fontId="15" fillId="17" borderId="0" applyNumberFormat="0" applyProtection="0">
      <alignment horizontal="left" indent="1"/>
    </xf>
    <xf numFmtId="4" fontId="16" fillId="18" borderId="0" applyNumberFormat="0" applyProtection="0">
      <alignment horizontal="left" vertical="center" indent="1"/>
    </xf>
    <xf numFmtId="4" fontId="15" fillId="19" borderId="28" applyNumberFormat="0" applyProtection="0">
      <alignment horizontal="right" vertical="center"/>
    </xf>
    <xf numFmtId="4" fontId="17" fillId="20" borderId="0" applyNumberFormat="0" applyProtection="0">
      <alignment horizontal="left" indent="1"/>
    </xf>
    <xf numFmtId="4" fontId="18" fillId="21" borderId="0" applyNumberFormat="0" applyProtection="0"/>
    <xf numFmtId="0" fontId="3" fillId="18" borderId="28" applyNumberFormat="0" applyProtection="0">
      <alignment horizontal="left" vertical="center" indent="1"/>
    </xf>
    <xf numFmtId="0" fontId="3" fillId="18" borderId="28" applyNumberFormat="0" applyProtection="0">
      <alignment horizontal="left" vertical="top" indent="1"/>
    </xf>
    <xf numFmtId="0" fontId="3" fillId="6" borderId="28" applyNumberFormat="0" applyProtection="0">
      <alignment horizontal="left" vertical="center" indent="1"/>
    </xf>
    <xf numFmtId="0" fontId="3" fillId="6" borderId="28" applyNumberFormat="0" applyProtection="0">
      <alignment horizontal="left" vertical="top" indent="1"/>
    </xf>
    <xf numFmtId="0" fontId="3" fillId="22" borderId="28" applyNumberFormat="0" applyProtection="0">
      <alignment horizontal="left" vertical="center" indent="1"/>
    </xf>
    <xf numFmtId="0" fontId="3" fillId="22" borderId="28" applyNumberFormat="0" applyProtection="0">
      <alignment horizontal="left" vertical="top" indent="1"/>
    </xf>
    <xf numFmtId="0" fontId="3" fillId="23" borderId="28" applyNumberFormat="0" applyProtection="0">
      <alignment horizontal="left" vertical="center" indent="1"/>
    </xf>
    <xf numFmtId="0" fontId="3" fillId="23" borderId="28" applyNumberFormat="0" applyProtection="0">
      <alignment horizontal="left" vertical="top" indent="1"/>
    </xf>
    <xf numFmtId="4" fontId="15" fillId="3" borderId="28" applyNumberFormat="0" applyProtection="0">
      <alignment vertical="center"/>
    </xf>
    <xf numFmtId="4" fontId="19" fillId="3" borderId="28" applyNumberFormat="0" applyProtection="0">
      <alignment vertical="center"/>
    </xf>
    <xf numFmtId="4" fontId="15" fillId="3" borderId="28" applyNumberFormat="0" applyProtection="0">
      <alignment horizontal="left" vertical="center" indent="1"/>
    </xf>
    <xf numFmtId="0" fontId="15" fillId="3" borderId="28" applyNumberFormat="0" applyProtection="0">
      <alignment horizontal="left" vertical="top" indent="1"/>
    </xf>
    <xf numFmtId="4" fontId="15" fillId="0" borderId="28" applyNumberFormat="0" applyProtection="0">
      <alignment horizontal="right" vertical="center"/>
    </xf>
    <xf numFmtId="4" fontId="19" fillId="17" borderId="28" applyNumberFormat="0" applyProtection="0">
      <alignment horizontal="right" vertical="center"/>
    </xf>
    <xf numFmtId="4" fontId="15" fillId="0" borderId="28" applyNumberFormat="0" applyProtection="0">
      <alignment horizontal="left" vertical="center" indent="1"/>
    </xf>
    <xf numFmtId="0" fontId="15" fillId="6" borderId="28" applyNumberFormat="0" applyProtection="0">
      <alignment horizontal="left" vertical="top"/>
    </xf>
    <xf numFmtId="4" fontId="20" fillId="24" borderId="0" applyNumberFormat="0" applyProtection="0">
      <alignment horizontal="left"/>
    </xf>
    <xf numFmtId="4" fontId="21" fillId="17" borderId="28" applyNumberFormat="0" applyProtection="0">
      <alignment horizontal="right" vertical="center"/>
    </xf>
    <xf numFmtId="0" fontId="2" fillId="0" borderId="24">
      <alignment horizontal="center" vertical="center" wrapText="1"/>
    </xf>
  </cellStyleXfs>
  <cellXfs count="112">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5" fillId="0" borderId="0" xfId="0" applyFont="1"/>
    <xf numFmtId="0" fontId="2" fillId="0" borderId="0" xfId="0" applyFont="1" applyBorder="1" applyAlignment="1">
      <alignment horizontal="left"/>
    </xf>
    <xf numFmtId="0" fontId="3" fillId="0" borderId="0" xfId="0" applyFont="1" applyBorder="1"/>
    <xf numFmtId="0" fontId="3" fillId="0" borderId="0" xfId="0" applyFont="1" applyBorder="1" applyAlignment="1">
      <alignment horizontal="center"/>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 applyNumberFormat="1" applyFont="1" applyAlignment="1">
      <alignment horizontal="center"/>
    </xf>
    <xf numFmtId="41" fontId="3" fillId="0" borderId="0" xfId="1" applyNumberFormat="1" applyFont="1" applyAlignment="1">
      <alignment horizontal="center"/>
    </xf>
    <xf numFmtId="41" fontId="3" fillId="0" borderId="1" xfId="1" applyNumberFormat="1" applyFont="1" applyBorder="1" applyAlignment="1">
      <alignment horizontal="center"/>
    </xf>
    <xf numFmtId="0" fontId="3" fillId="0" borderId="0" xfId="0" quotePrefix="1" applyFont="1" applyBorder="1" applyAlignment="1">
      <alignment horizontal="left"/>
    </xf>
    <xf numFmtId="165" fontId="3" fillId="0" borderId="0" xfId="2" applyNumberFormat="1" applyFont="1" applyBorder="1" applyAlignment="1">
      <alignment horizontal="center"/>
    </xf>
    <xf numFmtId="0" fontId="3" fillId="0" borderId="0" xfId="0" applyFont="1" applyBorder="1" applyAlignment="1">
      <alignment horizontal="left"/>
    </xf>
    <xf numFmtId="41" fontId="3" fillId="0" borderId="0" xfId="1" applyNumberFormat="1" applyFont="1" applyFill="1" applyBorder="1" applyAlignment="1">
      <alignment horizontal="center"/>
    </xf>
    <xf numFmtId="43" fontId="3" fillId="0" borderId="0" xfId="1" applyFont="1" applyBorder="1" applyAlignment="1">
      <alignment horizontal="center"/>
    </xf>
    <xf numFmtId="41" fontId="3" fillId="0" borderId="1" xfId="1" applyNumberFormat="1" applyFont="1" applyFill="1" applyBorder="1" applyAlignment="1">
      <alignment horizontal="center"/>
    </xf>
    <xf numFmtId="41" fontId="3" fillId="0" borderId="2" xfId="1" applyNumberFormat="1" applyFont="1" applyFill="1" applyBorder="1" applyAlignment="1">
      <alignment horizontal="center"/>
    </xf>
    <xf numFmtId="41" fontId="3" fillId="0" borderId="0" xfId="0" applyNumberFormat="1" applyFont="1"/>
    <xf numFmtId="41" fontId="3" fillId="0" borderId="2" xfId="0" applyNumberFormat="1" applyFont="1" applyBorder="1"/>
    <xf numFmtId="0" fontId="2" fillId="0" borderId="0" xfId="0" applyFont="1" applyBorder="1"/>
    <xf numFmtId="41" fontId="2" fillId="0" borderId="0" xfId="1" applyNumberFormat="1" applyFont="1" applyBorder="1" applyAlignment="1">
      <alignment horizontal="center"/>
    </xf>
    <xf numFmtId="0" fontId="3" fillId="0" borderId="0" xfId="0" applyNumberFormat="1" applyFont="1" applyBorder="1" applyAlignment="1">
      <alignment horizontal="center"/>
    </xf>
    <xf numFmtId="0" fontId="4" fillId="0" borderId="0" xfId="0" applyFont="1" applyBorder="1" applyAlignment="1">
      <alignment horizontal="center"/>
    </xf>
    <xf numFmtId="0" fontId="3" fillId="0" borderId="0" xfId="0" applyFont="1" applyAlignment="1">
      <alignment horizontal="right"/>
    </xf>
    <xf numFmtId="0" fontId="2" fillId="0" borderId="0" xfId="3" applyFont="1"/>
    <xf numFmtId="0" fontId="3" fillId="0" borderId="0" xfId="3" applyFont="1"/>
    <xf numFmtId="0" fontId="6" fillId="0" borderId="0" xfId="3" applyFont="1"/>
    <xf numFmtId="0" fontId="7" fillId="0" borderId="0" xfId="3" applyFont="1"/>
    <xf numFmtId="0" fontId="6" fillId="0" borderId="0" xfId="0" applyFont="1" applyAlignment="1">
      <alignment horizontal="center"/>
    </xf>
    <xf numFmtId="0" fontId="2" fillId="0" borderId="11" xfId="3" applyFont="1" applyFill="1" applyBorder="1" applyAlignment="1">
      <alignment horizontal="center" vertical="center" wrapText="1"/>
    </xf>
    <xf numFmtId="17" fontId="2" fillId="0" borderId="11" xfId="3" applyNumberFormat="1" applyFont="1" applyFill="1" applyBorder="1" applyAlignment="1">
      <alignment horizontal="center" vertical="center" wrapText="1"/>
    </xf>
    <xf numFmtId="0" fontId="2" fillId="0" borderId="12" xfId="3" applyFont="1" applyFill="1" applyBorder="1" applyAlignment="1"/>
    <xf numFmtId="0" fontId="3" fillId="0" borderId="0" xfId="3" applyFont="1" applyFill="1" applyBorder="1"/>
    <xf numFmtId="0" fontId="3" fillId="0" borderId="13" xfId="3" applyFont="1" applyFill="1" applyBorder="1"/>
    <xf numFmtId="0" fontId="3" fillId="0" borderId="12" xfId="3" applyFont="1" applyFill="1" applyBorder="1" applyAlignment="1">
      <alignment vertical="center" wrapText="1"/>
    </xf>
    <xf numFmtId="164" fontId="3" fillId="0" borderId="0" xfId="3" applyNumberFormat="1" applyFont="1" applyFill="1" applyBorder="1"/>
    <xf numFmtId="164" fontId="3" fillId="0" borderId="13" xfId="3" applyNumberFormat="1" applyFont="1" applyFill="1" applyBorder="1"/>
    <xf numFmtId="0" fontId="3" fillId="0" borderId="12" xfId="3" applyFont="1" applyFill="1" applyBorder="1"/>
    <xf numFmtId="164" fontId="2" fillId="0" borderId="14" xfId="3" applyNumberFormat="1" applyFont="1" applyFill="1" applyBorder="1"/>
    <xf numFmtId="164" fontId="2" fillId="0" borderId="2" xfId="1" applyNumberFormat="1" applyFont="1" applyFill="1" applyBorder="1"/>
    <xf numFmtId="164" fontId="2" fillId="0" borderId="15" xfId="1" applyNumberFormat="1" applyFont="1" applyFill="1" applyBorder="1"/>
    <xf numFmtId="164" fontId="3" fillId="0" borderId="0" xfId="1" applyNumberFormat="1" applyFont="1"/>
    <xf numFmtId="0" fontId="3" fillId="0" borderId="12" xfId="3" applyFont="1" applyFill="1" applyBorder="1" applyAlignment="1"/>
    <xf numFmtId="164" fontId="3" fillId="0" borderId="0" xfId="1" applyNumberFormat="1" applyFont="1" applyFill="1" applyBorder="1" applyAlignment="1"/>
    <xf numFmtId="164" fontId="3" fillId="0" borderId="13" xfId="1" applyNumberFormat="1" applyFont="1" applyFill="1" applyBorder="1" applyAlignment="1"/>
    <xf numFmtId="164" fontId="3" fillId="0" borderId="12" xfId="3" applyNumberFormat="1" applyFont="1" applyFill="1" applyBorder="1"/>
    <xf numFmtId="0" fontId="0" fillId="0" borderId="0" xfId="0" applyBorder="1"/>
    <xf numFmtId="37" fontId="3" fillId="0" borderId="12" xfId="3" applyNumberFormat="1" applyFont="1" applyFill="1" applyBorder="1"/>
    <xf numFmtId="37" fontId="3" fillId="0" borderId="0" xfId="3" applyNumberFormat="1" applyFont="1" applyFill="1" applyBorder="1"/>
    <xf numFmtId="37" fontId="3" fillId="0" borderId="13" xfId="3" applyNumberFormat="1" applyFont="1" applyFill="1" applyBorder="1"/>
    <xf numFmtId="164" fontId="3" fillId="0" borderId="12" xfId="1" applyNumberFormat="1" applyFont="1" applyFill="1" applyBorder="1" applyAlignment="1"/>
    <xf numFmtId="164" fontId="3" fillId="0" borderId="12" xfId="3" applyNumberFormat="1" applyFont="1" applyFill="1" applyBorder="1" applyAlignment="1"/>
    <xf numFmtId="164" fontId="3" fillId="0" borderId="0" xfId="3" applyNumberFormat="1" applyFont="1" applyFill="1" applyBorder="1" applyAlignment="1"/>
    <xf numFmtId="164" fontId="3" fillId="0" borderId="13" xfId="3" applyNumberFormat="1" applyFont="1" applyFill="1" applyBorder="1" applyAlignment="1"/>
    <xf numFmtId="0" fontId="3" fillId="0" borderId="12" xfId="3" applyFont="1" applyBorder="1"/>
    <xf numFmtId="164" fontId="2" fillId="0" borderId="0" xfId="1" applyNumberFormat="1" applyFont="1" applyBorder="1"/>
    <xf numFmtId="164" fontId="2" fillId="0" borderId="13" xfId="1" applyNumberFormat="1" applyFont="1" applyBorder="1"/>
    <xf numFmtId="164" fontId="2" fillId="0" borderId="14" xfId="1" applyNumberFormat="1" applyFont="1" applyFill="1" applyBorder="1" applyAlignment="1"/>
    <xf numFmtId="164" fontId="2" fillId="0" borderId="2" xfId="1" applyNumberFormat="1" applyFont="1" applyFill="1" applyBorder="1" applyAlignment="1"/>
    <xf numFmtId="164" fontId="2" fillId="0" borderId="15" xfId="1" applyNumberFormat="1" applyFont="1" applyFill="1" applyBorder="1" applyAlignment="1"/>
    <xf numFmtId="0" fontId="3" fillId="0" borderId="0" xfId="3" applyFont="1" applyBorder="1"/>
    <xf numFmtId="0" fontId="2" fillId="0" borderId="0" xfId="0" applyFont="1" applyBorder="1" applyAlignment="1">
      <alignment horizontal="right"/>
    </xf>
    <xf numFmtId="0" fontId="8" fillId="0" borderId="0" xfId="3" applyFont="1" applyBorder="1" applyAlignment="1">
      <alignment horizontal="right"/>
    </xf>
    <xf numFmtId="164" fontId="3" fillId="0" borderId="0" xfId="3" applyNumberFormat="1" applyFont="1" applyFill="1"/>
    <xf numFmtId="164" fontId="6" fillId="0" borderId="0" xfId="3" applyNumberFormat="1" applyFont="1" applyFill="1"/>
    <xf numFmtId="164" fontId="3" fillId="0" borderId="0" xfId="1" applyNumberFormat="1" applyFont="1" applyAlignment="1">
      <alignment horizontal="center"/>
    </xf>
    <xf numFmtId="17" fontId="2" fillId="0" borderId="16" xfId="3" applyNumberFormat="1" applyFont="1" applyFill="1" applyBorder="1" applyAlignment="1">
      <alignment horizontal="center" vertical="center" wrapText="1"/>
    </xf>
    <xf numFmtId="17" fontId="2" fillId="0" borderId="17" xfId="3" applyNumberFormat="1" applyFont="1" applyFill="1" applyBorder="1" applyAlignment="1">
      <alignment horizontal="center" vertical="center" wrapText="1"/>
    </xf>
    <xf numFmtId="0" fontId="3" fillId="0" borderId="0" xfId="3" applyFont="1" applyFill="1" applyBorder="1" applyAlignment="1">
      <alignment vertical="center" wrapText="1"/>
    </xf>
    <xf numFmtId="164" fontId="3" fillId="0" borderId="0" xfId="1" applyNumberFormat="1" applyFont="1" applyBorder="1"/>
    <xf numFmtId="164" fontId="3" fillId="0" borderId="4" xfId="1" applyNumberFormat="1" applyFont="1" applyBorder="1"/>
    <xf numFmtId="164" fontId="3" fillId="0" borderId="18" xfId="1" applyNumberFormat="1" applyFont="1" applyBorder="1"/>
    <xf numFmtId="0" fontId="3" fillId="0" borderId="0" xfId="3" applyFont="1" applyFill="1" applyBorder="1" applyAlignment="1"/>
    <xf numFmtId="164" fontId="3" fillId="0" borderId="1" xfId="3" applyNumberFormat="1" applyFont="1" applyFill="1" applyBorder="1" applyAlignment="1"/>
    <xf numFmtId="164" fontId="3" fillId="0" borderId="19" xfId="3" applyNumberFormat="1" applyFont="1" applyFill="1" applyBorder="1" applyAlignment="1"/>
    <xf numFmtId="164" fontId="2" fillId="0" borderId="0" xfId="3" applyNumberFormat="1" applyFont="1" applyBorder="1"/>
    <xf numFmtId="164" fontId="2" fillId="0" borderId="1" xfId="3" applyNumberFormat="1" applyFont="1" applyBorder="1"/>
    <xf numFmtId="164" fontId="2" fillId="0" borderId="19" xfId="3" applyNumberFormat="1" applyFont="1" applyBorder="1"/>
    <xf numFmtId="164" fontId="6" fillId="0" borderId="0" xfId="1" applyNumberFormat="1" applyFont="1"/>
    <xf numFmtId="164" fontId="3" fillId="0" borderId="0" xfId="3" applyNumberFormat="1" applyFont="1"/>
    <xf numFmtId="0" fontId="6" fillId="0" borderId="0" xfId="3" applyFont="1" applyBorder="1"/>
    <xf numFmtId="0" fontId="2" fillId="0" borderId="20" xfId="4" applyFont="1" applyBorder="1" applyAlignment="1">
      <alignment wrapText="1"/>
    </xf>
    <xf numFmtId="164" fontId="2" fillId="0" borderId="21" xfId="3" applyNumberFormat="1" applyFont="1" applyBorder="1"/>
    <xf numFmtId="0" fontId="2" fillId="0" borderId="22" xfId="4" applyFont="1" applyBorder="1" applyAlignment="1">
      <alignment horizontal="left" wrapText="1"/>
    </xf>
    <xf numFmtId="164" fontId="2" fillId="0" borderId="23" xfId="3" applyNumberFormat="1" applyFont="1" applyBorder="1"/>
    <xf numFmtId="10" fontId="3" fillId="0" borderId="0" xfId="2" applyNumberFormat="1" applyFont="1"/>
    <xf numFmtId="0" fontId="3" fillId="0" borderId="0" xfId="0" applyFont="1" applyAlignment="1">
      <alignment horizontal="left"/>
    </xf>
    <xf numFmtId="17" fontId="3" fillId="0" borderId="24" xfId="5" applyNumberFormat="1" applyFont="1" applyFill="1" applyBorder="1" applyAlignment="1">
      <alignment horizontal="center" vertical="center" wrapText="1"/>
    </xf>
    <xf numFmtId="164" fontId="3" fillId="0" borderId="24" xfId="1" applyNumberFormat="1" applyFont="1" applyFill="1" applyBorder="1" applyAlignment="1">
      <alignment horizontal="center" vertical="center" wrapText="1"/>
    </xf>
    <xf numFmtId="0" fontId="3" fillId="0" borderId="25" xfId="0" applyFont="1" applyBorder="1"/>
    <xf numFmtId="0" fontId="3" fillId="0" borderId="1" xfId="0" applyFont="1" applyBorder="1"/>
    <xf numFmtId="0" fontId="3" fillId="0" borderId="19" xfId="0" applyFont="1" applyBorder="1"/>
    <xf numFmtId="164" fontId="2" fillId="0" borderId="26" xfId="1" applyNumberFormat="1" applyFont="1" applyBorder="1"/>
    <xf numFmtId="41" fontId="3" fillId="0" borderId="30" xfId="1" applyNumberFormat="1" applyFont="1" applyBorder="1" applyAlignment="1">
      <alignment horizontal="center"/>
    </xf>
    <xf numFmtId="169" fontId="3" fillId="0" borderId="0" xfId="2" applyNumberFormat="1" applyFont="1" applyAlignment="1">
      <alignment horizontal="center"/>
    </xf>
    <xf numFmtId="169" fontId="3" fillId="0" borderId="0" xfId="2" applyNumberFormat="1"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0" xfId="0" applyFont="1" applyAlignment="1">
      <alignment horizontal="left"/>
    </xf>
  </cellXfs>
  <cellStyles count="71">
    <cellStyle name="Comma" xfId="1" builtinId="3"/>
    <cellStyle name="Comma  - Style1" xfId="6"/>
    <cellStyle name="Comma  - Style2" xfId="7"/>
    <cellStyle name="Comma  - Style3" xfId="8"/>
    <cellStyle name="Comma  - Style4" xfId="9"/>
    <cellStyle name="Comma  - Style5" xfId="10"/>
    <cellStyle name="Comma  - Style6" xfId="11"/>
    <cellStyle name="Comma  - Style7" xfId="12"/>
    <cellStyle name="Comma  - Style8" xfId="13"/>
    <cellStyle name="Comma0" xfId="14"/>
    <cellStyle name="Currency 2" xfId="15"/>
    <cellStyle name="Currency0" xfId="16"/>
    <cellStyle name="Date" xfId="17"/>
    <cellStyle name="Fixed" xfId="18"/>
    <cellStyle name="Grey" xfId="19"/>
    <cellStyle name="header" xfId="20"/>
    <cellStyle name="Header1" xfId="21"/>
    <cellStyle name="Header2" xfId="22"/>
    <cellStyle name="Input [yellow]" xfId="23"/>
    <cellStyle name="Normal" xfId="0" builtinId="0"/>
    <cellStyle name="Normal - Style1" xfId="24"/>
    <cellStyle name="Normal 2" xfId="25"/>
    <cellStyle name="Normal 2 2" xfId="26"/>
    <cellStyle name="Normal 2 3" xfId="27"/>
    <cellStyle name="Normal 2_2010 Net Income" xfId="28"/>
    <cellStyle name="Normal 3" xfId="29"/>
    <cellStyle name="Normal_Bridger Coal Adjustment" xfId="4"/>
    <cellStyle name="Normal_Trapper Long Term Balance Sheet Forecast 10-5-05" xfId="3"/>
    <cellStyle name="Normal_Trapper Long Term Balance Sheet Forecast 10-5-05 2" xfId="5"/>
    <cellStyle name="Percent" xfId="2" builtinId="5"/>
    <cellStyle name="Percent [2]" xfId="30"/>
    <cellStyle name="Percent 2" xfId="31"/>
    <cellStyle name="SAPBEXaggData" xfId="32"/>
    <cellStyle name="SAPBEXaggDataEmph" xfId="33"/>
    <cellStyle name="SAPBEXaggItem" xfId="34"/>
    <cellStyle name="SAPBEXaggItemX" xfId="35"/>
    <cellStyle name="SAPBEXchaText" xfId="36"/>
    <cellStyle name="SAPBEXexcBad7" xfId="37"/>
    <cellStyle name="SAPBEXexcBad8" xfId="38"/>
    <cellStyle name="SAPBEXexcBad9" xfId="39"/>
    <cellStyle name="SAPBEXexcCritical4" xfId="40"/>
    <cellStyle name="SAPBEXexcCritical5" xfId="41"/>
    <cellStyle name="SAPBEXexcCritical6" xfId="42"/>
    <cellStyle name="SAPBEXexcGood1" xfId="43"/>
    <cellStyle name="SAPBEXexcGood2" xfId="44"/>
    <cellStyle name="SAPBEXexcGood3" xfId="45"/>
    <cellStyle name="SAPBEXfilterDrill" xfId="46"/>
    <cellStyle name="SAPBEXfilterItem" xfId="47"/>
    <cellStyle name="SAPBEXfilterText" xfId="48"/>
    <cellStyle name="SAPBEXformats" xfId="49"/>
    <cellStyle name="SAPBEXheaderItem" xfId="50"/>
    <cellStyle name="SAPBEXheaderText" xfId="51"/>
    <cellStyle name="SAPBEXHLevel0" xfId="52"/>
    <cellStyle name="SAPBEXHLevel0X" xfId="53"/>
    <cellStyle name="SAPBEXHLevel1" xfId="54"/>
    <cellStyle name="SAPBEXHLevel1X" xfId="55"/>
    <cellStyle name="SAPBEXHLevel2" xfId="56"/>
    <cellStyle name="SAPBEXHLevel2X" xfId="57"/>
    <cellStyle name="SAPBEXHLevel3" xfId="58"/>
    <cellStyle name="SAPBEXHLevel3X" xfId="59"/>
    <cellStyle name="SAPBEXresData" xfId="60"/>
    <cellStyle name="SAPBEXresDataEmph" xfId="61"/>
    <cellStyle name="SAPBEXresItem" xfId="62"/>
    <cellStyle name="SAPBEXresItemX" xfId="63"/>
    <cellStyle name="SAPBEXstdData" xfId="64"/>
    <cellStyle name="SAPBEXstdDataEmph" xfId="65"/>
    <cellStyle name="SAPBEXstdItem" xfId="66"/>
    <cellStyle name="SAPBEXstdItemX" xfId="67"/>
    <cellStyle name="SAPBEXtitle" xfId="68"/>
    <cellStyle name="SAPBEXundefined" xfId="69"/>
    <cellStyle name="Titles" xfId="70"/>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396"/>
  <sheetViews>
    <sheetView tabSelected="1" zoomScale="90" zoomScaleNormal="90" workbookViewId="0">
      <selection activeCell="B37" sqref="B37"/>
    </sheetView>
  </sheetViews>
  <sheetFormatPr defaultColWidth="8.75" defaultRowHeight="12.75"/>
  <cols>
    <col min="1" max="1" width="6.25" style="2" customWidth="1"/>
    <col min="2" max="2" width="20.625" style="2" customWidth="1"/>
    <col min="3" max="3" width="9.125" style="2" bestFit="1" customWidth="1"/>
    <col min="4" max="4" width="4.5" style="2" bestFit="1" customWidth="1"/>
    <col min="5" max="5" width="12.625" style="2" customWidth="1"/>
    <col min="6" max="6" width="9.75" style="2" customWidth="1"/>
    <col min="7" max="7" width="9.625" style="2" bestFit="1" customWidth="1"/>
    <col min="8" max="8" width="11.375" style="2" customWidth="1"/>
    <col min="9" max="9" width="7.25" style="2" customWidth="1"/>
    <col min="10" max="16384" width="8.75" style="2"/>
  </cols>
  <sheetData>
    <row r="1" spans="1:11" ht="12" customHeight="1">
      <c r="A1" s="1" t="s">
        <v>22</v>
      </c>
      <c r="C1" s="3"/>
      <c r="D1" s="3"/>
      <c r="E1" s="3"/>
      <c r="F1" s="3"/>
      <c r="G1" s="3"/>
      <c r="H1" s="3" t="s">
        <v>0</v>
      </c>
      <c r="I1" s="4">
        <v>8.1999999999999993</v>
      </c>
    </row>
    <row r="2" spans="1:11" ht="12" customHeight="1">
      <c r="A2" s="1" t="s">
        <v>50</v>
      </c>
      <c r="C2" s="3"/>
      <c r="D2" s="3"/>
      <c r="E2" s="3"/>
      <c r="F2" s="3"/>
      <c r="G2" s="3"/>
      <c r="H2" s="3"/>
      <c r="I2" s="4"/>
    </row>
    <row r="3" spans="1:11" ht="12" customHeight="1">
      <c r="A3" s="1" t="s">
        <v>23</v>
      </c>
      <c r="C3" s="3"/>
      <c r="D3" s="3"/>
      <c r="E3" s="3"/>
      <c r="F3" s="3"/>
      <c r="G3" s="3"/>
      <c r="H3" s="3"/>
      <c r="I3" s="4"/>
    </row>
    <row r="4" spans="1:11" ht="12" customHeight="1">
      <c r="A4" s="1"/>
      <c r="C4" s="3"/>
      <c r="D4" s="3"/>
      <c r="E4" s="3"/>
      <c r="F4" s="3"/>
      <c r="G4" s="3"/>
      <c r="H4" s="3"/>
      <c r="I4" s="4"/>
    </row>
    <row r="5" spans="1:11" ht="12" customHeight="1">
      <c r="C5" s="3"/>
      <c r="D5" s="3"/>
      <c r="E5" s="3"/>
      <c r="F5" s="3"/>
      <c r="G5" s="3"/>
      <c r="H5" s="3"/>
      <c r="I5" s="4"/>
    </row>
    <row r="6" spans="1:11" ht="12" customHeight="1">
      <c r="C6" s="3"/>
      <c r="D6" s="3"/>
      <c r="E6" s="3"/>
      <c r="F6" s="3"/>
      <c r="G6" s="3"/>
      <c r="H6" s="3"/>
      <c r="I6" s="4"/>
    </row>
    <row r="7" spans="1:11" ht="12" customHeight="1">
      <c r="C7" s="3"/>
      <c r="D7" s="3"/>
      <c r="E7" s="3" t="s">
        <v>1</v>
      </c>
      <c r="F7" s="3"/>
      <c r="G7" s="3"/>
      <c r="H7" s="3" t="s">
        <v>51</v>
      </c>
      <c r="I7" s="4"/>
    </row>
    <row r="8" spans="1:11" ht="12" customHeight="1">
      <c r="C8" s="5" t="s">
        <v>2</v>
      </c>
      <c r="D8" s="5" t="s">
        <v>3</v>
      </c>
      <c r="E8" s="5" t="s">
        <v>4</v>
      </c>
      <c r="F8" s="5" t="s">
        <v>5</v>
      </c>
      <c r="G8" s="5" t="s">
        <v>6</v>
      </c>
      <c r="H8" s="5" t="s">
        <v>7</v>
      </c>
      <c r="I8" s="6" t="s">
        <v>8</v>
      </c>
      <c r="K8" s="7"/>
    </row>
    <row r="9" spans="1:11" ht="12" customHeight="1">
      <c r="A9" s="8" t="s">
        <v>9</v>
      </c>
      <c r="B9" s="9"/>
      <c r="C9" s="10"/>
      <c r="D9" s="10"/>
      <c r="E9" s="10"/>
      <c r="F9" s="10"/>
      <c r="G9" s="10"/>
      <c r="H9" s="11"/>
      <c r="I9" s="4"/>
    </row>
    <row r="10" spans="1:11" ht="12" customHeight="1">
      <c r="A10" s="2" t="s">
        <v>10</v>
      </c>
      <c r="B10" s="9"/>
      <c r="C10" s="10">
        <v>399</v>
      </c>
      <c r="D10" s="10">
        <v>1</v>
      </c>
      <c r="E10" s="12">
        <f>E21</f>
        <v>11534399.589</v>
      </c>
      <c r="F10" s="10" t="s">
        <v>11</v>
      </c>
      <c r="G10" s="100">
        <v>0.429533673391716</v>
      </c>
      <c r="H10" s="14">
        <f>E10*G10</f>
        <v>4954413.0258310689</v>
      </c>
      <c r="I10" s="4" t="s">
        <v>12</v>
      </c>
    </row>
    <row r="11" spans="1:11" ht="12" customHeight="1">
      <c r="A11" s="2" t="s">
        <v>10</v>
      </c>
      <c r="B11" s="9"/>
      <c r="C11" s="10">
        <v>399</v>
      </c>
      <c r="D11" s="10">
        <v>3</v>
      </c>
      <c r="E11" s="15">
        <f>E24</f>
        <v>-2011115.5384787098</v>
      </c>
      <c r="F11" s="10" t="s">
        <v>11</v>
      </c>
      <c r="G11" s="100">
        <v>0.429533673391716</v>
      </c>
      <c r="H11" s="14">
        <f>E11*G11</f>
        <v>-863841.84485791915</v>
      </c>
      <c r="I11" s="4" t="s">
        <v>12</v>
      </c>
    </row>
    <row r="12" spans="1:11" ht="12" customHeight="1">
      <c r="A12" s="16"/>
      <c r="B12" s="9"/>
      <c r="C12" s="10"/>
      <c r="D12" s="10"/>
      <c r="E12" s="12">
        <f>SUM(E10:E11)</f>
        <v>9523284.0505212899</v>
      </c>
      <c r="F12" s="10"/>
      <c r="G12" s="100"/>
      <c r="H12" s="99">
        <f>SUM(H10:H11)</f>
        <v>4090571.1809731498</v>
      </c>
      <c r="I12" s="4" t="s">
        <v>12</v>
      </c>
    </row>
    <row r="13" spans="1:11" ht="12" customHeight="1">
      <c r="A13" s="9"/>
      <c r="B13" s="9"/>
      <c r="C13" s="10"/>
      <c r="D13" s="10"/>
      <c r="E13" s="12"/>
      <c r="F13" s="10"/>
      <c r="G13" s="101"/>
      <c r="H13" s="14"/>
      <c r="I13" s="4"/>
    </row>
    <row r="14" spans="1:11" ht="12" customHeight="1">
      <c r="A14" s="18" t="s">
        <v>13</v>
      </c>
      <c r="B14" s="9"/>
      <c r="C14" s="10">
        <v>2533</v>
      </c>
      <c r="D14" s="10">
        <v>3</v>
      </c>
      <c r="E14" s="12">
        <f>'8.2.2'!C21</f>
        <v>-496789.43828333076</v>
      </c>
      <c r="F14" s="10" t="s">
        <v>11</v>
      </c>
      <c r="G14" s="101">
        <v>0.429533673391716</v>
      </c>
      <c r="H14" s="14">
        <f>E14*G14</f>
        <v>-213387.79232804626</v>
      </c>
      <c r="I14" s="4" t="s">
        <v>14</v>
      </c>
    </row>
    <row r="15" spans="1:11" ht="12" customHeight="1">
      <c r="A15" s="9"/>
      <c r="B15" s="9"/>
      <c r="C15" s="10"/>
      <c r="D15" s="10"/>
      <c r="E15" s="19"/>
      <c r="F15" s="10"/>
      <c r="G15" s="101"/>
      <c r="H15" s="14"/>
      <c r="I15" s="4"/>
    </row>
    <row r="16" spans="1:11" ht="12" customHeight="1">
      <c r="A16" s="9"/>
      <c r="B16" s="9"/>
      <c r="C16" s="10"/>
      <c r="D16" s="10"/>
      <c r="E16" s="12"/>
      <c r="F16" s="10"/>
      <c r="G16" s="13"/>
      <c r="H16" s="14"/>
      <c r="I16" s="4"/>
    </row>
    <row r="17" spans="1:9" ht="12" customHeight="1">
      <c r="A17" s="9"/>
      <c r="B17" s="9"/>
      <c r="C17" s="10"/>
      <c r="D17" s="10"/>
      <c r="E17" s="12"/>
      <c r="F17" s="10"/>
      <c r="G17" s="13"/>
      <c r="H17" s="14"/>
      <c r="I17" s="4"/>
    </row>
    <row r="18" spans="1:9" ht="12" customHeight="1">
      <c r="A18" s="8" t="s">
        <v>15</v>
      </c>
      <c r="B18" s="9"/>
      <c r="C18" s="10"/>
      <c r="D18" s="10"/>
      <c r="E18" s="12"/>
      <c r="F18" s="10"/>
      <c r="G18" s="13"/>
      <c r="H18" s="14"/>
      <c r="I18" s="4"/>
    </row>
    <row r="19" spans="1:9" ht="12" customHeight="1">
      <c r="A19" s="9" t="s">
        <v>16</v>
      </c>
      <c r="B19" s="9"/>
      <c r="C19" s="10"/>
      <c r="D19" s="10"/>
      <c r="E19" s="12">
        <f>'8.2.1'!B24</f>
        <v>11494164.699999999</v>
      </c>
      <c r="F19" s="10"/>
      <c r="G19" s="13"/>
      <c r="H19" s="14"/>
      <c r="I19" s="4" t="str">
        <f>$I$1 &amp;".1"</f>
        <v>8.2.1</v>
      </c>
    </row>
    <row r="20" spans="1:9" ht="12" customHeight="1">
      <c r="A20" s="9" t="s">
        <v>17</v>
      </c>
      <c r="B20" s="9"/>
      <c r="C20" s="20"/>
      <c r="D20" s="10"/>
      <c r="E20" s="21">
        <f>'8.2.1'!N24</f>
        <v>11574634.478</v>
      </c>
      <c r="F20" s="10"/>
      <c r="G20" s="13"/>
      <c r="H20" s="14"/>
      <c r="I20" s="4" t="str">
        <f>$I$1 &amp;".1"</f>
        <v>8.2.1</v>
      </c>
    </row>
    <row r="21" spans="1:9" ht="12" customHeight="1">
      <c r="A21" s="9" t="s">
        <v>52</v>
      </c>
      <c r="B21" s="9"/>
      <c r="C21" s="20"/>
      <c r="D21" s="10"/>
      <c r="E21" s="22">
        <f>AVERAGE(E19,E20)</f>
        <v>11534399.589</v>
      </c>
      <c r="F21" s="10"/>
      <c r="G21" s="13"/>
      <c r="H21" s="14"/>
      <c r="I21" s="4" t="s">
        <v>20</v>
      </c>
    </row>
    <row r="22" spans="1:9" ht="12" customHeight="1">
      <c r="A22" s="9"/>
      <c r="B22" s="9"/>
      <c r="C22" s="20"/>
      <c r="D22" s="10"/>
      <c r="E22" s="19"/>
      <c r="F22" s="10"/>
      <c r="G22" s="13"/>
      <c r="H22" s="14"/>
      <c r="I22" s="4"/>
    </row>
    <row r="23" spans="1:9" ht="12" customHeight="1">
      <c r="A23" s="9" t="s">
        <v>19</v>
      </c>
      <c r="B23" s="9"/>
      <c r="E23" s="23">
        <f>'8.2.1'!B49</f>
        <v>9523284.0505212899</v>
      </c>
      <c r="I23" s="3" t="s">
        <v>20</v>
      </c>
    </row>
    <row r="24" spans="1:9" ht="12" customHeight="1">
      <c r="A24" s="9" t="s">
        <v>53</v>
      </c>
      <c r="B24" s="9"/>
      <c r="E24" s="24">
        <f>E23-E21</f>
        <v>-2011115.5384787098</v>
      </c>
      <c r="I24" s="3" t="s">
        <v>18</v>
      </c>
    </row>
    <row r="25" spans="1:9" ht="12" customHeight="1">
      <c r="A25" s="9"/>
      <c r="B25" s="25"/>
      <c r="E25" s="23"/>
    </row>
    <row r="26" spans="1:9" ht="12" customHeight="1">
      <c r="A26" s="9"/>
    </row>
    <row r="27" spans="1:9" ht="12" customHeight="1">
      <c r="A27" s="16"/>
      <c r="F27" s="10"/>
      <c r="G27" s="13"/>
      <c r="H27" s="14"/>
      <c r="I27" s="4"/>
    </row>
    <row r="28" spans="1:9" ht="12" customHeight="1">
      <c r="A28" s="8"/>
      <c r="F28" s="10"/>
      <c r="G28" s="13"/>
      <c r="H28" s="14"/>
      <c r="I28" s="4"/>
    </row>
    <row r="29" spans="1:9" ht="12" customHeight="1">
      <c r="A29" s="18"/>
      <c r="B29" s="9"/>
      <c r="C29" s="10"/>
      <c r="D29" s="10"/>
      <c r="E29" s="12"/>
      <c r="F29" s="10"/>
      <c r="G29" s="13"/>
      <c r="H29" s="14"/>
      <c r="I29" s="4"/>
    </row>
    <row r="30" spans="1:9" ht="12" customHeight="1">
      <c r="A30" s="18"/>
      <c r="B30" s="9"/>
      <c r="C30" s="10"/>
      <c r="D30" s="10"/>
      <c r="E30" s="12"/>
      <c r="F30" s="10"/>
      <c r="G30" s="13"/>
      <c r="H30" s="14"/>
      <c r="I30" s="4"/>
    </row>
    <row r="31" spans="1:9" ht="12" customHeight="1">
      <c r="A31" s="16"/>
      <c r="B31" s="9"/>
      <c r="C31" s="10"/>
      <c r="D31" s="10"/>
      <c r="E31" s="12"/>
      <c r="F31" s="10"/>
      <c r="G31" s="17"/>
      <c r="H31" s="12"/>
      <c r="I31" s="4"/>
    </row>
    <row r="32" spans="1:9" ht="12" customHeight="1">
      <c r="A32" s="16"/>
      <c r="B32" s="9"/>
      <c r="C32" s="10"/>
      <c r="D32" s="10"/>
      <c r="E32" s="19"/>
      <c r="F32" s="10"/>
      <c r="G32" s="17"/>
      <c r="H32" s="12"/>
      <c r="I32" s="4"/>
    </row>
    <row r="33" spans="1:9" ht="12" customHeight="1">
      <c r="A33" s="16"/>
      <c r="B33" s="25"/>
      <c r="C33" s="10"/>
      <c r="D33" s="10"/>
      <c r="E33" s="26"/>
      <c r="F33" s="10"/>
      <c r="G33" s="17"/>
      <c r="H33" s="12"/>
    </row>
    <row r="34" spans="1:9" ht="12" customHeight="1">
      <c r="A34" s="16"/>
      <c r="B34" s="9"/>
      <c r="C34" s="9"/>
      <c r="D34" s="9"/>
      <c r="E34" s="9"/>
      <c r="F34" s="10"/>
      <c r="G34" s="17"/>
      <c r="H34" s="12"/>
    </row>
    <row r="35" spans="1:9" ht="12" customHeight="1">
      <c r="A35" s="16"/>
      <c r="B35" s="9"/>
      <c r="C35" s="10"/>
      <c r="D35" s="10"/>
      <c r="E35" s="12"/>
      <c r="F35" s="10"/>
      <c r="G35" s="17"/>
      <c r="H35" s="12"/>
      <c r="I35" s="4"/>
    </row>
    <row r="36" spans="1:9" ht="12" customHeight="1">
      <c r="A36" s="16"/>
      <c r="B36" s="9"/>
      <c r="C36" s="10"/>
      <c r="D36" s="10"/>
      <c r="E36" s="12"/>
      <c r="F36" s="10"/>
      <c r="G36" s="13"/>
      <c r="H36" s="14"/>
      <c r="I36" s="4"/>
    </row>
    <row r="37" spans="1:9" ht="12" customHeight="1">
      <c r="A37" s="16"/>
      <c r="B37" s="9"/>
      <c r="C37" s="10"/>
      <c r="D37" s="10"/>
      <c r="E37" s="12"/>
      <c r="F37" s="10"/>
      <c r="G37" s="13"/>
      <c r="H37" s="14"/>
      <c r="I37" s="4"/>
    </row>
    <row r="38" spans="1:9" ht="12" customHeight="1">
      <c r="A38" s="16"/>
      <c r="B38" s="9"/>
      <c r="C38" s="10"/>
      <c r="D38" s="10"/>
      <c r="E38" s="12"/>
      <c r="F38" s="10"/>
      <c r="G38" s="13"/>
      <c r="H38" s="14"/>
      <c r="I38" s="4"/>
    </row>
    <row r="39" spans="1:9" ht="12" customHeight="1">
      <c r="A39" s="16"/>
      <c r="B39" s="9"/>
      <c r="C39" s="10"/>
      <c r="D39" s="10"/>
      <c r="E39" s="12"/>
      <c r="F39" s="10"/>
      <c r="G39" s="13"/>
      <c r="H39" s="14"/>
      <c r="I39" s="4"/>
    </row>
    <row r="40" spans="1:9" ht="12" customHeight="1">
      <c r="A40" s="18"/>
      <c r="B40" s="9"/>
      <c r="C40" s="10"/>
      <c r="D40" s="10"/>
      <c r="E40" s="12"/>
      <c r="F40" s="10"/>
      <c r="G40" s="13"/>
      <c r="H40" s="14"/>
      <c r="I40" s="4"/>
    </row>
    <row r="41" spans="1:9" ht="12" customHeight="1">
      <c r="A41" s="16"/>
      <c r="B41" s="9"/>
      <c r="C41" s="10"/>
      <c r="D41" s="10"/>
      <c r="E41" s="12"/>
      <c r="F41" s="10"/>
      <c r="G41" s="13"/>
      <c r="H41" s="14"/>
      <c r="I41" s="4"/>
    </row>
    <row r="42" spans="1:9" ht="12" customHeight="1">
      <c r="A42" s="16"/>
      <c r="B42" s="9"/>
      <c r="C42" s="10"/>
      <c r="D42" s="10"/>
      <c r="E42" s="12"/>
      <c r="F42" s="10"/>
      <c r="G42" s="13"/>
      <c r="H42" s="14"/>
      <c r="I42" s="4"/>
    </row>
    <row r="43" spans="1:9" ht="12" customHeight="1">
      <c r="A43" s="16"/>
      <c r="B43" s="9"/>
      <c r="C43" s="10"/>
      <c r="D43" s="10"/>
      <c r="E43" s="12"/>
      <c r="F43" s="10"/>
      <c r="G43" s="13"/>
      <c r="H43" s="14"/>
      <c r="I43" s="4"/>
    </row>
    <row r="44" spans="1:9" ht="12" customHeight="1">
      <c r="A44" s="16"/>
      <c r="B44" s="9"/>
      <c r="C44" s="10"/>
      <c r="D44" s="10"/>
      <c r="E44" s="12"/>
      <c r="F44" s="10"/>
      <c r="G44" s="13"/>
      <c r="H44" s="14"/>
      <c r="I44" s="4"/>
    </row>
    <row r="45" spans="1:9" ht="12" customHeight="1">
      <c r="A45" s="16"/>
      <c r="B45" s="9"/>
      <c r="C45" s="10"/>
      <c r="D45" s="10"/>
      <c r="E45" s="12"/>
      <c r="F45" s="10"/>
      <c r="G45" s="13"/>
      <c r="H45" s="14"/>
      <c r="I45" s="4"/>
    </row>
    <row r="46" spans="1:9" ht="12" customHeight="1">
      <c r="A46" s="9"/>
      <c r="B46" s="9"/>
      <c r="C46" s="10"/>
      <c r="D46" s="10"/>
      <c r="E46" s="12"/>
      <c r="F46" s="10"/>
      <c r="G46" s="13"/>
      <c r="H46" s="14"/>
      <c r="I46" s="4"/>
    </row>
    <row r="47" spans="1:9" ht="12" customHeight="1">
      <c r="A47" s="9"/>
      <c r="B47" s="9"/>
      <c r="C47" s="10"/>
      <c r="D47" s="10"/>
      <c r="E47" s="12"/>
      <c r="F47" s="10"/>
      <c r="G47" s="13"/>
      <c r="H47" s="14"/>
      <c r="I47" s="4"/>
    </row>
    <row r="48" spans="1:9" ht="12" customHeight="1">
      <c r="A48" s="9"/>
      <c r="B48" s="9"/>
      <c r="C48" s="10"/>
      <c r="D48" s="10"/>
      <c r="E48" s="12"/>
      <c r="F48" s="10"/>
      <c r="G48" s="13"/>
      <c r="H48" s="14"/>
      <c r="I48" s="4"/>
    </row>
    <row r="49" spans="1:10" ht="12" customHeight="1" thickBot="1">
      <c r="A49" s="25" t="s">
        <v>21</v>
      </c>
      <c r="B49" s="9"/>
      <c r="C49" s="10"/>
      <c r="D49" s="10"/>
      <c r="E49" s="10"/>
      <c r="F49" s="10"/>
      <c r="G49" s="10"/>
      <c r="H49" s="10"/>
      <c r="I49" s="4"/>
    </row>
    <row r="50" spans="1:10" ht="12" customHeight="1">
      <c r="A50" s="102" t="s">
        <v>54</v>
      </c>
      <c r="B50" s="103"/>
      <c r="C50" s="103"/>
      <c r="D50" s="103"/>
      <c r="E50" s="103"/>
      <c r="F50" s="103"/>
      <c r="G50" s="103"/>
      <c r="H50" s="103"/>
      <c r="I50" s="103"/>
      <c r="J50" s="104"/>
    </row>
    <row r="51" spans="1:10" ht="12" customHeight="1">
      <c r="A51" s="105"/>
      <c r="B51" s="106"/>
      <c r="C51" s="106"/>
      <c r="D51" s="106"/>
      <c r="E51" s="106"/>
      <c r="F51" s="106"/>
      <c r="G51" s="106"/>
      <c r="H51" s="106"/>
      <c r="I51" s="106"/>
      <c r="J51" s="107"/>
    </row>
    <row r="52" spans="1:10" ht="12" customHeight="1">
      <c r="A52" s="105"/>
      <c r="B52" s="106"/>
      <c r="C52" s="106"/>
      <c r="D52" s="106"/>
      <c r="E52" s="106"/>
      <c r="F52" s="106"/>
      <c r="G52" s="106"/>
      <c r="H52" s="106"/>
      <c r="I52" s="106"/>
      <c r="J52" s="107"/>
    </row>
    <row r="53" spans="1:10" ht="12" customHeight="1">
      <c r="A53" s="105"/>
      <c r="B53" s="106"/>
      <c r="C53" s="106"/>
      <c r="D53" s="106"/>
      <c r="E53" s="106"/>
      <c r="F53" s="106"/>
      <c r="G53" s="106"/>
      <c r="H53" s="106"/>
      <c r="I53" s="106"/>
      <c r="J53" s="107"/>
    </row>
    <row r="54" spans="1:10" ht="12" customHeight="1">
      <c r="A54" s="105"/>
      <c r="B54" s="106"/>
      <c r="C54" s="106"/>
      <c r="D54" s="106"/>
      <c r="E54" s="106"/>
      <c r="F54" s="106"/>
      <c r="G54" s="106"/>
      <c r="H54" s="106"/>
      <c r="I54" s="106"/>
      <c r="J54" s="107"/>
    </row>
    <row r="55" spans="1:10" ht="12" customHeight="1">
      <c r="A55" s="105"/>
      <c r="B55" s="106"/>
      <c r="C55" s="106"/>
      <c r="D55" s="106"/>
      <c r="E55" s="106"/>
      <c r="F55" s="106"/>
      <c r="G55" s="106"/>
      <c r="H55" s="106"/>
      <c r="I55" s="106"/>
      <c r="J55" s="107"/>
    </row>
    <row r="56" spans="1:10" ht="12" customHeight="1" thickBot="1">
      <c r="A56" s="108"/>
      <c r="B56" s="109"/>
      <c r="C56" s="109"/>
      <c r="D56" s="109"/>
      <c r="E56" s="109"/>
      <c r="F56" s="109"/>
      <c r="G56" s="109"/>
      <c r="H56" s="109"/>
      <c r="I56" s="109"/>
      <c r="J56" s="110"/>
    </row>
    <row r="57" spans="1:10" ht="12" customHeight="1">
      <c r="A57" s="16"/>
      <c r="B57" s="9"/>
      <c r="C57" s="10"/>
      <c r="D57" s="10"/>
      <c r="E57" s="10"/>
      <c r="F57" s="10"/>
      <c r="G57" s="10"/>
      <c r="H57" s="10"/>
      <c r="I57" s="27"/>
    </row>
    <row r="58" spans="1:10" ht="12" customHeight="1">
      <c r="A58" s="9"/>
      <c r="B58" s="9"/>
      <c r="C58" s="10"/>
      <c r="D58" s="10"/>
      <c r="E58" s="10"/>
      <c r="F58" s="10"/>
      <c r="G58" s="10"/>
      <c r="H58" s="10"/>
      <c r="I58" s="10"/>
    </row>
    <row r="59" spans="1:10" ht="12" customHeight="1"/>
    <row r="61" spans="1:10">
      <c r="C61" s="5"/>
      <c r="F61" s="28"/>
    </row>
    <row r="62" spans="1:10">
      <c r="C62" s="29"/>
    </row>
    <row r="63" spans="1:10">
      <c r="C63" s="29"/>
    </row>
    <row r="64" spans="1:10">
      <c r="C64" s="29"/>
    </row>
    <row r="65" spans="3:3">
      <c r="C65" s="29"/>
    </row>
    <row r="66" spans="3:3">
      <c r="C66" s="29"/>
    </row>
    <row r="67" spans="3:3">
      <c r="C67" s="29"/>
    </row>
    <row r="68" spans="3:3">
      <c r="C68" s="29"/>
    </row>
    <row r="69" spans="3:3">
      <c r="C69" s="29"/>
    </row>
    <row r="70" spans="3:3">
      <c r="C70" s="29"/>
    </row>
    <row r="71" spans="3:3">
      <c r="C71" s="29"/>
    </row>
    <row r="72" spans="3:3">
      <c r="C72" s="29"/>
    </row>
    <row r="73" spans="3:3">
      <c r="C73" s="29"/>
    </row>
    <row r="74" spans="3:3">
      <c r="C74" s="29"/>
    </row>
    <row r="75" spans="3:3">
      <c r="C75" s="29"/>
    </row>
    <row r="76" spans="3:3">
      <c r="C76" s="29"/>
    </row>
    <row r="77" spans="3:3">
      <c r="C77" s="29"/>
    </row>
    <row r="78" spans="3:3">
      <c r="C78" s="29"/>
    </row>
    <row r="79" spans="3:3">
      <c r="C79" s="29"/>
    </row>
    <row r="80" spans="3:3">
      <c r="C80" s="29"/>
    </row>
    <row r="81" spans="3:3">
      <c r="C81" s="29"/>
    </row>
    <row r="82" spans="3:3">
      <c r="C82" s="29"/>
    </row>
    <row r="83" spans="3:3">
      <c r="C83" s="29"/>
    </row>
    <row r="84" spans="3:3">
      <c r="C84" s="29"/>
    </row>
    <row r="85" spans="3:3">
      <c r="C85" s="29"/>
    </row>
    <row r="86" spans="3:3">
      <c r="C86" s="29"/>
    </row>
    <row r="87" spans="3:3">
      <c r="C87" s="29"/>
    </row>
    <row r="88" spans="3:3">
      <c r="C88" s="29"/>
    </row>
    <row r="89" spans="3:3">
      <c r="C89" s="29"/>
    </row>
    <row r="90" spans="3:3">
      <c r="C90" s="29"/>
    </row>
    <row r="91" spans="3:3">
      <c r="C91" s="29"/>
    </row>
    <row r="92" spans="3:3">
      <c r="C92" s="29"/>
    </row>
    <row r="93" spans="3:3">
      <c r="C93" s="29"/>
    </row>
    <row r="94" spans="3:3">
      <c r="C94" s="29"/>
    </row>
    <row r="95" spans="3:3">
      <c r="C95" s="29"/>
    </row>
    <row r="96" spans="3:3">
      <c r="C96" s="29"/>
    </row>
    <row r="97" spans="3:3">
      <c r="C97" s="29"/>
    </row>
    <row r="98" spans="3:3">
      <c r="C98" s="29"/>
    </row>
    <row r="99" spans="3:3">
      <c r="C99" s="29"/>
    </row>
    <row r="100" spans="3:3">
      <c r="C100" s="29"/>
    </row>
    <row r="101" spans="3:3">
      <c r="C101" s="29"/>
    </row>
    <row r="102" spans="3:3">
      <c r="C102" s="29"/>
    </row>
    <row r="103" spans="3:3">
      <c r="C103" s="29"/>
    </row>
    <row r="104" spans="3:3">
      <c r="C104" s="29"/>
    </row>
    <row r="105" spans="3:3">
      <c r="C105" s="29"/>
    </row>
    <row r="106" spans="3:3">
      <c r="C106" s="29"/>
    </row>
    <row r="107" spans="3:3">
      <c r="C107" s="29"/>
    </row>
    <row r="108" spans="3:3">
      <c r="C108" s="29"/>
    </row>
    <row r="109" spans="3:3">
      <c r="C109" s="29"/>
    </row>
    <row r="110" spans="3:3">
      <c r="C110" s="29"/>
    </row>
    <row r="111" spans="3:3">
      <c r="C111" s="29"/>
    </row>
    <row r="112" spans="3:3">
      <c r="C112" s="29"/>
    </row>
    <row r="113" spans="3:3">
      <c r="C113" s="29"/>
    </row>
    <row r="114" spans="3:3">
      <c r="C114" s="29"/>
    </row>
    <row r="115" spans="3:3">
      <c r="C115" s="29"/>
    </row>
    <row r="116" spans="3:3">
      <c r="C116" s="29"/>
    </row>
    <row r="117" spans="3:3">
      <c r="C117" s="29"/>
    </row>
    <row r="118" spans="3:3">
      <c r="C118" s="29"/>
    </row>
    <row r="119" spans="3:3">
      <c r="C119" s="29"/>
    </row>
    <row r="120" spans="3:3">
      <c r="C120" s="29"/>
    </row>
    <row r="121" spans="3:3">
      <c r="C121" s="29"/>
    </row>
    <row r="122" spans="3:3">
      <c r="C122" s="29"/>
    </row>
    <row r="123" spans="3:3">
      <c r="C123" s="29"/>
    </row>
    <row r="124" spans="3:3">
      <c r="C124" s="29"/>
    </row>
    <row r="125" spans="3:3">
      <c r="C125" s="29"/>
    </row>
    <row r="126" spans="3:3">
      <c r="C126" s="29"/>
    </row>
    <row r="127" spans="3:3">
      <c r="C127" s="29"/>
    </row>
    <row r="128" spans="3:3">
      <c r="C128" s="29"/>
    </row>
    <row r="129" spans="3:3">
      <c r="C129" s="29"/>
    </row>
    <row r="130" spans="3:3">
      <c r="C130" s="29"/>
    </row>
    <row r="131" spans="3:3">
      <c r="C131" s="29"/>
    </row>
    <row r="132" spans="3:3">
      <c r="C132" s="29"/>
    </row>
    <row r="133" spans="3:3">
      <c r="C133" s="29"/>
    </row>
    <row r="134" spans="3:3">
      <c r="C134" s="29"/>
    </row>
    <row r="135" spans="3:3">
      <c r="C135" s="29"/>
    </row>
    <row r="136" spans="3:3">
      <c r="C136" s="29"/>
    </row>
    <row r="137" spans="3:3">
      <c r="C137" s="29"/>
    </row>
    <row r="138" spans="3:3">
      <c r="C138" s="29"/>
    </row>
    <row r="139" spans="3:3">
      <c r="C139" s="29"/>
    </row>
    <row r="140" spans="3:3">
      <c r="C140" s="29"/>
    </row>
    <row r="141" spans="3:3">
      <c r="C141" s="29"/>
    </row>
    <row r="142" spans="3:3">
      <c r="C142" s="29"/>
    </row>
    <row r="143" spans="3:3">
      <c r="C143" s="29"/>
    </row>
    <row r="144" spans="3:3">
      <c r="C144" s="29"/>
    </row>
    <row r="145" spans="3:3">
      <c r="C145" s="29"/>
    </row>
    <row r="146" spans="3:3">
      <c r="C146" s="29"/>
    </row>
    <row r="147" spans="3:3">
      <c r="C147" s="29"/>
    </row>
    <row r="148" spans="3:3">
      <c r="C148" s="29"/>
    </row>
    <row r="149" spans="3:3">
      <c r="C149" s="29"/>
    </row>
    <row r="150" spans="3:3">
      <c r="C150" s="29"/>
    </row>
    <row r="151" spans="3:3">
      <c r="C151" s="29"/>
    </row>
    <row r="152" spans="3:3">
      <c r="C152" s="29"/>
    </row>
    <row r="153" spans="3:3">
      <c r="C153" s="29"/>
    </row>
    <row r="154" spans="3:3">
      <c r="C154" s="29"/>
    </row>
    <row r="155" spans="3:3">
      <c r="C155" s="29"/>
    </row>
    <row r="156" spans="3:3">
      <c r="C156" s="29"/>
    </row>
    <row r="157" spans="3:3">
      <c r="C157" s="29"/>
    </row>
    <row r="158" spans="3:3">
      <c r="C158" s="29"/>
    </row>
    <row r="159" spans="3:3">
      <c r="C159" s="29"/>
    </row>
    <row r="160" spans="3:3">
      <c r="C160" s="29"/>
    </row>
    <row r="161" spans="3:3">
      <c r="C161" s="29"/>
    </row>
    <row r="162" spans="3:3">
      <c r="C162" s="29"/>
    </row>
    <row r="163" spans="3:3">
      <c r="C163" s="29"/>
    </row>
    <row r="164" spans="3:3">
      <c r="C164" s="29"/>
    </row>
    <row r="165" spans="3:3">
      <c r="C165" s="29"/>
    </row>
    <row r="166" spans="3:3">
      <c r="C166" s="29"/>
    </row>
    <row r="167" spans="3:3">
      <c r="C167" s="29"/>
    </row>
    <row r="168" spans="3:3">
      <c r="C168" s="29"/>
    </row>
    <row r="169" spans="3:3">
      <c r="C169" s="29"/>
    </row>
    <row r="170" spans="3:3">
      <c r="C170" s="29"/>
    </row>
    <row r="171" spans="3:3">
      <c r="C171" s="29"/>
    </row>
    <row r="172" spans="3:3">
      <c r="C172" s="29"/>
    </row>
    <row r="173" spans="3:3">
      <c r="C173" s="29"/>
    </row>
    <row r="174" spans="3:3">
      <c r="C174" s="29"/>
    </row>
    <row r="175" spans="3:3">
      <c r="C175" s="29"/>
    </row>
    <row r="176" spans="3:3">
      <c r="C176" s="29"/>
    </row>
    <row r="177" spans="3:3">
      <c r="C177" s="29"/>
    </row>
    <row r="178" spans="3:3">
      <c r="C178" s="29"/>
    </row>
    <row r="179" spans="3:3">
      <c r="C179" s="29"/>
    </row>
    <row r="180" spans="3:3">
      <c r="C180" s="29"/>
    </row>
    <row r="181" spans="3:3">
      <c r="C181" s="29"/>
    </row>
    <row r="182" spans="3:3">
      <c r="C182" s="29"/>
    </row>
    <row r="183" spans="3:3">
      <c r="C183" s="29"/>
    </row>
    <row r="184" spans="3:3">
      <c r="C184" s="29"/>
    </row>
    <row r="185" spans="3:3">
      <c r="C185" s="29"/>
    </row>
    <row r="186" spans="3:3">
      <c r="C186" s="29"/>
    </row>
    <row r="187" spans="3:3">
      <c r="C187" s="29"/>
    </row>
    <row r="188" spans="3:3">
      <c r="C188" s="29"/>
    </row>
    <row r="189" spans="3:3">
      <c r="C189" s="29"/>
    </row>
    <row r="190" spans="3:3">
      <c r="C190" s="29"/>
    </row>
    <row r="191" spans="3:3">
      <c r="C191" s="29"/>
    </row>
    <row r="192" spans="3:3">
      <c r="C192" s="29"/>
    </row>
    <row r="193" spans="3:3">
      <c r="C193" s="29"/>
    </row>
    <row r="194" spans="3:3">
      <c r="C194" s="29"/>
    </row>
    <row r="195" spans="3:3">
      <c r="C195" s="29"/>
    </row>
    <row r="196" spans="3:3">
      <c r="C196" s="29"/>
    </row>
    <row r="197" spans="3:3">
      <c r="C197" s="29"/>
    </row>
    <row r="198" spans="3:3">
      <c r="C198" s="29"/>
    </row>
    <row r="199" spans="3:3">
      <c r="C199" s="29"/>
    </row>
    <row r="200" spans="3:3">
      <c r="C200" s="29"/>
    </row>
    <row r="201" spans="3:3">
      <c r="C201" s="29"/>
    </row>
    <row r="202" spans="3:3">
      <c r="C202" s="29"/>
    </row>
    <row r="203" spans="3:3">
      <c r="C203" s="29"/>
    </row>
    <row r="204" spans="3:3">
      <c r="C204" s="29"/>
    </row>
    <row r="205" spans="3:3">
      <c r="C205" s="29"/>
    </row>
    <row r="206" spans="3:3">
      <c r="C206" s="29"/>
    </row>
    <row r="207" spans="3:3">
      <c r="C207" s="29"/>
    </row>
    <row r="208" spans="3:3">
      <c r="C208" s="29"/>
    </row>
    <row r="209" spans="3:3">
      <c r="C209" s="29"/>
    </row>
    <row r="210" spans="3:3">
      <c r="C210" s="29"/>
    </row>
    <row r="211" spans="3:3">
      <c r="C211" s="29"/>
    </row>
    <row r="212" spans="3:3">
      <c r="C212" s="29"/>
    </row>
    <row r="213" spans="3:3">
      <c r="C213" s="29"/>
    </row>
    <row r="214" spans="3:3">
      <c r="C214" s="29"/>
    </row>
    <row r="215" spans="3:3">
      <c r="C215" s="29"/>
    </row>
    <row r="216" spans="3:3">
      <c r="C216" s="29"/>
    </row>
    <row r="217" spans="3:3">
      <c r="C217" s="29"/>
    </row>
    <row r="218" spans="3:3">
      <c r="C218" s="29"/>
    </row>
    <row r="219" spans="3:3">
      <c r="C219" s="29"/>
    </row>
    <row r="220" spans="3:3">
      <c r="C220" s="29"/>
    </row>
    <row r="221" spans="3:3">
      <c r="C221" s="29"/>
    </row>
    <row r="222" spans="3:3">
      <c r="C222" s="29"/>
    </row>
    <row r="223" spans="3:3">
      <c r="C223" s="29"/>
    </row>
    <row r="224" spans="3:3">
      <c r="C224" s="29"/>
    </row>
    <row r="225" spans="3:3">
      <c r="C225" s="29"/>
    </row>
    <row r="226" spans="3:3">
      <c r="C226" s="29"/>
    </row>
    <row r="227" spans="3:3">
      <c r="C227" s="29"/>
    </row>
    <row r="228" spans="3:3">
      <c r="C228" s="29"/>
    </row>
    <row r="229" spans="3:3">
      <c r="C229" s="29"/>
    </row>
    <row r="230" spans="3:3">
      <c r="C230" s="29"/>
    </row>
    <row r="231" spans="3:3">
      <c r="C231" s="29"/>
    </row>
    <row r="232" spans="3:3">
      <c r="C232" s="29"/>
    </row>
    <row r="233" spans="3:3">
      <c r="C233" s="29"/>
    </row>
    <row r="234" spans="3:3">
      <c r="C234" s="29"/>
    </row>
    <row r="235" spans="3:3">
      <c r="C235" s="29"/>
    </row>
    <row r="236" spans="3:3">
      <c r="C236" s="29"/>
    </row>
    <row r="237" spans="3:3">
      <c r="C237" s="29"/>
    </row>
    <row r="238" spans="3:3">
      <c r="C238" s="29"/>
    </row>
    <row r="239" spans="3:3">
      <c r="C239" s="29"/>
    </row>
    <row r="240" spans="3:3">
      <c r="C240" s="29"/>
    </row>
    <row r="241" spans="3:3">
      <c r="C241" s="29"/>
    </row>
    <row r="242" spans="3:3">
      <c r="C242" s="29"/>
    </row>
    <row r="243" spans="3:3">
      <c r="C243" s="29"/>
    </row>
    <row r="244" spans="3:3">
      <c r="C244" s="29"/>
    </row>
    <row r="245" spans="3:3">
      <c r="C245" s="29"/>
    </row>
    <row r="246" spans="3:3">
      <c r="C246" s="29"/>
    </row>
    <row r="247" spans="3:3">
      <c r="C247" s="29"/>
    </row>
    <row r="248" spans="3:3">
      <c r="C248" s="29"/>
    </row>
    <row r="249" spans="3:3">
      <c r="C249" s="29"/>
    </row>
    <row r="250" spans="3:3">
      <c r="C250" s="29"/>
    </row>
    <row r="251" spans="3:3">
      <c r="C251" s="29"/>
    </row>
    <row r="252" spans="3:3">
      <c r="C252" s="29"/>
    </row>
    <row r="253" spans="3:3">
      <c r="C253" s="29"/>
    </row>
    <row r="254" spans="3:3">
      <c r="C254" s="29"/>
    </row>
    <row r="255" spans="3:3">
      <c r="C255" s="29"/>
    </row>
    <row r="256" spans="3:3">
      <c r="C256" s="29"/>
    </row>
    <row r="257" spans="3:3">
      <c r="C257" s="29"/>
    </row>
    <row r="258" spans="3:3">
      <c r="C258" s="29"/>
    </row>
    <row r="259" spans="3:3">
      <c r="C259" s="29"/>
    </row>
    <row r="260" spans="3:3">
      <c r="C260" s="29"/>
    </row>
    <row r="261" spans="3:3">
      <c r="C261" s="29"/>
    </row>
    <row r="262" spans="3:3">
      <c r="C262" s="29"/>
    </row>
    <row r="263" spans="3:3">
      <c r="C263" s="29"/>
    </row>
    <row r="264" spans="3:3">
      <c r="C264" s="29"/>
    </row>
    <row r="265" spans="3:3">
      <c r="C265" s="29"/>
    </row>
    <row r="266" spans="3:3">
      <c r="C266" s="29"/>
    </row>
    <row r="267" spans="3:3">
      <c r="C267" s="29"/>
    </row>
    <row r="268" spans="3:3">
      <c r="C268" s="29"/>
    </row>
    <row r="269" spans="3:3">
      <c r="C269" s="29"/>
    </row>
    <row r="270" spans="3:3">
      <c r="C270" s="29"/>
    </row>
    <row r="271" spans="3:3">
      <c r="C271" s="29"/>
    </row>
    <row r="272" spans="3:3">
      <c r="C272" s="29"/>
    </row>
    <row r="273" spans="3:3">
      <c r="C273" s="29"/>
    </row>
    <row r="274" spans="3:3">
      <c r="C274" s="29"/>
    </row>
    <row r="275" spans="3:3">
      <c r="C275" s="29"/>
    </row>
    <row r="276" spans="3:3">
      <c r="C276" s="29"/>
    </row>
    <row r="277" spans="3:3">
      <c r="C277" s="29"/>
    </row>
    <row r="278" spans="3:3">
      <c r="C278" s="29"/>
    </row>
    <row r="279" spans="3:3">
      <c r="C279" s="29"/>
    </row>
    <row r="280" spans="3:3">
      <c r="C280" s="29"/>
    </row>
    <row r="281" spans="3:3">
      <c r="C281" s="29"/>
    </row>
    <row r="282" spans="3:3">
      <c r="C282" s="29"/>
    </row>
    <row r="283" spans="3:3">
      <c r="C283" s="29"/>
    </row>
    <row r="284" spans="3:3">
      <c r="C284" s="29"/>
    </row>
    <row r="285" spans="3:3">
      <c r="C285" s="29"/>
    </row>
    <row r="286" spans="3:3">
      <c r="C286" s="29"/>
    </row>
    <row r="287" spans="3:3">
      <c r="C287" s="29"/>
    </row>
    <row r="288" spans="3:3">
      <c r="C288" s="29"/>
    </row>
    <row r="289" spans="3:3">
      <c r="C289" s="29"/>
    </row>
    <row r="290" spans="3:3">
      <c r="C290" s="29"/>
    </row>
    <row r="291" spans="3:3">
      <c r="C291" s="29"/>
    </row>
    <row r="292" spans="3:3">
      <c r="C292" s="29"/>
    </row>
    <row r="293" spans="3:3">
      <c r="C293" s="29"/>
    </row>
    <row r="294" spans="3:3">
      <c r="C294" s="29"/>
    </row>
    <row r="295" spans="3:3">
      <c r="C295" s="29"/>
    </row>
    <row r="296" spans="3:3">
      <c r="C296" s="29"/>
    </row>
    <row r="297" spans="3:3">
      <c r="C297" s="29"/>
    </row>
    <row r="298" spans="3:3">
      <c r="C298" s="29"/>
    </row>
    <row r="299" spans="3:3">
      <c r="C299" s="29"/>
    </row>
    <row r="300" spans="3:3">
      <c r="C300" s="29"/>
    </row>
    <row r="301" spans="3:3">
      <c r="C301" s="29"/>
    </row>
    <row r="302" spans="3:3">
      <c r="C302" s="29"/>
    </row>
    <row r="303" spans="3:3">
      <c r="C303" s="29"/>
    </row>
    <row r="304" spans="3:3">
      <c r="C304" s="29"/>
    </row>
    <row r="305" spans="3:3">
      <c r="C305" s="29"/>
    </row>
    <row r="306" spans="3:3">
      <c r="C306" s="29"/>
    </row>
    <row r="307" spans="3:3">
      <c r="C307" s="29"/>
    </row>
    <row r="308" spans="3:3">
      <c r="C308" s="29"/>
    </row>
    <row r="309" spans="3:3">
      <c r="C309" s="29"/>
    </row>
    <row r="310" spans="3:3">
      <c r="C310" s="29"/>
    </row>
    <row r="311" spans="3:3">
      <c r="C311" s="29"/>
    </row>
    <row r="312" spans="3:3">
      <c r="C312" s="29"/>
    </row>
    <row r="313" spans="3:3">
      <c r="C313" s="29"/>
    </row>
    <row r="314" spans="3:3">
      <c r="C314" s="29"/>
    </row>
    <row r="315" spans="3:3">
      <c r="C315" s="29"/>
    </row>
    <row r="316" spans="3:3">
      <c r="C316" s="29"/>
    </row>
    <row r="317" spans="3:3">
      <c r="C317" s="29"/>
    </row>
    <row r="318" spans="3:3">
      <c r="C318" s="29"/>
    </row>
    <row r="319" spans="3:3">
      <c r="C319" s="29"/>
    </row>
    <row r="320" spans="3:3">
      <c r="C320" s="29"/>
    </row>
    <row r="321" spans="3:3">
      <c r="C321" s="29"/>
    </row>
    <row r="322" spans="3:3">
      <c r="C322" s="29"/>
    </row>
    <row r="323" spans="3:3">
      <c r="C323" s="29"/>
    </row>
    <row r="324" spans="3:3">
      <c r="C324" s="29"/>
    </row>
    <row r="325" spans="3:3">
      <c r="C325" s="29"/>
    </row>
    <row r="326" spans="3:3">
      <c r="C326" s="29"/>
    </row>
    <row r="327" spans="3:3">
      <c r="C327" s="29"/>
    </row>
    <row r="328" spans="3:3">
      <c r="C328" s="29"/>
    </row>
    <row r="329" spans="3:3">
      <c r="C329" s="29"/>
    </row>
    <row r="330" spans="3:3">
      <c r="C330" s="29"/>
    </row>
    <row r="331" spans="3:3">
      <c r="C331" s="29"/>
    </row>
    <row r="332" spans="3:3">
      <c r="C332" s="29"/>
    </row>
    <row r="333" spans="3:3">
      <c r="C333" s="29"/>
    </row>
    <row r="334" spans="3:3">
      <c r="C334" s="29"/>
    </row>
    <row r="335" spans="3:3">
      <c r="C335" s="29"/>
    </row>
    <row r="336" spans="3:3">
      <c r="C336" s="29"/>
    </row>
    <row r="337" spans="3:3">
      <c r="C337" s="29"/>
    </row>
    <row r="338" spans="3:3">
      <c r="C338" s="29"/>
    </row>
    <row r="339" spans="3:3">
      <c r="C339" s="29"/>
    </row>
    <row r="340" spans="3:3">
      <c r="C340" s="29"/>
    </row>
    <row r="341" spans="3:3">
      <c r="C341" s="29"/>
    </row>
    <row r="342" spans="3:3">
      <c r="C342" s="29"/>
    </row>
    <row r="343" spans="3:3">
      <c r="C343" s="29"/>
    </row>
    <row r="344" spans="3:3">
      <c r="C344" s="29"/>
    </row>
    <row r="345" spans="3:3">
      <c r="C345" s="29"/>
    </row>
    <row r="346" spans="3:3">
      <c r="C346" s="29"/>
    </row>
    <row r="347" spans="3:3">
      <c r="C347" s="29"/>
    </row>
    <row r="348" spans="3:3">
      <c r="C348" s="29"/>
    </row>
    <row r="349" spans="3:3">
      <c r="C349" s="29"/>
    </row>
    <row r="350" spans="3:3">
      <c r="C350" s="29"/>
    </row>
    <row r="351" spans="3:3">
      <c r="C351" s="29"/>
    </row>
    <row r="352" spans="3:3">
      <c r="C352" s="29"/>
    </row>
    <row r="353" spans="3:3">
      <c r="C353" s="29"/>
    </row>
    <row r="354" spans="3:3">
      <c r="C354" s="29"/>
    </row>
    <row r="355" spans="3:3">
      <c r="C355" s="29"/>
    </row>
    <row r="356" spans="3:3">
      <c r="C356" s="29"/>
    </row>
    <row r="357" spans="3:3">
      <c r="C357" s="29"/>
    </row>
    <row r="358" spans="3:3">
      <c r="C358" s="29"/>
    </row>
    <row r="359" spans="3:3">
      <c r="C359" s="29"/>
    </row>
    <row r="360" spans="3:3">
      <c r="C360" s="29"/>
    </row>
    <row r="361" spans="3:3">
      <c r="C361" s="29"/>
    </row>
    <row r="362" spans="3:3">
      <c r="C362" s="29"/>
    </row>
    <row r="363" spans="3:3">
      <c r="C363" s="29"/>
    </row>
    <row r="364" spans="3:3">
      <c r="C364" s="29"/>
    </row>
    <row r="365" spans="3:3">
      <c r="C365" s="29"/>
    </row>
    <row r="366" spans="3:3">
      <c r="C366" s="29"/>
    </row>
    <row r="367" spans="3:3">
      <c r="C367" s="29"/>
    </row>
    <row r="368" spans="3:3">
      <c r="C368" s="29"/>
    </row>
    <row r="369" spans="3:3">
      <c r="C369" s="29"/>
    </row>
    <row r="370" spans="3:3">
      <c r="C370" s="29"/>
    </row>
    <row r="371" spans="3:3">
      <c r="C371" s="29"/>
    </row>
    <row r="372" spans="3:3">
      <c r="C372" s="29"/>
    </row>
    <row r="373" spans="3:3">
      <c r="C373" s="29"/>
    </row>
    <row r="374" spans="3:3">
      <c r="C374" s="29"/>
    </row>
    <row r="375" spans="3:3">
      <c r="C375" s="29"/>
    </row>
    <row r="376" spans="3:3">
      <c r="C376" s="29"/>
    </row>
    <row r="377" spans="3:3">
      <c r="C377" s="29"/>
    </row>
    <row r="378" spans="3:3">
      <c r="C378" s="29"/>
    </row>
    <row r="379" spans="3:3">
      <c r="C379" s="29"/>
    </row>
    <row r="380" spans="3:3">
      <c r="C380" s="29"/>
    </row>
    <row r="381" spans="3:3">
      <c r="C381" s="29"/>
    </row>
    <row r="382" spans="3:3">
      <c r="C382" s="29"/>
    </row>
    <row r="383" spans="3:3">
      <c r="C383" s="29"/>
    </row>
    <row r="384" spans="3:3">
      <c r="C384" s="29"/>
    </row>
    <row r="385" spans="3:3">
      <c r="C385" s="29"/>
    </row>
    <row r="386" spans="3:3">
      <c r="C386" s="29"/>
    </row>
    <row r="387" spans="3:3">
      <c r="C387" s="29"/>
    </row>
    <row r="388" spans="3:3">
      <c r="C388" s="29"/>
    </row>
    <row r="389" spans="3:3">
      <c r="C389" s="29"/>
    </row>
    <row r="390" spans="3:3">
      <c r="C390" s="29"/>
    </row>
    <row r="391" spans="3:3">
      <c r="C391" s="29"/>
    </row>
    <row r="392" spans="3:3">
      <c r="C392" s="29"/>
    </row>
    <row r="393" spans="3:3">
      <c r="C393" s="29"/>
    </row>
    <row r="394" spans="3:3">
      <c r="C394" s="29"/>
    </row>
    <row r="395" spans="3:3">
      <c r="C395" s="29"/>
    </row>
    <row r="396" spans="3:3">
      <c r="C396" s="29"/>
    </row>
  </sheetData>
  <mergeCells count="1">
    <mergeCell ref="A50:J56"/>
  </mergeCells>
  <conditionalFormatting sqref="A18 A9">
    <cfRule type="cellIs" dxfId="2" priority="3" stopIfTrue="1" operator="equal">
      <formula>"Adjustment to Income/Expense/Rate Base:"</formula>
    </cfRule>
  </conditionalFormatting>
  <conditionalFormatting sqref="A13 A10:A11">
    <cfRule type="cellIs" dxfId="1" priority="2" stopIfTrue="1" operator="equal">
      <formula>"Title"</formula>
    </cfRule>
  </conditionalFormatting>
  <conditionalFormatting sqref="I1">
    <cfRule type="cellIs" dxfId="0"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F27:F48 F10:F22">
      <formula1>$F$62:$F$153</formula1>
    </dataValidation>
    <dataValidation type="list" errorStyle="warning" allowBlank="1" showInputMessage="1" showErrorMessage="1" errorTitle="FERC ACCOUNT" error="This FERC Account is not included in the drop-down list. Is this the account you want to use?" sqref="C35:C48 C10:C22 C29:C33">
      <formula1>$C$62:$C$396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D29:D33 D35:D48 D10:D22">
      <formula1>"1, 2, 3"</formula1>
    </dataValidation>
  </dataValidations>
  <printOptions horizontalCentered="1"/>
  <pageMargins left="0.75" right="1" top="0.75" bottom="0.3"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view="pageBreakPreview" topLeftCell="A19" zoomScale="70" zoomScaleNormal="60" zoomScaleSheetLayoutView="70" workbookViewId="0">
      <selection activeCell="G45" sqref="G45"/>
    </sheetView>
  </sheetViews>
  <sheetFormatPr defaultRowHeight="15.75"/>
  <cols>
    <col min="1" max="1" width="40.875" style="31" customWidth="1"/>
    <col min="2" max="2" width="15" style="31" customWidth="1"/>
    <col min="3" max="4" width="16.125" style="31" bestFit="1" customWidth="1"/>
    <col min="5" max="5" width="15.875" style="31" bestFit="1" customWidth="1"/>
    <col min="6" max="7" width="16.375" style="31" bestFit="1" customWidth="1"/>
    <col min="8" max="8" width="16.125" style="31" bestFit="1" customWidth="1"/>
    <col min="9" max="9" width="15.875" style="31" bestFit="1" customWidth="1"/>
    <col min="10" max="10" width="16.375" style="31" bestFit="1" customWidth="1"/>
    <col min="11" max="11" width="16.125" style="31" bestFit="1" customWidth="1"/>
    <col min="12" max="12" width="15.75" style="31" bestFit="1" customWidth="1"/>
    <col min="13" max="13" width="15.375" style="31" bestFit="1" customWidth="1"/>
    <col min="14" max="14" width="15.375" style="32" bestFit="1" customWidth="1"/>
  </cols>
  <sheetData>
    <row r="1" spans="1:26">
      <c r="A1" s="30" t="s">
        <v>22</v>
      </c>
    </row>
    <row r="2" spans="1:26">
      <c r="A2" s="30" t="s">
        <v>50</v>
      </c>
    </row>
    <row r="3" spans="1:26">
      <c r="A3" s="30" t="s">
        <v>23</v>
      </c>
    </row>
    <row r="4" spans="1:26">
      <c r="A4" s="30"/>
    </row>
    <row r="5" spans="1:26">
      <c r="A5" s="33"/>
    </row>
    <row r="6" spans="1:26">
      <c r="B6" s="3" t="s">
        <v>24</v>
      </c>
      <c r="C6" s="3" t="s">
        <v>24</v>
      </c>
      <c r="D6" s="3" t="s">
        <v>24</v>
      </c>
      <c r="E6" s="3" t="s">
        <v>24</v>
      </c>
      <c r="F6" s="3" t="s">
        <v>24</v>
      </c>
      <c r="G6" s="3" t="s">
        <v>24</v>
      </c>
      <c r="H6" s="3" t="s">
        <v>24</v>
      </c>
      <c r="I6" s="3" t="s">
        <v>24</v>
      </c>
      <c r="J6" s="3" t="s">
        <v>24</v>
      </c>
      <c r="K6" s="3" t="s">
        <v>24</v>
      </c>
      <c r="L6" s="3" t="s">
        <v>24</v>
      </c>
      <c r="M6" s="3" t="s">
        <v>24</v>
      </c>
      <c r="N6" s="34" t="s">
        <v>24</v>
      </c>
    </row>
    <row r="7" spans="1:26" ht="16.5" thickBot="1">
      <c r="A7" s="35" t="s">
        <v>25</v>
      </c>
      <c r="B7" s="36">
        <v>40330</v>
      </c>
      <c r="C7" s="36">
        <v>40360</v>
      </c>
      <c r="D7" s="36">
        <v>40391</v>
      </c>
      <c r="E7" s="36">
        <v>40422</v>
      </c>
      <c r="F7" s="36">
        <v>40452</v>
      </c>
      <c r="G7" s="36">
        <v>40483</v>
      </c>
      <c r="H7" s="36">
        <v>40513</v>
      </c>
      <c r="I7" s="36">
        <v>40544</v>
      </c>
      <c r="J7" s="36">
        <v>40575</v>
      </c>
      <c r="K7" s="36">
        <v>40603</v>
      </c>
      <c r="L7" s="36">
        <v>40634</v>
      </c>
      <c r="M7" s="36">
        <v>40664</v>
      </c>
      <c r="N7" s="36">
        <v>40695</v>
      </c>
    </row>
    <row r="8" spans="1:26">
      <c r="A8" s="37" t="s">
        <v>26</v>
      </c>
      <c r="B8" s="38"/>
      <c r="C8" s="38"/>
      <c r="D8" s="38"/>
      <c r="E8" s="38"/>
      <c r="F8" s="38"/>
      <c r="G8" s="38"/>
      <c r="H8" s="38"/>
      <c r="I8" s="38"/>
      <c r="J8" s="38"/>
      <c r="K8" s="38"/>
      <c r="L8" s="38"/>
      <c r="M8" s="38"/>
      <c r="N8" s="39"/>
    </row>
    <row r="9" spans="1:26">
      <c r="A9" s="40" t="s">
        <v>27</v>
      </c>
      <c r="B9" s="41">
        <v>10381230</v>
      </c>
      <c r="C9" s="41">
        <v>10381230</v>
      </c>
      <c r="D9" s="41">
        <v>10381230</v>
      </c>
      <c r="E9" s="41">
        <v>10391230</v>
      </c>
      <c r="F9" s="41">
        <v>11156034</v>
      </c>
      <c r="G9" s="41">
        <v>11156033</v>
      </c>
      <c r="H9" s="41">
        <v>11240186</v>
      </c>
      <c r="I9" s="41">
        <v>10381230</v>
      </c>
      <c r="J9" s="41">
        <v>10381230</v>
      </c>
      <c r="K9" s="41">
        <v>10381230</v>
      </c>
      <c r="L9" s="41">
        <v>10391230</v>
      </c>
      <c r="M9" s="41">
        <v>11156034</v>
      </c>
      <c r="N9" s="42">
        <v>11156033</v>
      </c>
    </row>
    <row r="10" spans="1:26">
      <c r="A10" s="40" t="s">
        <v>28</v>
      </c>
      <c r="B10" s="41">
        <v>2834815</v>
      </c>
      <c r="C10" s="41">
        <v>2834815</v>
      </c>
      <c r="D10" s="41">
        <v>2834815</v>
      </c>
      <c r="E10" s="41">
        <v>2834815</v>
      </c>
      <c r="F10" s="41">
        <v>2834815</v>
      </c>
      <c r="G10" s="41">
        <v>2834815</v>
      </c>
      <c r="H10" s="41">
        <v>2834815</v>
      </c>
      <c r="I10" s="41">
        <v>2834815</v>
      </c>
      <c r="J10" s="41">
        <v>2834815</v>
      </c>
      <c r="K10" s="41">
        <v>2834815</v>
      </c>
      <c r="L10" s="41">
        <v>2834815</v>
      </c>
      <c r="M10" s="41">
        <v>2834815</v>
      </c>
      <c r="N10" s="42">
        <v>2834815</v>
      </c>
    </row>
    <row r="11" spans="1:26">
      <c r="A11" s="43" t="s">
        <v>29</v>
      </c>
      <c r="B11" s="41">
        <v>112813232</v>
      </c>
      <c r="C11" s="41">
        <v>113298174</v>
      </c>
      <c r="D11" s="41">
        <v>114185644</v>
      </c>
      <c r="E11" s="41">
        <v>115082762</v>
      </c>
      <c r="F11" s="41">
        <v>115667106</v>
      </c>
      <c r="G11" s="41">
        <v>115764582</v>
      </c>
      <c r="H11" s="41">
        <v>116338112</v>
      </c>
      <c r="I11" s="41">
        <v>112813232</v>
      </c>
      <c r="J11" s="41">
        <v>113298174</v>
      </c>
      <c r="K11" s="41">
        <v>114185644</v>
      </c>
      <c r="L11" s="41">
        <v>115082762</v>
      </c>
      <c r="M11" s="41">
        <v>115667106</v>
      </c>
      <c r="N11" s="42">
        <v>115764582</v>
      </c>
    </row>
    <row r="12" spans="1:26" s="31" customFormat="1" ht="12.75">
      <c r="A12" s="44" t="s">
        <v>30</v>
      </c>
      <c r="B12" s="45">
        <f>SUM(B9:B11)</f>
        <v>126029277</v>
      </c>
      <c r="C12" s="45">
        <f t="shared" ref="C12:N12" si="0">SUM(C9:C11)</f>
        <v>126514219</v>
      </c>
      <c r="D12" s="45">
        <f t="shared" si="0"/>
        <v>127401689</v>
      </c>
      <c r="E12" s="45">
        <f t="shared" si="0"/>
        <v>128308807</v>
      </c>
      <c r="F12" s="45">
        <f t="shared" si="0"/>
        <v>129657955</v>
      </c>
      <c r="G12" s="45">
        <f t="shared" si="0"/>
        <v>129755430</v>
      </c>
      <c r="H12" s="45">
        <f t="shared" si="0"/>
        <v>130413113</v>
      </c>
      <c r="I12" s="45">
        <f t="shared" si="0"/>
        <v>126029277</v>
      </c>
      <c r="J12" s="45">
        <f t="shared" si="0"/>
        <v>126514219</v>
      </c>
      <c r="K12" s="45">
        <f t="shared" si="0"/>
        <v>127401689</v>
      </c>
      <c r="L12" s="45">
        <f t="shared" si="0"/>
        <v>128308807</v>
      </c>
      <c r="M12" s="45">
        <f t="shared" si="0"/>
        <v>129657955</v>
      </c>
      <c r="N12" s="46">
        <f t="shared" si="0"/>
        <v>129755430</v>
      </c>
      <c r="O12" s="47"/>
      <c r="P12" s="47"/>
      <c r="Q12" s="47"/>
      <c r="R12" s="47"/>
      <c r="S12" s="47"/>
      <c r="T12" s="47"/>
      <c r="U12" s="47"/>
      <c r="V12" s="47"/>
      <c r="W12" s="47"/>
      <c r="X12" s="47"/>
      <c r="Y12" s="47"/>
      <c r="Z12" s="47"/>
    </row>
    <row r="13" spans="1:26">
      <c r="A13" s="48" t="s">
        <v>31</v>
      </c>
      <c r="B13" s="41">
        <v>-85263574</v>
      </c>
      <c r="C13" s="41">
        <v>-85802114</v>
      </c>
      <c r="D13" s="41">
        <v>-86317919</v>
      </c>
      <c r="E13" s="41">
        <v>-86881342</v>
      </c>
      <c r="F13" s="41">
        <v>-87403501</v>
      </c>
      <c r="G13" s="41">
        <v>-87867390</v>
      </c>
      <c r="H13" s="41">
        <v>-88392162</v>
      </c>
      <c r="I13" s="41">
        <v>-85263574</v>
      </c>
      <c r="J13" s="41">
        <v>-85802114</v>
      </c>
      <c r="K13" s="41">
        <v>-86317919</v>
      </c>
      <c r="L13" s="41">
        <v>-86881342</v>
      </c>
      <c r="M13" s="41">
        <v>-87403501</v>
      </c>
      <c r="N13" s="42">
        <v>-87867390</v>
      </c>
    </row>
    <row r="14" spans="1:26" s="31" customFormat="1" ht="12.75">
      <c r="A14" s="44" t="s">
        <v>30</v>
      </c>
      <c r="B14" s="45">
        <f>+SUM(B12:B13)</f>
        <v>40765703</v>
      </c>
      <c r="C14" s="45">
        <f t="shared" ref="C14:N14" si="1">+SUM(C12:C13)</f>
        <v>40712105</v>
      </c>
      <c r="D14" s="45">
        <f t="shared" si="1"/>
        <v>41083770</v>
      </c>
      <c r="E14" s="45">
        <f t="shared" si="1"/>
        <v>41427465</v>
      </c>
      <c r="F14" s="45">
        <f t="shared" si="1"/>
        <v>42254454</v>
      </c>
      <c r="G14" s="45">
        <f t="shared" si="1"/>
        <v>41888040</v>
      </c>
      <c r="H14" s="45">
        <f t="shared" si="1"/>
        <v>42020951</v>
      </c>
      <c r="I14" s="45">
        <f t="shared" si="1"/>
        <v>40765703</v>
      </c>
      <c r="J14" s="45">
        <f t="shared" si="1"/>
        <v>40712105</v>
      </c>
      <c r="K14" s="45">
        <f t="shared" si="1"/>
        <v>41083770</v>
      </c>
      <c r="L14" s="45">
        <f t="shared" si="1"/>
        <v>41427465</v>
      </c>
      <c r="M14" s="45">
        <f t="shared" si="1"/>
        <v>42254454</v>
      </c>
      <c r="N14" s="46">
        <f t="shared" si="1"/>
        <v>41888040</v>
      </c>
      <c r="O14" s="47"/>
      <c r="P14" s="47"/>
      <c r="Q14" s="47"/>
      <c r="R14" s="47"/>
      <c r="S14" s="47"/>
      <c r="T14" s="47"/>
      <c r="U14" s="47"/>
      <c r="V14" s="47"/>
      <c r="W14" s="47"/>
      <c r="X14" s="47"/>
      <c r="Y14" s="47"/>
      <c r="Z14" s="47"/>
    </row>
    <row r="15" spans="1:26">
      <c r="A15" s="48"/>
      <c r="B15" s="49"/>
      <c r="C15" s="49"/>
      <c r="D15" s="49"/>
      <c r="E15" s="49"/>
      <c r="F15" s="49"/>
      <c r="G15" s="49"/>
      <c r="H15" s="49"/>
      <c r="I15" s="49"/>
      <c r="J15" s="49"/>
      <c r="K15" s="49"/>
      <c r="L15" s="49"/>
      <c r="M15" s="49"/>
      <c r="N15" s="50"/>
    </row>
    <row r="16" spans="1:26">
      <c r="A16" s="37" t="s">
        <v>32</v>
      </c>
      <c r="B16" s="41"/>
      <c r="C16" s="41"/>
      <c r="D16" s="41"/>
      <c r="E16" s="41"/>
      <c r="F16" s="41"/>
      <c r="G16" s="41"/>
      <c r="H16" s="41"/>
      <c r="I16" s="41"/>
      <c r="J16" s="41"/>
      <c r="K16" s="41"/>
      <c r="L16" s="41"/>
      <c r="M16" s="41"/>
      <c r="N16" s="42"/>
    </row>
    <row r="17" spans="1:26" s="52" customFormat="1">
      <c r="A17" s="51" t="s">
        <v>33</v>
      </c>
      <c r="B17" s="41">
        <v>6168616</v>
      </c>
      <c r="C17" s="41">
        <v>6527495</v>
      </c>
      <c r="D17" s="41">
        <v>6029883</v>
      </c>
      <c r="E17" s="41">
        <v>6298152</v>
      </c>
      <c r="F17" s="41">
        <v>5765693</v>
      </c>
      <c r="G17" s="41">
        <v>5857184</v>
      </c>
      <c r="H17" s="41">
        <v>6172597</v>
      </c>
      <c r="I17" s="41">
        <v>6168616</v>
      </c>
      <c r="J17" s="41">
        <v>6527495</v>
      </c>
      <c r="K17" s="41">
        <v>6029883</v>
      </c>
      <c r="L17" s="41">
        <v>6298152</v>
      </c>
      <c r="M17" s="41">
        <v>5765693</v>
      </c>
      <c r="N17" s="42">
        <v>5857184</v>
      </c>
    </row>
    <row r="18" spans="1:26" s="52" customFormat="1">
      <c r="A18" s="53" t="s">
        <v>34</v>
      </c>
      <c r="B18" s="54">
        <v>140367</v>
      </c>
      <c r="C18" s="54">
        <v>78653</v>
      </c>
      <c r="D18" s="54">
        <v>10343</v>
      </c>
      <c r="E18" s="54">
        <v>-1384</v>
      </c>
      <c r="F18" s="54">
        <v>297492</v>
      </c>
      <c r="G18" s="54">
        <v>273671</v>
      </c>
      <c r="H18" s="54">
        <v>412462</v>
      </c>
      <c r="I18" s="54">
        <v>140367</v>
      </c>
      <c r="J18" s="54">
        <v>78653</v>
      </c>
      <c r="K18" s="54">
        <v>10343</v>
      </c>
      <c r="L18" s="54">
        <v>-1384</v>
      </c>
      <c r="M18" s="54">
        <v>297492</v>
      </c>
      <c r="N18" s="55">
        <v>273671</v>
      </c>
    </row>
    <row r="19" spans="1:26" s="52" customFormat="1">
      <c r="A19" s="56" t="s">
        <v>35</v>
      </c>
      <c r="B19" s="49">
        <v>500000</v>
      </c>
      <c r="C19" s="49">
        <v>500000</v>
      </c>
      <c r="D19" s="49">
        <v>500000</v>
      </c>
      <c r="E19" s="49">
        <v>500000</v>
      </c>
      <c r="F19" s="49">
        <v>500000</v>
      </c>
      <c r="G19" s="49">
        <v>500000</v>
      </c>
      <c r="H19" s="49">
        <v>500000</v>
      </c>
      <c r="I19" s="49">
        <v>500000</v>
      </c>
      <c r="J19" s="49">
        <v>500000</v>
      </c>
      <c r="K19" s="49">
        <v>500000</v>
      </c>
      <c r="L19" s="49">
        <v>500000</v>
      </c>
      <c r="M19" s="49">
        <v>500000</v>
      </c>
      <c r="N19" s="50">
        <v>500000</v>
      </c>
    </row>
    <row r="20" spans="1:26">
      <c r="A20" s="57" t="s">
        <v>36</v>
      </c>
      <c r="B20" s="58">
        <v>6136364</v>
      </c>
      <c r="C20" s="58">
        <v>6022727</v>
      </c>
      <c r="D20" s="58">
        <v>5909091</v>
      </c>
      <c r="E20" s="58">
        <v>5795455</v>
      </c>
      <c r="F20" s="58">
        <v>5681818</v>
      </c>
      <c r="G20" s="58">
        <v>5568182</v>
      </c>
      <c r="H20" s="58">
        <v>5454546</v>
      </c>
      <c r="I20" s="58">
        <v>6136364</v>
      </c>
      <c r="J20" s="58">
        <v>6022727</v>
      </c>
      <c r="K20" s="58">
        <v>5909091</v>
      </c>
      <c r="L20" s="58">
        <v>5795455</v>
      </c>
      <c r="M20" s="58">
        <v>5681818</v>
      </c>
      <c r="N20" s="59">
        <v>5568182</v>
      </c>
    </row>
    <row r="21" spans="1:26" s="31" customFormat="1" ht="12.75">
      <c r="A21" s="44" t="s">
        <v>37</v>
      </c>
      <c r="B21" s="45">
        <f>SUM(B17:B20)</f>
        <v>12945347</v>
      </c>
      <c r="C21" s="45">
        <f t="shared" ref="C21:N21" si="2">SUM(C17:C20)</f>
        <v>13128875</v>
      </c>
      <c r="D21" s="45">
        <f t="shared" si="2"/>
        <v>12449317</v>
      </c>
      <c r="E21" s="45">
        <f t="shared" si="2"/>
        <v>12592223</v>
      </c>
      <c r="F21" s="45">
        <f t="shared" si="2"/>
        <v>12245003</v>
      </c>
      <c r="G21" s="45">
        <f t="shared" si="2"/>
        <v>12199037</v>
      </c>
      <c r="H21" s="45">
        <f t="shared" si="2"/>
        <v>12539605</v>
      </c>
      <c r="I21" s="45">
        <f t="shared" si="2"/>
        <v>12945347</v>
      </c>
      <c r="J21" s="45">
        <f t="shared" si="2"/>
        <v>13128875</v>
      </c>
      <c r="K21" s="45">
        <f t="shared" si="2"/>
        <v>12449317</v>
      </c>
      <c r="L21" s="45">
        <f t="shared" si="2"/>
        <v>12592223</v>
      </c>
      <c r="M21" s="45">
        <f t="shared" si="2"/>
        <v>12245003</v>
      </c>
      <c r="N21" s="46">
        <f t="shared" si="2"/>
        <v>12199037</v>
      </c>
      <c r="O21" s="47"/>
      <c r="P21" s="47"/>
      <c r="Q21" s="47"/>
      <c r="R21" s="47"/>
      <c r="S21" s="47"/>
      <c r="T21" s="47"/>
      <c r="U21" s="47"/>
      <c r="V21" s="47"/>
      <c r="W21" s="47"/>
      <c r="X21" s="47"/>
      <c r="Y21" s="47"/>
      <c r="Z21" s="47"/>
    </row>
    <row r="22" spans="1:26">
      <c r="A22" s="57"/>
      <c r="B22" s="58"/>
      <c r="C22" s="58"/>
      <c r="D22" s="58"/>
      <c r="E22" s="58"/>
      <c r="F22" s="58"/>
      <c r="G22" s="58"/>
      <c r="H22" s="58"/>
      <c r="I22" s="58"/>
      <c r="J22" s="58"/>
      <c r="K22" s="58"/>
      <c r="L22" s="58"/>
      <c r="M22" s="58"/>
      <c r="N22" s="59"/>
    </row>
    <row r="23" spans="1:26">
      <c r="A23" s="60" t="s">
        <v>38</v>
      </c>
      <c r="B23" s="61">
        <f>+B21+B14</f>
        <v>53711050</v>
      </c>
      <c r="C23" s="61">
        <f t="shared" ref="C23:N23" si="3">+C21+C14</f>
        <v>53840980</v>
      </c>
      <c r="D23" s="61">
        <f t="shared" si="3"/>
        <v>53533087</v>
      </c>
      <c r="E23" s="61">
        <f t="shared" si="3"/>
        <v>54019688</v>
      </c>
      <c r="F23" s="61">
        <f t="shared" si="3"/>
        <v>54499457</v>
      </c>
      <c r="G23" s="61">
        <f t="shared" si="3"/>
        <v>54087077</v>
      </c>
      <c r="H23" s="61">
        <f t="shared" si="3"/>
        <v>54560556</v>
      </c>
      <c r="I23" s="61">
        <f t="shared" si="3"/>
        <v>53711050</v>
      </c>
      <c r="J23" s="61">
        <f t="shared" si="3"/>
        <v>53840980</v>
      </c>
      <c r="K23" s="61">
        <f t="shared" si="3"/>
        <v>53533087</v>
      </c>
      <c r="L23" s="61">
        <f t="shared" si="3"/>
        <v>54019688</v>
      </c>
      <c r="M23" s="61">
        <f t="shared" si="3"/>
        <v>54499457</v>
      </c>
      <c r="N23" s="62">
        <f t="shared" si="3"/>
        <v>54087077</v>
      </c>
    </row>
    <row r="24" spans="1:26">
      <c r="A24" s="63" t="s">
        <v>39</v>
      </c>
      <c r="B24" s="64">
        <f>+$B$52*B23</f>
        <v>11494164.699999999</v>
      </c>
      <c r="C24" s="64">
        <f t="shared" ref="C24:N24" si="4">+$B$52*C23</f>
        <v>11521969.720000001</v>
      </c>
      <c r="D24" s="64">
        <f t="shared" si="4"/>
        <v>11456080.617999999</v>
      </c>
      <c r="E24" s="64">
        <f t="shared" si="4"/>
        <v>11560213.231999999</v>
      </c>
      <c r="F24" s="64">
        <f t="shared" si="4"/>
        <v>11662883.798</v>
      </c>
      <c r="G24" s="64">
        <f t="shared" si="4"/>
        <v>11574634.478</v>
      </c>
      <c r="H24" s="64">
        <f t="shared" si="4"/>
        <v>11675958.983999999</v>
      </c>
      <c r="I24" s="64">
        <f t="shared" si="4"/>
        <v>11494164.699999999</v>
      </c>
      <c r="J24" s="64">
        <f t="shared" si="4"/>
        <v>11521969.720000001</v>
      </c>
      <c r="K24" s="64">
        <f t="shared" si="4"/>
        <v>11456080.617999999</v>
      </c>
      <c r="L24" s="64">
        <f t="shared" si="4"/>
        <v>11560213.231999999</v>
      </c>
      <c r="M24" s="64">
        <f t="shared" si="4"/>
        <v>11662883.798</v>
      </c>
      <c r="N24" s="65">
        <f t="shared" si="4"/>
        <v>11574634.478</v>
      </c>
    </row>
    <row r="25" spans="1:26">
      <c r="A25" s="66"/>
      <c r="B25" s="67" t="s">
        <v>40</v>
      </c>
      <c r="C25" s="66"/>
      <c r="D25" s="66"/>
      <c r="E25" s="66"/>
      <c r="F25" s="66"/>
      <c r="G25" s="66"/>
      <c r="H25" s="66"/>
      <c r="I25" s="66"/>
      <c r="J25" s="66"/>
      <c r="K25" s="66"/>
      <c r="L25" s="66"/>
      <c r="M25" s="66"/>
      <c r="N25" s="68" t="s">
        <v>40</v>
      </c>
    </row>
    <row r="26" spans="1:26">
      <c r="A26" s="66"/>
      <c r="B26" s="69"/>
      <c r="C26" s="69"/>
      <c r="D26" s="69"/>
      <c r="E26" s="69"/>
      <c r="F26" s="69"/>
      <c r="G26" s="69"/>
      <c r="H26" s="69"/>
      <c r="I26" s="69"/>
      <c r="J26" s="69"/>
      <c r="K26" s="69"/>
      <c r="L26" s="69"/>
      <c r="M26" s="69"/>
      <c r="N26" s="70"/>
    </row>
    <row r="27" spans="1:26">
      <c r="A27" s="66"/>
      <c r="B27" s="71" t="s">
        <v>41</v>
      </c>
      <c r="C27" s="71" t="s">
        <v>41</v>
      </c>
      <c r="D27" s="71" t="s">
        <v>41</v>
      </c>
      <c r="E27" s="71" t="s">
        <v>41</v>
      </c>
      <c r="F27" s="71" t="s">
        <v>41</v>
      </c>
      <c r="G27" s="71" t="s">
        <v>41</v>
      </c>
      <c r="H27" s="71" t="s">
        <v>41</v>
      </c>
      <c r="I27" s="71" t="s">
        <v>41</v>
      </c>
      <c r="J27" s="71" t="s">
        <v>41</v>
      </c>
      <c r="K27" s="71" t="s">
        <v>41</v>
      </c>
      <c r="L27" s="71" t="s">
        <v>41</v>
      </c>
      <c r="M27" s="71" t="s">
        <v>41</v>
      </c>
      <c r="N27" s="71" t="s">
        <v>41</v>
      </c>
    </row>
    <row r="28" spans="1:26" ht="16.5" thickBot="1">
      <c r="A28" s="35" t="s">
        <v>25</v>
      </c>
      <c r="B28" s="36">
        <v>41030</v>
      </c>
      <c r="C28" s="36">
        <v>41061</v>
      </c>
      <c r="D28" s="36">
        <v>41091</v>
      </c>
      <c r="E28" s="36">
        <v>41122</v>
      </c>
      <c r="F28" s="36">
        <v>41153</v>
      </c>
      <c r="G28" s="36">
        <v>41183</v>
      </c>
      <c r="H28" s="36">
        <v>41214</v>
      </c>
      <c r="I28" s="36">
        <v>41244</v>
      </c>
      <c r="J28" s="36">
        <v>41275</v>
      </c>
      <c r="K28" s="36">
        <v>41306</v>
      </c>
      <c r="L28" s="36">
        <v>41334</v>
      </c>
      <c r="M28" s="72">
        <v>41365</v>
      </c>
      <c r="N28" s="73">
        <v>41395</v>
      </c>
    </row>
    <row r="29" spans="1:26">
      <c r="A29" s="37" t="s">
        <v>26</v>
      </c>
      <c r="B29" s="74"/>
      <c r="C29" s="75"/>
      <c r="D29" s="75"/>
      <c r="E29" s="75"/>
      <c r="F29" s="75"/>
      <c r="G29" s="75"/>
      <c r="H29" s="75"/>
      <c r="I29" s="75"/>
      <c r="J29" s="75"/>
      <c r="K29" s="75"/>
      <c r="L29" s="75"/>
      <c r="M29" s="76"/>
      <c r="N29" s="77"/>
    </row>
    <row r="30" spans="1:26">
      <c r="A30" s="40" t="s">
        <v>27</v>
      </c>
      <c r="B30" s="41">
        <v>11240186</v>
      </c>
      <c r="C30" s="41">
        <v>11240186</v>
      </c>
      <c r="D30" s="41">
        <v>11240186</v>
      </c>
      <c r="E30" s="41">
        <v>11240186</v>
      </c>
      <c r="F30" s="41">
        <v>11240186</v>
      </c>
      <c r="G30" s="41">
        <v>11240186</v>
      </c>
      <c r="H30" s="41">
        <v>11240186</v>
      </c>
      <c r="I30" s="41">
        <v>11240186</v>
      </c>
      <c r="J30" s="41">
        <v>11240186</v>
      </c>
      <c r="K30" s="41">
        <v>11240186</v>
      </c>
      <c r="L30" s="41">
        <v>11240186</v>
      </c>
      <c r="M30" s="41">
        <v>11240186</v>
      </c>
      <c r="N30" s="42">
        <v>11240186</v>
      </c>
    </row>
    <row r="31" spans="1:26">
      <c r="A31" s="40" t="s">
        <v>28</v>
      </c>
      <c r="B31" s="41">
        <v>2834815</v>
      </c>
      <c r="C31" s="41">
        <v>2834815</v>
      </c>
      <c r="D31" s="41">
        <v>2834815</v>
      </c>
      <c r="E31" s="41">
        <v>2834815</v>
      </c>
      <c r="F31" s="41">
        <v>2834815</v>
      </c>
      <c r="G31" s="41">
        <v>2834815</v>
      </c>
      <c r="H31" s="41">
        <v>2834815</v>
      </c>
      <c r="I31" s="41">
        <v>2834815</v>
      </c>
      <c r="J31" s="41">
        <v>2834815</v>
      </c>
      <c r="K31" s="41">
        <v>2834815</v>
      </c>
      <c r="L31" s="41">
        <v>2834815</v>
      </c>
      <c r="M31" s="41">
        <v>2834815</v>
      </c>
      <c r="N31" s="42">
        <v>2834815</v>
      </c>
    </row>
    <row r="32" spans="1:26">
      <c r="A32" s="43" t="s">
        <v>29</v>
      </c>
      <c r="B32" s="41">
        <v>120079237.26666667</v>
      </c>
      <c r="C32" s="41">
        <v>120279798.09999999</v>
      </c>
      <c r="D32" s="41">
        <v>120540778.93333332</v>
      </c>
      <c r="E32" s="41">
        <v>121441204.76666665</v>
      </c>
      <c r="F32" s="41">
        <v>122064705.59999998</v>
      </c>
      <c r="G32" s="41">
        <v>122084006.43333331</v>
      </c>
      <c r="H32" s="41">
        <v>122103307.26666664</v>
      </c>
      <c r="I32" s="41">
        <v>122122608.09999996</v>
      </c>
      <c r="J32" s="41">
        <v>122175845.67249997</v>
      </c>
      <c r="K32" s="41">
        <v>122279785.69499996</v>
      </c>
      <c r="L32" s="41">
        <v>122378655.47249997</v>
      </c>
      <c r="M32" s="41">
        <v>122431893.04499997</v>
      </c>
      <c r="N32" s="42">
        <v>122500341.35249998</v>
      </c>
    </row>
    <row r="33" spans="1:26" s="31" customFormat="1" ht="12.75">
      <c r="A33" s="44" t="s">
        <v>30</v>
      </c>
      <c r="B33" s="45">
        <f>SUM(B30:B32)</f>
        <v>134154238.26666667</v>
      </c>
      <c r="C33" s="45">
        <f t="shared" ref="C33:N33" si="5">SUM(C30:C32)</f>
        <v>134354799.09999999</v>
      </c>
      <c r="D33" s="45">
        <f t="shared" si="5"/>
        <v>134615779.93333334</v>
      </c>
      <c r="E33" s="45">
        <f t="shared" si="5"/>
        <v>135516205.76666665</v>
      </c>
      <c r="F33" s="45">
        <f t="shared" si="5"/>
        <v>136139706.59999996</v>
      </c>
      <c r="G33" s="45">
        <f t="shared" si="5"/>
        <v>136159007.43333331</v>
      </c>
      <c r="H33" s="45">
        <f t="shared" si="5"/>
        <v>136178308.26666665</v>
      </c>
      <c r="I33" s="45">
        <f t="shared" si="5"/>
        <v>136197609.09999996</v>
      </c>
      <c r="J33" s="45">
        <f t="shared" si="5"/>
        <v>136250846.67249995</v>
      </c>
      <c r="K33" s="45">
        <f t="shared" si="5"/>
        <v>136354786.69499996</v>
      </c>
      <c r="L33" s="45">
        <f t="shared" si="5"/>
        <v>136453656.47249997</v>
      </c>
      <c r="M33" s="45">
        <f t="shared" si="5"/>
        <v>136506894.04499996</v>
      </c>
      <c r="N33" s="46">
        <f t="shared" si="5"/>
        <v>136575342.35249996</v>
      </c>
      <c r="O33" s="47"/>
      <c r="P33" s="47"/>
      <c r="Q33" s="47"/>
      <c r="R33" s="47"/>
      <c r="S33" s="47"/>
      <c r="T33" s="47"/>
      <c r="U33" s="47"/>
      <c r="V33" s="47"/>
      <c r="W33" s="47"/>
      <c r="X33" s="47"/>
      <c r="Y33" s="47"/>
      <c r="Z33" s="47"/>
    </row>
    <row r="34" spans="1:26">
      <c r="A34" s="48" t="s">
        <v>31</v>
      </c>
      <c r="B34" s="49">
        <v>-97659113.00000003</v>
      </c>
      <c r="C34" s="49">
        <v>-98275643.666666701</v>
      </c>
      <c r="D34" s="49">
        <v>-98892174.333333373</v>
      </c>
      <c r="E34" s="49">
        <v>-99508705.000000045</v>
      </c>
      <c r="F34" s="49">
        <v>-100125235.66666672</v>
      </c>
      <c r="G34" s="49">
        <v>-100741766.33333339</v>
      </c>
      <c r="H34" s="49">
        <v>-101358297.00000006</v>
      </c>
      <c r="I34" s="49">
        <v>-101974827.66666673</v>
      </c>
      <c r="J34" s="49">
        <v>-102588941.66666673</v>
      </c>
      <c r="K34" s="49">
        <v>-103205472.3333334</v>
      </c>
      <c r="L34" s="49">
        <v>-103822003.00000007</v>
      </c>
      <c r="M34" s="49">
        <v>-104438533.66666675</v>
      </c>
      <c r="N34" s="50">
        <v>-105055064.33333342</v>
      </c>
    </row>
    <row r="35" spans="1:26" s="31" customFormat="1" ht="12.75">
      <c r="A35" s="44" t="s">
        <v>30</v>
      </c>
      <c r="B35" s="45">
        <f>+SUM(B33:B34)</f>
        <v>36495125.266666636</v>
      </c>
      <c r="C35" s="45">
        <f t="shared" ref="C35:N35" si="6">+SUM(C33:C34)</f>
        <v>36079155.433333293</v>
      </c>
      <c r="D35" s="45">
        <f t="shared" si="6"/>
        <v>35723605.599999964</v>
      </c>
      <c r="E35" s="45">
        <f t="shared" si="6"/>
        <v>36007500.766666606</v>
      </c>
      <c r="F35" s="45">
        <f t="shared" si="6"/>
        <v>36014470.933333248</v>
      </c>
      <c r="G35" s="45">
        <f t="shared" si="6"/>
        <v>35417241.09999992</v>
      </c>
      <c r="H35" s="45">
        <f t="shared" si="6"/>
        <v>34820011.266666591</v>
      </c>
      <c r="I35" s="45">
        <f t="shared" si="6"/>
        <v>34222781.433333233</v>
      </c>
      <c r="J35" s="45">
        <f t="shared" si="6"/>
        <v>33661905.005833223</v>
      </c>
      <c r="K35" s="45">
        <f t="shared" si="6"/>
        <v>33149314.36166656</v>
      </c>
      <c r="L35" s="45">
        <f t="shared" si="6"/>
        <v>32631653.472499892</v>
      </c>
      <c r="M35" s="45">
        <f t="shared" si="6"/>
        <v>32068360.378333211</v>
      </c>
      <c r="N35" s="46">
        <f t="shared" si="6"/>
        <v>31520278.019166544</v>
      </c>
      <c r="O35" s="47"/>
      <c r="P35" s="47"/>
      <c r="Q35" s="47"/>
      <c r="R35" s="47"/>
      <c r="S35" s="47"/>
      <c r="T35" s="47"/>
      <c r="U35" s="47"/>
      <c r="V35" s="47"/>
      <c r="W35" s="47"/>
      <c r="X35" s="47"/>
      <c r="Y35" s="47"/>
      <c r="Z35" s="47"/>
    </row>
    <row r="36" spans="1:26">
      <c r="A36" s="48"/>
      <c r="B36" s="78"/>
      <c r="C36" s="49"/>
      <c r="D36" s="49"/>
      <c r="E36" s="49"/>
      <c r="F36" s="49"/>
      <c r="G36" s="49"/>
      <c r="H36" s="49"/>
      <c r="I36" s="49"/>
      <c r="J36" s="49"/>
      <c r="K36" s="49"/>
      <c r="L36" s="49"/>
      <c r="M36" s="49"/>
      <c r="N36" s="50"/>
    </row>
    <row r="37" spans="1:26">
      <c r="A37" s="37" t="s">
        <v>32</v>
      </c>
      <c r="B37" s="78"/>
      <c r="C37" s="41"/>
      <c r="D37" s="41"/>
      <c r="E37" s="41"/>
      <c r="F37" s="41"/>
      <c r="G37" s="41"/>
      <c r="H37" s="41"/>
      <c r="I37" s="41"/>
      <c r="J37" s="41"/>
      <c r="K37" s="41"/>
      <c r="L37" s="41"/>
      <c r="M37" s="41"/>
      <c r="N37" s="42"/>
    </row>
    <row r="38" spans="1:26" s="52" customFormat="1">
      <c r="A38" s="51" t="s">
        <v>33</v>
      </c>
      <c r="B38" s="41">
        <v>6429387.25</v>
      </c>
      <c r="C38" s="41">
        <v>6429387.25</v>
      </c>
      <c r="D38" s="41">
        <v>6429387.25</v>
      </c>
      <c r="E38" s="41">
        <v>6429387.25</v>
      </c>
      <c r="F38" s="41">
        <v>6429387.25</v>
      </c>
      <c r="G38" s="41">
        <v>6429387.25</v>
      </c>
      <c r="H38" s="41">
        <v>6429387.25</v>
      </c>
      <c r="I38" s="41">
        <v>6429387.25</v>
      </c>
      <c r="J38" s="41">
        <v>6429387.25</v>
      </c>
      <c r="K38" s="41">
        <v>6429387.25</v>
      </c>
      <c r="L38" s="41">
        <v>6429387.25</v>
      </c>
      <c r="M38" s="41">
        <v>6429387.25</v>
      </c>
      <c r="N38" s="42">
        <v>6429387.25</v>
      </c>
    </row>
    <row r="39" spans="1:26" s="52" customFormat="1">
      <c r="A39" s="53" t="s">
        <v>34</v>
      </c>
      <c r="B39" s="54">
        <v>235000</v>
      </c>
      <c r="C39" s="54">
        <v>205000</v>
      </c>
      <c r="D39" s="54">
        <v>175000</v>
      </c>
      <c r="E39" s="54">
        <v>145000</v>
      </c>
      <c r="F39" s="54">
        <v>115000</v>
      </c>
      <c r="G39" s="54">
        <v>453999.99999999994</v>
      </c>
      <c r="H39" s="54">
        <v>423999.99999999994</v>
      </c>
      <c r="I39" s="54">
        <v>393999.99999999994</v>
      </c>
      <c r="J39" s="54">
        <v>368999.99999999994</v>
      </c>
      <c r="K39" s="54">
        <v>338999.99999999994</v>
      </c>
      <c r="L39" s="54">
        <v>308999.99999999994</v>
      </c>
      <c r="M39" s="54">
        <v>278999.99999999994</v>
      </c>
      <c r="N39" s="55">
        <v>248999.99999999994</v>
      </c>
    </row>
    <row r="40" spans="1:26" s="52" customFormat="1">
      <c r="A40" s="56" t="s">
        <v>35</v>
      </c>
      <c r="B40" s="49">
        <v>500000</v>
      </c>
      <c r="C40" s="49">
        <v>500000</v>
      </c>
      <c r="D40" s="49">
        <v>500000</v>
      </c>
      <c r="E40" s="49">
        <v>500000</v>
      </c>
      <c r="F40" s="49">
        <v>500000</v>
      </c>
      <c r="G40" s="49">
        <v>500000</v>
      </c>
      <c r="H40" s="49">
        <v>500000</v>
      </c>
      <c r="I40" s="49">
        <v>500000</v>
      </c>
      <c r="J40" s="49">
        <v>500000</v>
      </c>
      <c r="K40" s="49">
        <v>500000</v>
      </c>
      <c r="L40" s="49">
        <v>500000</v>
      </c>
      <c r="M40" s="49">
        <v>500000</v>
      </c>
      <c r="N40" s="50">
        <v>500000</v>
      </c>
    </row>
    <row r="41" spans="1:26">
      <c r="A41" s="57" t="s">
        <v>36</v>
      </c>
      <c r="B41" s="58">
        <v>3522727.3540000003</v>
      </c>
      <c r="C41" s="58">
        <v>3409090.9760000003</v>
      </c>
      <c r="D41" s="58">
        <v>3295454.5980000002</v>
      </c>
      <c r="E41" s="58">
        <v>3181818.22</v>
      </c>
      <c r="F41" s="58">
        <v>3068181.8420000002</v>
      </c>
      <c r="G41" s="58">
        <v>2954545.4640000002</v>
      </c>
      <c r="H41" s="58">
        <v>2840909.0860000001</v>
      </c>
      <c r="I41" s="58">
        <v>2727272.7080000001</v>
      </c>
      <c r="J41" s="58">
        <v>2613636.33</v>
      </c>
      <c r="K41" s="58">
        <v>2499999.952</v>
      </c>
      <c r="L41" s="58">
        <v>2386363.574</v>
      </c>
      <c r="M41" s="79">
        <v>2272727.196</v>
      </c>
      <c r="N41" s="80">
        <v>2159090.818</v>
      </c>
    </row>
    <row r="42" spans="1:26" s="31" customFormat="1" ht="12.75">
      <c r="A42" s="44" t="s">
        <v>37</v>
      </c>
      <c r="B42" s="45">
        <f>SUM(B38:B41)</f>
        <v>10687114.604</v>
      </c>
      <c r="C42" s="45">
        <f t="shared" ref="C42:N42" si="7">SUM(C38:C41)</f>
        <v>10543478.226</v>
      </c>
      <c r="D42" s="45">
        <f t="shared" si="7"/>
        <v>10399841.848000001</v>
      </c>
      <c r="E42" s="45">
        <f t="shared" si="7"/>
        <v>10256205.470000001</v>
      </c>
      <c r="F42" s="45">
        <f t="shared" si="7"/>
        <v>10112569.092</v>
      </c>
      <c r="G42" s="45">
        <f t="shared" si="7"/>
        <v>10337932.714</v>
      </c>
      <c r="H42" s="45">
        <f t="shared" si="7"/>
        <v>10194296.335999999</v>
      </c>
      <c r="I42" s="45">
        <f t="shared" si="7"/>
        <v>10050659.958000001</v>
      </c>
      <c r="J42" s="45">
        <f t="shared" si="7"/>
        <v>9912023.5800000001</v>
      </c>
      <c r="K42" s="45">
        <f t="shared" si="7"/>
        <v>9768387.2019999996</v>
      </c>
      <c r="L42" s="45">
        <f t="shared" si="7"/>
        <v>9624750.824000001</v>
      </c>
      <c r="M42" s="45">
        <f t="shared" si="7"/>
        <v>9481114.4460000005</v>
      </c>
      <c r="N42" s="46">
        <f t="shared" si="7"/>
        <v>9337478.068</v>
      </c>
      <c r="O42" s="47"/>
      <c r="P42" s="47"/>
      <c r="Q42" s="47"/>
      <c r="R42" s="47"/>
      <c r="S42" s="47"/>
      <c r="T42" s="47"/>
      <c r="U42" s="47"/>
      <c r="V42" s="47"/>
      <c r="W42" s="47"/>
      <c r="X42" s="47"/>
      <c r="Y42" s="47"/>
      <c r="Z42" s="47"/>
    </row>
    <row r="43" spans="1:26">
      <c r="A43" s="57"/>
      <c r="B43" s="58"/>
      <c r="C43" s="58"/>
      <c r="D43" s="58"/>
      <c r="E43" s="58"/>
      <c r="F43" s="58"/>
      <c r="G43" s="58"/>
      <c r="H43" s="58"/>
      <c r="I43" s="58"/>
      <c r="J43" s="58"/>
      <c r="K43" s="58"/>
      <c r="L43" s="58"/>
      <c r="M43" s="58"/>
      <c r="N43" s="59"/>
    </row>
    <row r="44" spans="1:26">
      <c r="A44" s="60" t="s">
        <v>38</v>
      </c>
      <c r="B44" s="81">
        <f>+B42+B35</f>
        <v>47182239.870666638</v>
      </c>
      <c r="C44" s="81">
        <f t="shared" ref="C44:N44" si="8">+C42+C35</f>
        <v>46622633.659333289</v>
      </c>
      <c r="D44" s="81">
        <f t="shared" si="8"/>
        <v>46123447.447999969</v>
      </c>
      <c r="E44" s="81">
        <f t="shared" si="8"/>
        <v>46263706.236666605</v>
      </c>
      <c r="F44" s="81">
        <f t="shared" si="8"/>
        <v>46127040.025333248</v>
      </c>
      <c r="G44" s="81">
        <f t="shared" si="8"/>
        <v>45755173.813999921</v>
      </c>
      <c r="H44" s="81">
        <f t="shared" si="8"/>
        <v>45014307.602666587</v>
      </c>
      <c r="I44" s="81">
        <f t="shared" si="8"/>
        <v>44273441.391333237</v>
      </c>
      <c r="J44" s="81">
        <f t="shared" si="8"/>
        <v>43573928.585833222</v>
      </c>
      <c r="K44" s="81">
        <f t="shared" si="8"/>
        <v>42917701.56366656</v>
      </c>
      <c r="L44" s="81">
        <f t="shared" si="8"/>
        <v>42256404.296499893</v>
      </c>
      <c r="M44" s="82">
        <f t="shared" si="8"/>
        <v>41549474.824333213</v>
      </c>
      <c r="N44" s="83">
        <f t="shared" si="8"/>
        <v>40857756.087166548</v>
      </c>
    </row>
    <row r="45" spans="1:26">
      <c r="A45" s="63" t="s">
        <v>39</v>
      </c>
      <c r="B45" s="64">
        <f>+$B$52*B44</f>
        <v>10096999.332322661</v>
      </c>
      <c r="C45" s="64">
        <f t="shared" ref="C45:N45" si="9">+$B$52*C44</f>
        <v>9977243.6030973233</v>
      </c>
      <c r="D45" s="64">
        <f t="shared" si="9"/>
        <v>9870417.7538719941</v>
      </c>
      <c r="E45" s="64">
        <f t="shared" si="9"/>
        <v>9900433.1346466541</v>
      </c>
      <c r="F45" s="64">
        <f t="shared" si="9"/>
        <v>9871186.5654213149</v>
      </c>
      <c r="G45" s="64">
        <f t="shared" si="9"/>
        <v>9791607.1961959824</v>
      </c>
      <c r="H45" s="64">
        <f t="shared" si="9"/>
        <v>9633061.8269706499</v>
      </c>
      <c r="I45" s="64">
        <f t="shared" si="9"/>
        <v>9474516.4577453118</v>
      </c>
      <c r="J45" s="64">
        <f t="shared" si="9"/>
        <v>9324820.7173683085</v>
      </c>
      <c r="K45" s="64">
        <f t="shared" si="9"/>
        <v>9184388.1346246433</v>
      </c>
      <c r="L45" s="64">
        <f t="shared" si="9"/>
        <v>9042870.5194509774</v>
      </c>
      <c r="M45" s="64">
        <f t="shared" si="9"/>
        <v>8891587.6124073081</v>
      </c>
      <c r="N45" s="65">
        <f t="shared" si="9"/>
        <v>8743559.8026536405</v>
      </c>
    </row>
    <row r="46" spans="1:26">
      <c r="A46" s="66"/>
      <c r="B46" s="66"/>
      <c r="C46" s="47"/>
      <c r="D46" s="47"/>
      <c r="E46" s="47"/>
      <c r="F46" s="47"/>
      <c r="G46" s="47"/>
      <c r="H46" s="47"/>
      <c r="I46" s="47"/>
      <c r="J46" s="47"/>
      <c r="K46" s="47"/>
      <c r="L46" s="47"/>
      <c r="M46" s="47"/>
      <c r="N46" s="84"/>
    </row>
    <row r="47" spans="1:26" ht="16.5" thickBot="1">
      <c r="A47" s="66"/>
      <c r="B47" s="85"/>
      <c r="C47" s="85"/>
      <c r="D47" s="85"/>
      <c r="E47" s="85"/>
      <c r="F47" s="85"/>
      <c r="G47" s="85"/>
      <c r="H47" s="85"/>
      <c r="I47" s="85"/>
      <c r="J47" s="85"/>
      <c r="K47" s="85"/>
      <c r="L47" s="85"/>
      <c r="M47" s="85"/>
      <c r="N47" s="86"/>
    </row>
    <row r="48" spans="1:26" s="31" customFormat="1">
      <c r="A48" s="87" t="s">
        <v>42</v>
      </c>
      <c r="B48" s="88">
        <f>+AVERAGE(B24,N24)</f>
        <v>11534399.589</v>
      </c>
      <c r="C48" s="25" t="s">
        <v>40</v>
      </c>
      <c r="N48" s="32"/>
      <c r="O48"/>
      <c r="P48"/>
      <c r="Q48"/>
      <c r="R48"/>
      <c r="S48"/>
      <c r="T48"/>
      <c r="U48"/>
      <c r="V48"/>
      <c r="W48"/>
      <c r="X48"/>
      <c r="Y48"/>
      <c r="Z48"/>
    </row>
    <row r="49" spans="1:26" s="31" customFormat="1" ht="16.5" thickBot="1">
      <c r="A49" s="89" t="s">
        <v>43</v>
      </c>
      <c r="B49" s="90">
        <f>+AVERAGE(B45:N45)</f>
        <v>9523284.0505212899</v>
      </c>
      <c r="C49" s="25" t="s">
        <v>40</v>
      </c>
      <c r="N49" s="32"/>
      <c r="O49"/>
      <c r="P49"/>
      <c r="Q49"/>
      <c r="R49"/>
      <c r="S49"/>
      <c r="T49"/>
      <c r="U49"/>
      <c r="V49"/>
      <c r="W49"/>
      <c r="X49"/>
      <c r="Y49"/>
      <c r="Z49"/>
    </row>
    <row r="52" spans="1:26" s="31" customFormat="1">
      <c r="B52" s="91">
        <v>0.214</v>
      </c>
      <c r="N52" s="32"/>
      <c r="O52"/>
      <c r="P52"/>
      <c r="Q52"/>
      <c r="R52"/>
      <c r="S52"/>
      <c r="T52"/>
      <c r="U52"/>
      <c r="V52"/>
      <c r="W52"/>
      <c r="X52"/>
      <c r="Y52"/>
      <c r="Z52"/>
    </row>
  </sheetData>
  <printOptions horizontalCentered="1"/>
  <pageMargins left="0.2" right="0.2" top="1" bottom="0.75" header="0.3" footer="0.55000000000000004"/>
  <pageSetup scale="51" orientation="landscape" r:id="rId1"/>
  <headerFooter>
    <oddFooter>&amp;C&amp;"Arial,Regular"&amp;14Page 8.2.&amp;N</oddFooter>
  </headerFooter>
</worksheet>
</file>

<file path=xl/worksheets/sheet3.xml><?xml version="1.0" encoding="utf-8"?>
<worksheet xmlns="http://schemas.openxmlformats.org/spreadsheetml/2006/main" xmlns:r="http://schemas.openxmlformats.org/officeDocument/2006/relationships">
  <dimension ref="A1:N22"/>
  <sheetViews>
    <sheetView view="pageBreakPreview" zoomScale="60" zoomScaleNormal="100" workbookViewId="0">
      <selection activeCell="C21" sqref="C21"/>
    </sheetView>
  </sheetViews>
  <sheetFormatPr defaultRowHeight="15.75"/>
  <cols>
    <col min="1" max="1" width="16" customWidth="1"/>
    <col min="2" max="14" width="12.375" customWidth="1"/>
  </cols>
  <sheetData>
    <row r="1" spans="1:14">
      <c r="A1" s="1" t="s">
        <v>22</v>
      </c>
      <c r="B1" s="1"/>
      <c r="C1" s="2"/>
      <c r="D1" s="2"/>
      <c r="E1" s="2"/>
      <c r="F1" s="2"/>
      <c r="G1" s="2"/>
      <c r="H1" s="2"/>
      <c r="I1" s="2"/>
      <c r="J1" s="2"/>
      <c r="K1" s="2"/>
      <c r="L1" s="2"/>
      <c r="M1" s="2"/>
      <c r="N1" s="2"/>
    </row>
    <row r="2" spans="1:14">
      <c r="A2" s="1" t="s">
        <v>50</v>
      </c>
      <c r="B2" s="1"/>
      <c r="C2" s="2"/>
      <c r="D2" s="2"/>
      <c r="E2" s="2"/>
      <c r="F2" s="2"/>
      <c r="G2" s="2"/>
      <c r="H2" s="2"/>
      <c r="I2" s="2"/>
      <c r="J2" s="2"/>
      <c r="K2" s="2"/>
      <c r="L2" s="2"/>
      <c r="M2" s="2"/>
      <c r="N2" s="2"/>
    </row>
    <row r="3" spans="1:14">
      <c r="A3" s="1" t="s">
        <v>44</v>
      </c>
      <c r="B3" s="1"/>
      <c r="C3" s="2"/>
      <c r="D3" s="2"/>
      <c r="E3" s="2"/>
      <c r="F3" s="2"/>
      <c r="G3" s="2"/>
      <c r="H3" s="2"/>
      <c r="I3" s="2"/>
      <c r="J3" s="2"/>
      <c r="K3" s="2"/>
      <c r="L3" s="2"/>
      <c r="M3" s="2"/>
      <c r="N3" s="2"/>
    </row>
    <row r="4" spans="1:14">
      <c r="A4" s="92" t="s">
        <v>13</v>
      </c>
      <c r="B4" s="92"/>
      <c r="C4" s="2"/>
      <c r="D4" s="2"/>
      <c r="E4" s="2"/>
      <c r="F4" s="2"/>
      <c r="G4" s="2"/>
      <c r="H4" s="2"/>
      <c r="I4" s="2"/>
      <c r="J4" s="2"/>
      <c r="K4" s="2"/>
      <c r="L4" s="2"/>
      <c r="M4" s="2"/>
      <c r="N4" s="2"/>
    </row>
    <row r="5" spans="1:14">
      <c r="A5" s="2"/>
      <c r="B5" s="2"/>
      <c r="C5" s="2"/>
      <c r="D5" s="2"/>
      <c r="E5" s="2"/>
      <c r="F5" s="2"/>
      <c r="G5" s="2"/>
      <c r="H5" s="2"/>
      <c r="I5" s="2"/>
      <c r="J5" s="2"/>
      <c r="K5" s="2"/>
      <c r="L5" s="2"/>
      <c r="M5" s="2"/>
      <c r="N5" s="2"/>
    </row>
    <row r="6" spans="1:14">
      <c r="A6" s="2"/>
      <c r="B6" s="2"/>
      <c r="C6" s="2"/>
      <c r="D6" s="2"/>
      <c r="E6" s="2"/>
      <c r="F6" s="2"/>
      <c r="G6" s="2"/>
      <c r="H6" s="2"/>
      <c r="I6" s="2"/>
      <c r="J6" s="2"/>
      <c r="K6" s="2"/>
      <c r="L6" s="2"/>
      <c r="M6" s="2"/>
      <c r="N6" s="2"/>
    </row>
    <row r="7" spans="1:14">
      <c r="A7" s="2"/>
      <c r="B7" s="2"/>
      <c r="C7" s="2"/>
      <c r="D7" s="2"/>
      <c r="E7" s="2"/>
      <c r="F7" s="2"/>
      <c r="G7" s="2"/>
      <c r="H7" s="2"/>
      <c r="I7" s="2"/>
      <c r="J7" s="2"/>
      <c r="K7" s="2"/>
      <c r="L7" s="2"/>
      <c r="M7" s="2"/>
      <c r="N7" s="2"/>
    </row>
    <row r="8" spans="1:14">
      <c r="A8" s="93" t="s">
        <v>45</v>
      </c>
      <c r="B8" s="93">
        <v>40360</v>
      </c>
      <c r="C8" s="93">
        <v>40391</v>
      </c>
      <c r="D8" s="93">
        <v>40422</v>
      </c>
      <c r="E8" s="93">
        <v>40452</v>
      </c>
      <c r="F8" s="93">
        <v>40483</v>
      </c>
      <c r="G8" s="93">
        <v>40513</v>
      </c>
      <c r="H8" s="93">
        <v>40544</v>
      </c>
      <c r="I8" s="93">
        <v>40575</v>
      </c>
      <c r="J8" s="93">
        <v>40603</v>
      </c>
      <c r="K8" s="93">
        <v>40634</v>
      </c>
      <c r="L8" s="93">
        <v>40664</v>
      </c>
      <c r="M8" s="93">
        <v>40695</v>
      </c>
    </row>
    <row r="9" spans="1:14" ht="29.25" customHeight="1">
      <c r="A9" s="94" t="s">
        <v>13</v>
      </c>
      <c r="B9" s="94">
        <v>-4625186.22</v>
      </c>
      <c r="C9" s="94">
        <v>-4651923.3099999996</v>
      </c>
      <c r="D9" s="94">
        <v>-4666000.6399999997</v>
      </c>
      <c r="E9" s="94">
        <v>-4684991.91</v>
      </c>
      <c r="F9" s="94">
        <v>-4714852.8099999996</v>
      </c>
      <c r="G9" s="94">
        <v>-4736621.59</v>
      </c>
      <c r="H9" s="94">
        <v>-4753903.78</v>
      </c>
      <c r="I9" s="94">
        <v>-4778349.0199999996</v>
      </c>
      <c r="J9" s="94">
        <v>-4804306.04</v>
      </c>
      <c r="K9" s="94">
        <v>-4829051.74</v>
      </c>
      <c r="L9" s="94">
        <v>-4844978.83</v>
      </c>
      <c r="M9" s="94">
        <v>-4867815.62</v>
      </c>
    </row>
    <row r="10" spans="1:14">
      <c r="A10" s="95"/>
      <c r="B10" s="95"/>
      <c r="C10" s="96"/>
      <c r="D10" s="96"/>
      <c r="E10" s="96"/>
      <c r="F10" s="96"/>
      <c r="G10" s="96"/>
      <c r="H10" s="96"/>
      <c r="I10" s="96"/>
      <c r="J10" s="96"/>
      <c r="K10" s="96"/>
      <c r="L10" s="96"/>
      <c r="M10" s="97"/>
    </row>
    <row r="11" spans="1:14">
      <c r="A11" s="93"/>
      <c r="B11" s="93">
        <v>41061</v>
      </c>
      <c r="C11" s="93">
        <v>41091</v>
      </c>
      <c r="D11" s="93">
        <v>41122</v>
      </c>
      <c r="E11" s="93">
        <v>41153</v>
      </c>
      <c r="F11" s="93">
        <v>41183</v>
      </c>
      <c r="G11" s="93">
        <v>41214</v>
      </c>
      <c r="H11" s="93">
        <v>41244</v>
      </c>
      <c r="I11" s="93">
        <v>41275</v>
      </c>
      <c r="J11" s="93">
        <v>41306</v>
      </c>
      <c r="K11" s="93">
        <v>41334</v>
      </c>
      <c r="L11" s="93">
        <v>41365</v>
      </c>
      <c r="M11" s="93">
        <v>41395</v>
      </c>
    </row>
    <row r="12" spans="1:14" ht="35.25" customHeight="1">
      <c r="A12" s="94" t="s">
        <v>13</v>
      </c>
      <c r="B12" s="94">
        <v>-5130488.6667999979</v>
      </c>
      <c r="C12" s="94">
        <v>-5151398.3307999978</v>
      </c>
      <c r="D12" s="94">
        <v>-5174378.138799998</v>
      </c>
      <c r="E12" s="94">
        <v>-5193424.3707999978</v>
      </c>
      <c r="F12" s="94">
        <v>-5216404.178799998</v>
      </c>
      <c r="G12" s="94">
        <v>-5236278.7707999982</v>
      </c>
      <c r="H12" s="94">
        <v>-5255325.002799998</v>
      </c>
      <c r="I12" s="94">
        <v>-5274333.8225199981</v>
      </c>
      <c r="J12" s="94">
        <v>-5293342.6422399981</v>
      </c>
      <c r="K12" s="94">
        <v>-5312351.4619599981</v>
      </c>
      <c r="L12" s="94">
        <v>-5331360.2816799982</v>
      </c>
      <c r="M12" s="94">
        <v>-5350369.1013999982</v>
      </c>
    </row>
    <row r="13" spans="1:14">
      <c r="A13" s="2"/>
      <c r="B13" s="2"/>
      <c r="C13" s="2"/>
      <c r="D13" s="2"/>
      <c r="E13" s="2"/>
      <c r="F13" s="2"/>
      <c r="G13" s="2"/>
      <c r="H13" s="2"/>
      <c r="I13" s="2"/>
      <c r="J13" s="2"/>
      <c r="K13" s="2"/>
      <c r="L13" s="2"/>
      <c r="M13" s="2"/>
      <c r="N13" s="2"/>
    </row>
    <row r="14" spans="1:14">
      <c r="A14" s="2"/>
      <c r="B14" s="2"/>
      <c r="C14" s="2"/>
      <c r="D14" s="2"/>
      <c r="E14" s="2"/>
      <c r="F14" s="2"/>
      <c r="G14" s="2"/>
      <c r="H14" s="2"/>
      <c r="I14" s="2"/>
      <c r="J14" s="2"/>
      <c r="K14" s="2"/>
      <c r="L14" s="2"/>
      <c r="M14" s="2"/>
      <c r="N14" s="2"/>
    </row>
    <row r="15" spans="1:14">
      <c r="A15" s="2"/>
      <c r="B15" s="2"/>
      <c r="C15" s="2"/>
      <c r="D15" s="2"/>
      <c r="E15" s="2"/>
      <c r="F15" s="2"/>
      <c r="G15" s="2"/>
      <c r="H15" s="2"/>
      <c r="I15" s="2"/>
      <c r="J15" s="2"/>
      <c r="K15" s="2"/>
      <c r="L15" s="2"/>
      <c r="M15" s="2"/>
      <c r="N15" s="2"/>
    </row>
    <row r="16" spans="1:14">
      <c r="A16" s="2"/>
      <c r="B16" s="2"/>
      <c r="C16" s="2"/>
      <c r="D16" s="2"/>
      <c r="E16" s="2"/>
      <c r="F16" s="2"/>
      <c r="G16" s="2"/>
      <c r="H16" s="2"/>
      <c r="I16" s="2"/>
      <c r="J16" s="2"/>
      <c r="K16" s="2"/>
      <c r="L16" s="2"/>
      <c r="M16" s="2"/>
      <c r="N16" s="2"/>
    </row>
    <row r="17" spans="1:14">
      <c r="A17" s="2"/>
      <c r="B17" s="2"/>
      <c r="C17" s="2"/>
      <c r="D17" s="2"/>
      <c r="E17" s="2"/>
      <c r="F17" s="2"/>
      <c r="G17" s="2"/>
      <c r="H17" s="2"/>
      <c r="I17" s="2"/>
      <c r="J17" s="2"/>
      <c r="K17" s="2"/>
      <c r="L17" s="2"/>
      <c r="M17" s="2"/>
      <c r="N17" s="2"/>
    </row>
    <row r="18" spans="1:14">
      <c r="A18" s="29" t="s">
        <v>46</v>
      </c>
      <c r="B18" s="29"/>
      <c r="C18" s="2"/>
      <c r="D18" s="2"/>
      <c r="E18" s="2"/>
      <c r="F18" s="2"/>
      <c r="G18" s="2"/>
      <c r="H18" s="2"/>
      <c r="I18" s="2"/>
      <c r="J18" s="2"/>
      <c r="K18" s="2"/>
      <c r="L18" s="2"/>
      <c r="M18" s="2"/>
      <c r="N18" s="2"/>
    </row>
    <row r="19" spans="1:14">
      <c r="A19" s="111" t="s">
        <v>47</v>
      </c>
      <c r="B19" s="111"/>
      <c r="C19" s="47">
        <f>+AVERAGE(B9:M9)</f>
        <v>-4746498.4591666665</v>
      </c>
      <c r="D19" s="2"/>
      <c r="E19" s="2"/>
      <c r="F19" s="2"/>
      <c r="G19" s="2"/>
      <c r="H19" s="2"/>
      <c r="I19" s="2"/>
      <c r="J19" s="2"/>
      <c r="K19" s="2"/>
      <c r="L19" s="2"/>
      <c r="M19" s="2"/>
      <c r="N19" s="2"/>
    </row>
    <row r="20" spans="1:14">
      <c r="A20" s="111" t="s">
        <v>48</v>
      </c>
      <c r="B20" s="111"/>
      <c r="C20" s="47">
        <f>+AVERAGE(B12:M12)</f>
        <v>-5243287.8974499973</v>
      </c>
      <c r="D20" s="2"/>
      <c r="E20" s="2"/>
      <c r="F20" s="2"/>
      <c r="G20" s="2"/>
      <c r="H20" s="2"/>
      <c r="I20" s="2"/>
      <c r="J20" s="2"/>
      <c r="K20" s="2"/>
      <c r="L20" s="2"/>
      <c r="M20" s="2"/>
      <c r="N20" s="2"/>
    </row>
    <row r="21" spans="1:14" ht="16.5" thickBot="1">
      <c r="A21" s="111" t="s">
        <v>49</v>
      </c>
      <c r="B21" s="111"/>
      <c r="C21" s="98">
        <f>+C20-C19</f>
        <v>-496789.43828333076</v>
      </c>
      <c r="D21" s="1" t="s">
        <v>40</v>
      </c>
      <c r="E21" s="1"/>
      <c r="F21" s="2"/>
      <c r="G21" s="2"/>
      <c r="H21" s="2"/>
      <c r="I21" s="2"/>
      <c r="J21" s="2"/>
      <c r="K21" s="2"/>
      <c r="L21" s="2"/>
      <c r="M21" s="2"/>
      <c r="N21" s="2"/>
    </row>
    <row r="22" spans="1:14" ht="16.5" thickTop="1"/>
  </sheetData>
  <mergeCells count="3">
    <mergeCell ref="A19:B19"/>
    <mergeCell ref="A20:B20"/>
    <mergeCell ref="A21:B21"/>
  </mergeCells>
  <pageMargins left="0.7" right="0.7" top="0.75" bottom="0.75" header="0.3" footer="0.55000000000000004"/>
  <pageSetup scale="63" orientation="landscape" r:id="rId1"/>
  <headerFooter>
    <oddFooter>&amp;C&amp;"Arial,Regular"&amp;14Page 8.2.2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8.2</vt:lpstr>
      <vt:lpstr>8.2.1</vt:lpstr>
      <vt:lpstr>8.2.2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2012-02-07T19:30:14Z</dcterms:created>
  <dcterms:modified xsi:type="dcterms:W3CDTF">2012-02-22T20:33:10Z</dcterms:modified>
</cp:coreProperties>
</file>