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30" windowWidth="17400" windowHeight="11385"/>
  </bookViews>
  <sheets>
    <sheet name="8.11" sheetId="1" r:id="rId1"/>
    <sheet name="8.11.1" sheetId="2" r:id="rId2"/>
    <sheet name="8.11.2" sheetId="3" r:id="rId3"/>
    <sheet name="8.11.3" sheetId="4" r:id="rId4"/>
    <sheet name="8.11.4" sheetId="5" r:id="rId5"/>
    <sheet name="8.11.5" sheetId="6" r:id="rId6"/>
  </sheets>
  <externalReferences>
    <externalReference r:id="rId7"/>
    <externalReference r:id="rId8"/>
    <externalReference r:id="rId9"/>
    <externalReference r:id="rId10"/>
    <externalReference r:id="rId11"/>
  </externalReferences>
  <definedNames>
    <definedName name="__123Graph_A" localSheetId="2" hidden="1">[1]Inputs!#REF!</definedName>
    <definedName name="__123Graph_A" localSheetId="3" hidden="1">[1]Inputs!#REF!</definedName>
    <definedName name="__123Graph_A" localSheetId="4" hidden="1">[1]Inputs!#REF!</definedName>
    <definedName name="__123Graph_A" hidden="1">[1]Inputs!#REF!</definedName>
    <definedName name="__123Graph_B" localSheetId="2" hidden="1">[1]Inputs!#REF!</definedName>
    <definedName name="__123Graph_B" localSheetId="3" hidden="1">[1]Inputs!#REF!</definedName>
    <definedName name="__123Graph_B" localSheetId="4" hidden="1">[1]Inputs!#REF!</definedName>
    <definedName name="__123Graph_B" hidden="1">[1]Inputs!#REF!</definedName>
    <definedName name="__123Graph_D" localSheetId="2" hidden="1">[1]Inputs!#REF!</definedName>
    <definedName name="__123Graph_D" localSheetId="3" hidden="1">[1]Inputs!#REF!</definedName>
    <definedName name="__123Graph_D" localSheetId="4" hidden="1">[1]Inputs!#REF!</definedName>
    <definedName name="__123Graph_D" hidden="1">[1]Inputs!#REF!</definedName>
    <definedName name="__123Graph_E" hidden="1">[2]Input!$E$22:$E$37</definedName>
    <definedName name="__123Graph_F" hidden="1">[2]Input!$D$22:$D$37</definedName>
    <definedName name="_Fill" localSheetId="2" hidden="1">#REF!</definedName>
    <definedName name="_Fill" localSheetId="3" hidden="1">#REF!</definedName>
    <definedName name="_Fill" localSheetId="4"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OM1" localSheetId="2"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2" hidden="1">#REF!</definedName>
    <definedName name="_Sort" localSheetId="3" hidden="1">#REF!</definedName>
    <definedName name="_Sort" localSheetId="4"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sa" localSheetId="2"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gf" localSheetId="2"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DUDE" localSheetId="2" hidden="1">#REF!</definedName>
    <definedName name="DUDE" localSheetId="3" hidden="1">#REF!</definedName>
    <definedName name="DUDE" localSheetId="4" hidden="1">#REF!</definedName>
    <definedName name="DUDE" hidden="1">#REF!</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localSheetId="2"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2"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[3]Inputs!#REF!</definedName>
    <definedName name="PricingInfo" localSheetId="3" hidden="1">[3]Inputs!#REF!</definedName>
    <definedName name="PricingInfo" localSheetId="4" hidden="1">[3]Inputs!#REF!</definedName>
    <definedName name="PricingInfo" hidden="1">[3]Inputs!#REF!</definedName>
    <definedName name="_xlnm.Print_Area" localSheetId="0">'8.11'!$A$1:$J$72</definedName>
    <definedName name="_xlnm.Print_Area" localSheetId="2">'8.11.2'!$A$1:$J$69</definedName>
    <definedName name="_xlnm.Print_Area" localSheetId="4">'8.11.4'!$A$1:$H$53</definedName>
    <definedName name="_xlnm.Print_Titles" localSheetId="2">'8.11.2'!$A:$A,'8.11.2'!$1:$3</definedName>
    <definedName name="_xlnm.Print_Titles" localSheetId="4">'8.11.4'!$A:$A,'8.11.4'!$1:$3</definedName>
    <definedName name="retail" localSheetId="2"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localSheetId="2" hidden="1">"49GIFYZHNJTATUOKXDMYE7SAP"</definedName>
    <definedName name="SAPBEXwbID" localSheetId="4" hidden="1">"49GIFYZHNJTATUOKXDMYE7SAP"</definedName>
    <definedName name="SAPBEXwbID" hidden="1">"3YJQSC8Y0GI9RK3LY9DCN6EQ3"</definedName>
    <definedName name="shit" localSheetId="2"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2"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tandard1" localSheetId="2" hidden="1">{"YTD-Total",#N/A,FALSE,"Provision"}</definedName>
    <definedName name="standard1" localSheetId="4" hidden="1">{"YTD-Total",#N/A,FALSE,"Provision"}</definedName>
    <definedName name="standard1" hidden="1">{"YTD-Total",#N/A,FALSE,"Provision"}</definedName>
    <definedName name="w" localSheetId="2" hidden="1">[4]Inputs!#REF!</definedName>
    <definedName name="w" localSheetId="3" hidden="1">[5]Inputs!#REF!</definedName>
    <definedName name="w" localSheetId="4" hidden="1">[4]Inputs!#REF!</definedName>
    <definedName name="w" hidden="1">[5]Inputs!#REF!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{#N/A,#N/A,FALSE,"Cover";#N/A,#N/A,FALSE,"Lead Sheet";#N/A,#N/A,FALSE,"Interest Expense A ";#N/A,#N/A,FALSE,"Deposits 3 01";#N/A,#N/A,FALSE,"Deposits 3 02";#N/A,#N/A,FALSE,"T-Accounts";#N/A,#N/A,FALSE,"Interest Expense B";#N/A,#N/A,FALSE,"IntRate"}</definedName>
    <definedName name="wrn.All._.Pages." localSheetId="4" hidden="1">{#N/A,#N/A,FALSE,"Cover";#N/A,#N/A,FALSE,"Lead Sheet";#N/A,#N/A,FALSE,"Interest Expense A ";#N/A,#N/A,FALSE,"Deposits 3 01";#N/A,#N/A,FALSE,"Deposits 3 02";#N/A,#N/A,FALSE,"T-Accounts";#N/A,#N/A,FALSE,"Interest Expense B";#N/A,#N/A,FALSE,"IntRate"}</definedName>
    <definedName name="wrn.All._.Pages." hidden="1">{#N/A,#N/A,FALSE,"Cover";#N/A,#N/A,FALSE,"Lead Sheet";#N/A,#N/A,FALSE,"Interest Expense A ";#N/A,#N/A,FALSE,"Deposits 3 01";#N/A,#N/A,FALSE,"Deposits 3 02";#N/A,#N/A,FALSE,"T-Accounts";#N/A,#N/A,FALSE,"Interest Expense B";#N/A,#N/A,FALSE,"IntRate"}</definedName>
    <definedName name="wrn.BUS._.RPT." localSheetId="2"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2"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2" hidden="1">{"FullView",#N/A,FALSE,"Consltd-For contngcy"}</definedName>
    <definedName name="wrn.Full._.View." localSheetId="4"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2"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2"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4" hidden="1">{"PPM Recon View",#N/A,FALSE,"Hyperion Proof"}</definedName>
    <definedName name="wrn.PPMreconview." hidden="1">{"PPM Recon View",#N/A,FALSE,"Hyperion Proof"}</definedName>
    <definedName name="wrn.ProofElectricOnly." localSheetId="2"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4"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4" hidden="1">{"YTD-Utility",#N/A,FALSE,"Prov Utility"}</definedName>
    <definedName name="wrn.Standard._.Utility._.Only." hidden="1">{"YTD-Utility",#N/A,FALSE,"Prov Utility"}</definedName>
    <definedName name="wrn.Summary._.View." localSheetId="2" hidden="1">{#N/A,#N/A,FALSE,"Consltd-For contngcy"}</definedName>
    <definedName name="wrn.Summary._.View." localSheetId="4" hidden="1">{#N/A,#N/A,FALSE,"Consltd-For contngcy"}</definedName>
    <definedName name="wrn.Summary._.View." hidden="1">{#N/A,#N/A,FALSE,"Consltd-For contngcy"}</definedName>
    <definedName name="wrn.UK._.Conversion._.Only." localSheetId="2" hidden="1">{#N/A,#N/A,FALSE,"Dec 1999 UK Continuing Ops"}</definedName>
    <definedName name="wrn.UK._.Conversion._.Only." localSheetId="4" hidden="1">{#N/A,#N/A,FALSE,"Dec 1999 UK Continuing Ops"}</definedName>
    <definedName name="wrn.UK._.Conversion._.Only." hidden="1">{#N/A,#N/A,FALSE,"Dec 1999 UK Continuing Ops"}</definedName>
    <definedName name="wrn.YearEnd." localSheetId="2"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z" hidden="1">'[1]DSM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hidden="1">#REF!</definedName>
  </definedNames>
  <calcPr calcId="125725" calcMode="manual"/>
</workbook>
</file>

<file path=xl/calcChain.xml><?xml version="1.0" encoding="utf-8"?>
<calcChain xmlns="http://schemas.openxmlformats.org/spreadsheetml/2006/main">
  <c r="D8" i="6"/>
  <c r="C9" s="1"/>
  <c r="A3"/>
  <c r="A2"/>
  <c r="A1"/>
  <c r="G26" i="5"/>
  <c r="G27" s="1"/>
  <c r="G28" s="1"/>
  <c r="G29" s="1"/>
  <c r="G30" s="1"/>
  <c r="G31" s="1"/>
  <c r="G32" s="1"/>
  <c r="G33" s="1"/>
  <c r="G34" s="1"/>
  <c r="G35" s="1"/>
  <c r="G36" s="1"/>
  <c r="C26"/>
  <c r="C27" s="1"/>
  <c r="C28" s="1"/>
  <c r="C29" s="1"/>
  <c r="C30" s="1"/>
  <c r="C31" s="1"/>
  <c r="C32" s="1"/>
  <c r="C33" s="1"/>
  <c r="C34" s="1"/>
  <c r="C35" s="1"/>
  <c r="A3"/>
  <c r="A2"/>
  <c r="A1"/>
  <c r="I67" i="4"/>
  <c r="H67"/>
  <c r="G67"/>
  <c r="F67"/>
  <c r="E67"/>
  <c r="D67"/>
  <c r="I62"/>
  <c r="H62"/>
  <c r="G62"/>
  <c r="F62"/>
  <c r="E62"/>
  <c r="D62"/>
  <c r="J61"/>
  <c r="J60"/>
  <c r="J59"/>
  <c r="J58"/>
  <c r="J57"/>
  <c r="J56"/>
  <c r="J55"/>
  <c r="J54"/>
  <c r="J53"/>
  <c r="J52"/>
  <c r="J51"/>
  <c r="J50"/>
  <c r="J49"/>
  <c r="J48"/>
  <c r="J62" s="1"/>
  <c r="I42"/>
  <c r="I80" s="1"/>
  <c r="H42"/>
  <c r="H80" s="1"/>
  <c r="G42"/>
  <c r="G80" s="1"/>
  <c r="F42"/>
  <c r="F80" s="1"/>
  <c r="E42"/>
  <c r="E80" s="1"/>
  <c r="D42"/>
  <c r="D80" s="1"/>
  <c r="I41"/>
  <c r="I79" s="1"/>
  <c r="H41"/>
  <c r="H79" s="1"/>
  <c r="G41"/>
  <c r="G79" s="1"/>
  <c r="F41"/>
  <c r="F79" s="1"/>
  <c r="E41"/>
  <c r="E79" s="1"/>
  <c r="D41"/>
  <c r="D79" s="1"/>
  <c r="I40"/>
  <c r="I78" s="1"/>
  <c r="H40"/>
  <c r="H78" s="1"/>
  <c r="G40"/>
  <c r="G78" s="1"/>
  <c r="F40"/>
  <c r="F78" s="1"/>
  <c r="E40"/>
  <c r="E78" s="1"/>
  <c r="D40"/>
  <c r="D78" s="1"/>
  <c r="I39"/>
  <c r="I77" s="1"/>
  <c r="H39"/>
  <c r="H77" s="1"/>
  <c r="G39"/>
  <c r="G77" s="1"/>
  <c r="F39"/>
  <c r="F77" s="1"/>
  <c r="E39"/>
  <c r="E77" s="1"/>
  <c r="D39"/>
  <c r="D77" s="1"/>
  <c r="I38"/>
  <c r="I76" s="1"/>
  <c r="H38"/>
  <c r="H76" s="1"/>
  <c r="G38"/>
  <c r="G76" s="1"/>
  <c r="F38"/>
  <c r="F76" s="1"/>
  <c r="E38"/>
  <c r="E76" s="1"/>
  <c r="D38"/>
  <c r="D76" s="1"/>
  <c r="I37"/>
  <c r="I75" s="1"/>
  <c r="H37"/>
  <c r="H75" s="1"/>
  <c r="G37"/>
  <c r="G75" s="1"/>
  <c r="F37"/>
  <c r="F75" s="1"/>
  <c r="E37"/>
  <c r="E75" s="1"/>
  <c r="D37"/>
  <c r="D75" s="1"/>
  <c r="I36"/>
  <c r="I74" s="1"/>
  <c r="H36"/>
  <c r="H74" s="1"/>
  <c r="G36"/>
  <c r="G74" s="1"/>
  <c r="F36"/>
  <c r="F74" s="1"/>
  <c r="E36"/>
  <c r="E74" s="1"/>
  <c r="D36"/>
  <c r="D74" s="1"/>
  <c r="I35"/>
  <c r="I73" s="1"/>
  <c r="H35"/>
  <c r="H73" s="1"/>
  <c r="G35"/>
  <c r="G73" s="1"/>
  <c r="F35"/>
  <c r="F73" s="1"/>
  <c r="E35"/>
  <c r="E73" s="1"/>
  <c r="D35"/>
  <c r="D73" s="1"/>
  <c r="I34"/>
  <c r="I72" s="1"/>
  <c r="H34"/>
  <c r="H72" s="1"/>
  <c r="G34"/>
  <c r="G72" s="1"/>
  <c r="F34"/>
  <c r="F72" s="1"/>
  <c r="E34"/>
  <c r="E72" s="1"/>
  <c r="D34"/>
  <c r="D72" s="1"/>
  <c r="I33"/>
  <c r="I71" s="1"/>
  <c r="H33"/>
  <c r="H71" s="1"/>
  <c r="G33"/>
  <c r="G71" s="1"/>
  <c r="F33"/>
  <c r="F71" s="1"/>
  <c r="E33"/>
  <c r="E71" s="1"/>
  <c r="D33"/>
  <c r="D71" s="1"/>
  <c r="I32"/>
  <c r="I70" s="1"/>
  <c r="H32"/>
  <c r="H70" s="1"/>
  <c r="G32"/>
  <c r="G70" s="1"/>
  <c r="F32"/>
  <c r="F70" s="1"/>
  <c r="E32"/>
  <c r="E70" s="1"/>
  <c r="D32"/>
  <c r="D70" s="1"/>
  <c r="I31"/>
  <c r="I69" s="1"/>
  <c r="H31"/>
  <c r="H69" s="1"/>
  <c r="G31"/>
  <c r="G69" s="1"/>
  <c r="F31"/>
  <c r="F69" s="1"/>
  <c r="E31"/>
  <c r="E69" s="1"/>
  <c r="D31"/>
  <c r="D69" s="1"/>
  <c r="I30"/>
  <c r="I43" s="1"/>
  <c r="H30"/>
  <c r="H68" s="1"/>
  <c r="G30"/>
  <c r="G43" s="1"/>
  <c r="F30"/>
  <c r="F68" s="1"/>
  <c r="E30"/>
  <c r="E43" s="1"/>
  <c r="D30"/>
  <c r="D68" s="1"/>
  <c r="J29"/>
  <c r="I24"/>
  <c r="H24"/>
  <c r="G24"/>
  <c r="F24"/>
  <c r="E24"/>
  <c r="D24"/>
  <c r="C24"/>
  <c r="A3"/>
  <c r="A2"/>
  <c r="A1"/>
  <c r="F68" i="3"/>
  <c r="B47"/>
  <c r="C24"/>
  <c r="C23"/>
  <c r="E24" s="1"/>
  <c r="F11"/>
  <c r="E10"/>
  <c r="H10" s="1"/>
  <c r="D10"/>
  <c r="F10" s="1"/>
  <c r="I23" s="1"/>
  <c r="H9"/>
  <c r="F9"/>
  <c r="A3"/>
  <c r="A2"/>
  <c r="A1"/>
  <c r="G13" i="2"/>
  <c r="C13"/>
  <c r="B13"/>
  <c r="E12"/>
  <c r="D12"/>
  <c r="F12" s="1"/>
  <c r="E11"/>
  <c r="D11"/>
  <c r="F11" s="1"/>
  <c r="E10"/>
  <c r="D10"/>
  <c r="F10" s="1"/>
  <c r="E9"/>
  <c r="D9"/>
  <c r="D13" s="1"/>
  <c r="E8"/>
  <c r="E13" s="1"/>
  <c r="D8"/>
  <c r="F8" s="1"/>
  <c r="A3"/>
  <c r="A2"/>
  <c r="F31" i="1"/>
  <c r="I31" s="1"/>
  <c r="F25"/>
  <c r="I25" s="1"/>
  <c r="F23"/>
  <c r="I23" s="1"/>
  <c r="F19"/>
  <c r="I19" s="1"/>
  <c r="F16"/>
  <c r="I15"/>
  <c r="I14"/>
  <c r="F11"/>
  <c r="I11" s="1"/>
  <c r="F10"/>
  <c r="I10" s="1"/>
  <c r="I16" l="1"/>
  <c r="I24" i="3"/>
  <c r="J69" i="4"/>
  <c r="J70"/>
  <c r="J71"/>
  <c r="J72"/>
  <c r="J73"/>
  <c r="J74"/>
  <c r="J75"/>
  <c r="J76"/>
  <c r="J77"/>
  <c r="J78"/>
  <c r="J79"/>
  <c r="J80"/>
  <c r="D81"/>
  <c r="F81"/>
  <c r="H81"/>
  <c r="F9" i="2"/>
  <c r="F13" s="1"/>
  <c r="F9" i="1" s="1"/>
  <c r="F29"/>
  <c r="C25" i="3"/>
  <c r="E25" s="1"/>
  <c r="J31" i="4"/>
  <c r="J33"/>
  <c r="J35"/>
  <c r="J37"/>
  <c r="J39"/>
  <c r="J41"/>
  <c r="D43"/>
  <c r="F43"/>
  <c r="H43"/>
  <c r="J67"/>
  <c r="E68"/>
  <c r="J68" s="1"/>
  <c r="G68"/>
  <c r="G81" s="1"/>
  <c r="I68"/>
  <c r="I81" s="1"/>
  <c r="D9" i="6"/>
  <c r="J30" i="4"/>
  <c r="J43" s="1"/>
  <c r="J32"/>
  <c r="J34"/>
  <c r="J36"/>
  <c r="J38"/>
  <c r="J40"/>
  <c r="J42"/>
  <c r="I9" i="1" l="1"/>
  <c r="I12" s="1"/>
  <c r="F12"/>
  <c r="C10" i="6"/>
  <c r="D10" s="1"/>
  <c r="I29" i="1"/>
  <c r="J81" i="4"/>
  <c r="E81"/>
  <c r="C26" i="3"/>
  <c r="E26"/>
  <c r="I25"/>
  <c r="C27" l="1"/>
  <c r="E27" s="1"/>
  <c r="I26"/>
  <c r="C11" i="6"/>
  <c r="D11"/>
  <c r="C12" l="1"/>
  <c r="D12" s="1"/>
  <c r="I27" i="3"/>
  <c r="C28"/>
  <c r="E28" s="1"/>
  <c r="I28" l="1"/>
  <c r="C29"/>
  <c r="C13" i="6"/>
  <c r="D13" s="1"/>
  <c r="C14" l="1"/>
  <c r="D14" s="1"/>
  <c r="C30" i="3"/>
  <c r="E30"/>
  <c r="E29"/>
  <c r="I29" s="1"/>
  <c r="I30" s="1"/>
  <c r="C31" l="1"/>
  <c r="C15" i="6"/>
  <c r="D15" s="1"/>
  <c r="C16" l="1"/>
  <c r="D16" s="1"/>
  <c r="C32" i="3"/>
  <c r="E32"/>
  <c r="E31"/>
  <c r="I31" s="1"/>
  <c r="C33" l="1"/>
  <c r="E33" s="1"/>
  <c r="I32"/>
  <c r="C17" i="6"/>
  <c r="D17" s="1"/>
  <c r="C18" l="1"/>
  <c r="D18" s="1"/>
  <c r="I33" i="3"/>
  <c r="C34"/>
  <c r="E34"/>
  <c r="C19" i="6" l="1"/>
  <c r="D19" s="1"/>
  <c r="I34" i="3"/>
  <c r="C35"/>
  <c r="C36" l="1"/>
  <c r="F36"/>
  <c r="F35"/>
  <c r="C20" i="6"/>
  <c r="D20" s="1"/>
  <c r="C37" i="3" l="1"/>
  <c r="F37" s="1"/>
  <c r="C21" i="6"/>
  <c r="D21" s="1"/>
  <c r="I35" i="3"/>
  <c r="I36" l="1"/>
  <c r="I37" s="1"/>
  <c r="C22" i="6"/>
  <c r="D22" s="1"/>
  <c r="C38" i="3"/>
  <c r="C23" i="6" l="1"/>
  <c r="D23" s="1"/>
  <c r="C39" i="3"/>
  <c r="F39" s="1"/>
  <c r="F38"/>
  <c r="I38"/>
  <c r="I39" l="1"/>
  <c r="C40"/>
  <c r="F40"/>
  <c r="C24" i="6"/>
  <c r="D24" s="1"/>
  <c r="I40" i="3" l="1"/>
  <c r="C25" i="6"/>
  <c r="D25" s="1"/>
  <c r="B20" i="5" s="1"/>
  <c r="C36" s="1"/>
  <c r="F41" i="3"/>
  <c r="C41"/>
  <c r="C37" i="5" l="1"/>
  <c r="E37" s="1"/>
  <c r="C42" i="3"/>
  <c r="F42"/>
  <c r="I41"/>
  <c r="G37" i="5" l="1"/>
  <c r="C43" i="3"/>
  <c r="C38" i="5"/>
  <c r="I42" i="3"/>
  <c r="C39" i="5" l="1"/>
  <c r="E39" s="1"/>
  <c r="C44" i="3"/>
  <c r="F44"/>
  <c r="I43"/>
  <c r="I44" s="1"/>
  <c r="E38" i="5"/>
  <c r="G38" s="1"/>
  <c r="F43" i="3"/>
  <c r="G39" i="5" l="1"/>
  <c r="C45" i="3"/>
  <c r="F45" s="1"/>
  <c r="I45" s="1"/>
  <c r="C40" i="5"/>
  <c r="C41" l="1"/>
  <c r="E41" s="1"/>
  <c r="E40"/>
  <c r="G40"/>
  <c r="C46" i="3"/>
  <c r="C47" s="1"/>
  <c r="C50" s="1"/>
  <c r="F18" i="1" s="1"/>
  <c r="F46" i="3"/>
  <c r="F47" s="1"/>
  <c r="F50" s="1"/>
  <c r="F24" i="1" s="1"/>
  <c r="I18" l="1"/>
  <c r="I46" i="3"/>
  <c r="I47" s="1"/>
  <c r="I50" s="1"/>
  <c r="F30" i="1" s="1"/>
  <c r="I24"/>
  <c r="G41" i="5"/>
  <c r="C42"/>
  <c r="E42" s="1"/>
  <c r="G42" l="1"/>
  <c r="C43"/>
  <c r="E43" s="1"/>
  <c r="I30" i="1"/>
  <c r="C44" i="5" l="1"/>
  <c r="E44" s="1"/>
  <c r="G43"/>
  <c r="G44" l="1"/>
  <c r="C45"/>
  <c r="E45" s="1"/>
  <c r="G45" l="1"/>
  <c r="C46"/>
  <c r="C47" l="1"/>
  <c r="E47" s="1"/>
  <c r="E46"/>
  <c r="G46" s="1"/>
  <c r="G47" l="1"/>
  <c r="C48"/>
  <c r="C49" s="1"/>
  <c r="C52" s="1"/>
  <c r="F20" i="1" s="1"/>
  <c r="I20" l="1"/>
  <c r="I21" s="1"/>
  <c r="F21"/>
  <c r="E48" i="5"/>
  <c r="E49" l="1"/>
  <c r="E52" s="1"/>
  <c r="F26" i="1" s="1"/>
  <c r="G48" i="5"/>
  <c r="G49" s="1"/>
  <c r="G52" s="1"/>
  <c r="F32" i="1" s="1"/>
  <c r="I26" l="1"/>
  <c r="I27" s="1"/>
  <c r="F27"/>
  <c r="I32"/>
  <c r="I33" s="1"/>
  <c r="F33"/>
</calcChain>
</file>

<file path=xl/sharedStrings.xml><?xml version="1.0" encoding="utf-8"?>
<sst xmlns="http://schemas.openxmlformats.org/spreadsheetml/2006/main" count="268" uniqueCount="145">
  <si>
    <t>Rocky Mountain Power</t>
  </si>
  <si>
    <t>PAGE</t>
  </si>
  <si>
    <t>TOTAL</t>
  </si>
  <si>
    <t>ACCOUNT</t>
  </si>
  <si>
    <t>Type</t>
  </si>
  <si>
    <t>COMPANY</t>
  </si>
  <si>
    <t>FACTOR</t>
  </si>
  <si>
    <t>FACTOR %</t>
  </si>
  <si>
    <t>ALLOCATED</t>
  </si>
  <si>
    <t>REF#</t>
  </si>
  <si>
    <t>Adjustment to Expense:</t>
  </si>
  <si>
    <t>Operation &amp; Maintenance</t>
  </si>
  <si>
    <t>SG-P</t>
  </si>
  <si>
    <t>8.11.1</t>
  </si>
  <si>
    <t>Facilities Removal Costs</t>
  </si>
  <si>
    <t>SG</t>
  </si>
  <si>
    <t>Adjustment to Revenue:</t>
  </si>
  <si>
    <t>Oregon Customer Surcharge</t>
  </si>
  <si>
    <t>OR</t>
  </si>
  <si>
    <t>California Customer Surcharge</t>
  </si>
  <si>
    <t>CA</t>
  </si>
  <si>
    <t>Adjustment to Rate Base:</t>
  </si>
  <si>
    <t>Existing Klamath</t>
  </si>
  <si>
    <t>8.11.2</t>
  </si>
  <si>
    <t>Klamath Relicensing &amp; Settlement Process Costs: Remove</t>
  </si>
  <si>
    <t>8.11.4</t>
  </si>
  <si>
    <t>Klamath Relicensing &amp; Settlement Process Costs: Add Back</t>
  </si>
  <si>
    <t>Adjustment to Depreciation Expense:</t>
  </si>
  <si>
    <t>Existing Klamath: Remove accelerated from Base Period</t>
  </si>
  <si>
    <t>403HP</t>
  </si>
  <si>
    <t>Existing Klamath: Include Accelerated for Test Period</t>
  </si>
  <si>
    <t>404IP</t>
  </si>
  <si>
    <t>Adjustment to Depreciation Reserve:</t>
  </si>
  <si>
    <t>108HP</t>
  </si>
  <si>
    <t>111IP</t>
  </si>
  <si>
    <t>Description of Adjustment:</t>
  </si>
  <si>
    <t xml:space="preserve"> </t>
  </si>
  <si>
    <t>O&amp;M</t>
  </si>
  <si>
    <t>12ME Jun 2011 Actuals</t>
  </si>
  <si>
    <t>12ME May13 Forecast</t>
  </si>
  <si>
    <t>Increase to Test Period</t>
  </si>
  <si>
    <t>Inflation*</t>
  </si>
  <si>
    <t>Adjustment</t>
  </si>
  <si>
    <t>(A)</t>
  </si>
  <si>
    <t>(B)</t>
  </si>
  <si>
    <t>(C = B - A)</t>
  </si>
  <si>
    <t>(D)</t>
  </si>
  <si>
    <t>(E = C - D)</t>
  </si>
  <si>
    <t>Administration/Management</t>
  </si>
  <si>
    <t>Aquatic Habitat/Hatcheries</t>
  </si>
  <si>
    <t>Terrestrial Improvements</t>
  </si>
  <si>
    <t>Water Measurement/Monitoring</t>
  </si>
  <si>
    <t>Water Quality Improvement</t>
  </si>
  <si>
    <t>Klamath Implementation Total</t>
  </si>
  <si>
    <t>* Inflation is included in Adjustment 4.12</t>
  </si>
  <si>
    <t>The escalation factor used in this adjustment is an average based on operations and maintenance FERC account balances at June 2011.</t>
  </si>
  <si>
    <t>Hydro average:</t>
  </si>
  <si>
    <t>Base Year Ended June 2011</t>
  </si>
  <si>
    <t>Per Books: June11</t>
  </si>
  <si>
    <t>Accelerated Amount: June11*</t>
  </si>
  <si>
    <t>Adjusted Actuals: June11</t>
  </si>
  <si>
    <t>Existing Klamath:</t>
  </si>
  <si>
    <t>YE</t>
  </si>
  <si>
    <t>B/E Avg</t>
  </si>
  <si>
    <t>Gross EPIS</t>
  </si>
  <si>
    <t>Depreciation Reserve</t>
  </si>
  <si>
    <t>(E)</t>
  </si>
  <si>
    <t>Depreciation Expense</t>
  </si>
  <si>
    <t>Ref. 8.11</t>
  </si>
  <si>
    <t>(C)</t>
  </si>
  <si>
    <t>Ref. 8.11.3</t>
  </si>
  <si>
    <t>*Effective January 1, 2011, depreciation was accelerated on the Company's books prior to the settlement in Docket No. 10-035-124 which postponed this issue to a</t>
  </si>
  <si>
    <t>future proceeding. The accelerated amount for January 2011 through June 2011 is removed as part of this adjustment.</t>
  </si>
  <si>
    <t>Test Year Ending May 2013</t>
  </si>
  <si>
    <t>Capital Additions</t>
  </si>
  <si>
    <t>EPIS Balance</t>
  </si>
  <si>
    <t>Depreciation Expense**</t>
  </si>
  <si>
    <t>(F)</t>
  </si>
  <si>
    <t>(G)</t>
  </si>
  <si>
    <t>(H)</t>
  </si>
  <si>
    <t>13 Mon Avg</t>
  </si>
  <si>
    <t>Yr. Ending May13</t>
  </si>
  <si>
    <t>Adjustments:</t>
  </si>
  <si>
    <t>(I = F - D)</t>
  </si>
  <si>
    <t>(J = G - C)</t>
  </si>
  <si>
    <t>(K = H - E)</t>
  </si>
  <si>
    <t>**1.884% is the Klamath composite rate used through May 2012. The accelerated depreciation rate is 8.319% starting in June 2012.</t>
  </si>
  <si>
    <t>Projects related to Klamath Implementation:</t>
  </si>
  <si>
    <t>Project</t>
  </si>
  <si>
    <t>Factor</t>
  </si>
  <si>
    <t>In-Service</t>
  </si>
  <si>
    <t>Amount (July11-May13)</t>
  </si>
  <si>
    <t>IKL IM8 JC Boyle Bypass Barrier Removal</t>
  </si>
  <si>
    <t>Copco 1 Spillway Tainter Gate Rehab</t>
  </si>
  <si>
    <t>Iron Gate Klamath River Flow Protection</t>
  </si>
  <si>
    <t>IKL IM7 JC Boyle Gravel Enhancement</t>
  </si>
  <si>
    <t>JC Boyle Instream Flow Augmentation</t>
  </si>
  <si>
    <t>Copco Reach Forklift</t>
  </si>
  <si>
    <t>Iron Gate Penstock Failure Detection</t>
  </si>
  <si>
    <t>JC Boyle Spillgate Rehab</t>
  </si>
  <si>
    <t>IKL IM4 IG Hatchery Bogus Creek Weir Installation</t>
  </si>
  <si>
    <t>IKL IM4 IG Egg Rearing Moist Air Incubat</t>
  </si>
  <si>
    <t>Accelerated amount included in January 2011 through June 2011 for Existing Klamath Hydro:</t>
  </si>
  <si>
    <t>Class</t>
  </si>
  <si>
    <t>Old Rate</t>
  </si>
  <si>
    <t>Beginning Balance</t>
  </si>
  <si>
    <t>00033010</t>
  </si>
  <si>
    <t>00033020</t>
  </si>
  <si>
    <t>00033040</t>
  </si>
  <si>
    <t>00033110</t>
  </si>
  <si>
    <t>00033120</t>
  </si>
  <si>
    <t>00033130</t>
  </si>
  <si>
    <t>00033210</t>
  </si>
  <si>
    <t>00033220</t>
  </si>
  <si>
    <t>00033300</t>
  </si>
  <si>
    <t>00033400</t>
  </si>
  <si>
    <t>00033470</t>
  </si>
  <si>
    <t>00033510</t>
  </si>
  <si>
    <t>00033520</t>
  </si>
  <si>
    <t>00033600</t>
  </si>
  <si>
    <t>Estimated Depreciation with prior Rates:</t>
  </si>
  <si>
    <t>Total</t>
  </si>
  <si>
    <t>Actual Depreciation in SAP:</t>
  </si>
  <si>
    <t>Difference (Estimated Depreciation with prior Rates - Actual Depreciation in SAP)</t>
  </si>
  <si>
    <t>Ref. 8.11.2</t>
  </si>
  <si>
    <t>Remove Base Year Klamath Relicensing &amp; Settlement Process Costs</t>
  </si>
  <si>
    <t>In-Service Date</t>
  </si>
  <si>
    <t>June 2011</t>
  </si>
  <si>
    <t>Amortization Reserve</t>
  </si>
  <si>
    <t>Amortization Expense</t>
  </si>
  <si>
    <t>Add Back Test Year Klamath Relicensing &amp; Settlement Process Costs</t>
  </si>
  <si>
    <t>May 30, 2012</t>
  </si>
  <si>
    <t>Amount</t>
  </si>
  <si>
    <t>Ref. 8.11.5</t>
  </si>
  <si>
    <t>AFUDC Rate*</t>
  </si>
  <si>
    <t>AFUDC</t>
  </si>
  <si>
    <t>Balance</t>
  </si>
  <si>
    <t>Klamath Relicening Balance Jan.1/11</t>
  </si>
  <si>
    <t>Relicensing Project Balance May 30, 2012</t>
  </si>
  <si>
    <t>Ref. 8.11.4</t>
  </si>
  <si>
    <t xml:space="preserve">*The AFUDC rates for January 2011 through October 2011 are the actual AFUDC that were used </t>
  </si>
  <si>
    <t>by the Company. November 2011 through May 2012 use the October 2011 AFUDC rate.</t>
  </si>
  <si>
    <t>Utah General Rate Case - May 2013</t>
  </si>
  <si>
    <t>UTAH</t>
  </si>
  <si>
    <t xml:space="preserve">Klamath Hydroelectric Settlement Agreement </t>
  </si>
</sst>
</file>

<file path=xl/styles.xml><?xml version="1.0" encoding="utf-8"?>
<styleSheet xmlns="http://schemas.openxmlformats.org/spreadsheetml/2006/main">
  <numFmts count="19">
    <numFmt numFmtId="5" formatCode="&quot;$&quot;#,##0_);\(&quot;$&quot;#,##0\)"/>
    <numFmt numFmtId="41" formatCode="_(* #,##0_);_(* \(#,##0\);_(* &quot;-&quot;_);_(@_)"/>
    <numFmt numFmtId="43" formatCode="_(* #,##0.00_);_(* \(#,##0.00\);_(* &quot;-&quot;??_);_(@_)"/>
    <numFmt numFmtId="164" formatCode="_(* #,##0_);_(* \(#,##0\);_(* &quot;-&quot;??_);_(@_)"/>
    <numFmt numFmtId="165" formatCode="0.000%"/>
    <numFmt numFmtId="166" formatCode="0.0000%"/>
    <numFmt numFmtId="167" formatCode="[$-409]mmm\-yy;@"/>
    <numFmt numFmtId="168" formatCode="_(* #,##0.000000_);_(* \(#,##0.000000\);_(* &quot;-&quot;??_);_(@_)"/>
    <numFmt numFmtId="169" formatCode="#,##0.00000000_);[Red]\(#,##0.00000000\)"/>
    <numFmt numFmtId="170" formatCode="_-* #,##0\ &quot;F&quot;_-;\-* #,##0\ &quot;F&quot;_-;_-* &quot;-&quot;\ &quot;F&quot;_-;_-@_-"/>
    <numFmt numFmtId="171" formatCode="&quot;$&quot;###0;[Red]\(&quot;$&quot;###0\)"/>
    <numFmt numFmtId="172" formatCode="&quot;$&quot;#,##0\ ;\(&quot;$&quot;#,##0\)"/>
    <numFmt numFmtId="173" formatCode="########\-###\-###"/>
    <numFmt numFmtId="174" formatCode="0.0"/>
    <numFmt numFmtId="175" formatCode="#,##0.000;[Red]\-#,##0.000"/>
    <numFmt numFmtId="176" formatCode="#,##0.0_);\(#,##0.0\);\-\ ;"/>
    <numFmt numFmtId="177" formatCode="#,##0.0000"/>
    <numFmt numFmtId="178" formatCode="mmm\ dd\,\ yyyy"/>
    <numFmt numFmtId="179" formatCode="General_)"/>
  </numFmts>
  <fonts count="44">
    <font>
      <sz val="10"/>
      <name val="Arial"/>
      <family val="2"/>
    </font>
    <font>
      <sz val="11"/>
      <color theme="1"/>
      <name val="Calibri"/>
      <family val="2"/>
      <scheme val="minor"/>
    </font>
    <font>
      <sz val="10"/>
      <name val="Arial"/>
      <family val="2"/>
    </font>
    <font>
      <b/>
      <sz val="10"/>
      <name val="Arial"/>
      <family val="2"/>
    </font>
    <font>
      <u/>
      <sz val="10"/>
      <name val="Arial"/>
      <family val="2"/>
    </font>
    <font>
      <sz val="12"/>
      <name val="Times New Roman"/>
      <family val="1"/>
    </font>
    <font>
      <sz val="10"/>
      <color theme="1"/>
      <name val="Arial"/>
      <family val="2"/>
    </font>
    <font>
      <b/>
      <u/>
      <sz val="10"/>
      <name val="Arial"/>
      <family val="2"/>
    </font>
    <font>
      <i/>
      <sz val="10"/>
      <name val="Arial"/>
      <family val="2"/>
    </font>
    <font>
      <sz val="10"/>
      <name val="Times New Roman"/>
      <family val="1"/>
    </font>
    <font>
      <sz val="10"/>
      <color rgb="FFFF0000"/>
      <name val="Arial"/>
      <family val="2"/>
    </font>
    <font>
      <u/>
      <sz val="10"/>
      <color rgb="FFFF0000"/>
      <name val="Arial"/>
      <family val="2"/>
    </font>
    <font>
      <b/>
      <sz val="10"/>
      <color theme="1"/>
      <name val="Arial"/>
      <family val="2"/>
    </font>
    <font>
      <b/>
      <u/>
      <sz val="10"/>
      <color theme="1"/>
      <name val="Arial"/>
      <family val="2"/>
    </font>
    <font>
      <sz val="10"/>
      <color rgb="FF2116B2"/>
      <name val="Arial"/>
      <family val="2"/>
    </font>
    <font>
      <sz val="10"/>
      <name val="Courier"/>
      <family val="3"/>
    </font>
    <font>
      <sz val="10"/>
      <color indexed="8"/>
      <name val="Helv"/>
    </font>
    <font>
      <sz val="11"/>
      <color theme="1"/>
      <name val="Calibri"/>
      <family val="2"/>
    </font>
    <font>
      <sz val="12"/>
      <color theme="1"/>
      <name val="Times New Roman"/>
      <family val="2"/>
    </font>
    <font>
      <sz val="10"/>
      <color indexed="24"/>
      <name val="Courier New"/>
      <family val="3"/>
    </font>
    <font>
      <sz val="10"/>
      <name val="Helv"/>
    </font>
    <font>
      <sz val="8"/>
      <name val="Helv"/>
    </font>
    <font>
      <sz val="7"/>
      <name val="Arial"/>
      <family val="2"/>
    </font>
    <font>
      <sz val="8"/>
      <name val="Arial"/>
      <family val="2"/>
    </font>
    <font>
      <b/>
      <sz val="16"/>
      <name val="Times New Roman"/>
      <family val="1"/>
    </font>
    <font>
      <b/>
      <sz val="12"/>
      <name val="Arial"/>
      <family val="2"/>
    </font>
    <font>
      <b/>
      <sz val="8"/>
      <name val="Arial"/>
      <family val="2"/>
    </font>
    <font>
      <sz val="12"/>
      <color indexed="12"/>
      <name val="Times New Roman"/>
      <family val="1"/>
    </font>
    <font>
      <sz val="10"/>
      <color theme="1"/>
      <name val="Calibri"/>
      <family val="2"/>
      <scheme val="minor"/>
    </font>
    <font>
      <sz val="10"/>
      <color indexed="11"/>
      <name val="Geneva"/>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sz val="10"/>
      <name val="LinePrinter"/>
    </font>
    <font>
      <sz val="8"/>
      <color indexed="12"/>
      <name val="Arial"/>
      <family val="2"/>
    </font>
  </fonts>
  <fills count="3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6"/>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s>
  <borders count="27">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154">
    <xf numFmtId="0" fontId="0" fillId="0" borderId="0"/>
    <xf numFmtId="43" fontId="5" fillId="0" borderId="0" applyFont="0" applyFill="0" applyBorder="0" applyAlignment="0" applyProtection="0"/>
    <xf numFmtId="9" fontId="5"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41" fontId="9"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5"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70" fontId="2" fillId="0" borderId="0"/>
    <xf numFmtId="1" fontId="16" fillId="0" borderId="0"/>
    <xf numFmtId="43" fontId="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0" fontId="20" fillId="0" borderId="0"/>
    <xf numFmtId="0" fontId="20" fillId="0" borderId="0"/>
    <xf numFmtId="3" fontId="19" fillId="0" borderId="0" applyFont="0" applyFill="0" applyBorder="0" applyAlignment="0" applyProtection="0"/>
    <xf numFmtId="0" fontId="20" fillId="0" borderId="0"/>
    <xf numFmtId="171" fontId="21" fillId="0" borderId="0" applyFont="0" applyFill="0" applyBorder="0" applyProtection="0">
      <alignment horizontal="right"/>
    </xf>
    <xf numFmtId="5" fontId="20" fillId="0" borderId="0"/>
    <xf numFmtId="172" fontId="19" fillId="0" borderId="0" applyFont="0" applyFill="0" applyBorder="0" applyAlignment="0" applyProtection="0"/>
    <xf numFmtId="0" fontId="19" fillId="0" borderId="0" applyFont="0" applyFill="0" applyBorder="0" applyAlignment="0" applyProtection="0"/>
    <xf numFmtId="0" fontId="20" fillId="0" borderId="0"/>
    <xf numFmtId="0" fontId="19" fillId="0" borderId="0" applyFont="0" applyFill="0" applyBorder="0" applyAlignment="0" applyProtection="0"/>
    <xf numFmtId="2" fontId="19" fillId="0" borderId="0" applyFont="0" applyFill="0" applyBorder="0" applyAlignment="0" applyProtection="0"/>
    <xf numFmtId="0" fontId="22" fillId="0" borderId="0" applyFont="0" applyFill="0" applyBorder="0" applyAlignment="0" applyProtection="0">
      <alignment horizontal="left"/>
    </xf>
    <xf numFmtId="38" fontId="23" fillId="2" borderId="0" applyNumberFormat="0" applyBorder="0" applyAlignment="0" applyProtection="0"/>
    <xf numFmtId="38" fontId="23" fillId="2" borderId="0" applyNumberFormat="0" applyBorder="0" applyAlignment="0" applyProtection="0"/>
    <xf numFmtId="0" fontId="24" fillId="0" borderId="0"/>
    <xf numFmtId="0" fontId="25" fillId="0" borderId="15" applyNumberFormat="0" applyAlignment="0" applyProtection="0">
      <alignment horizontal="left" vertical="center"/>
    </xf>
    <xf numFmtId="0" fontId="25" fillId="0" borderId="1">
      <alignment horizontal="left" vertical="center"/>
    </xf>
    <xf numFmtId="10" fontId="23" fillId="3" borderId="16" applyNumberFormat="0" applyBorder="0" applyAlignment="0" applyProtection="0"/>
    <xf numFmtId="10" fontId="23" fillId="3" borderId="16" applyNumberFormat="0" applyBorder="0" applyAlignment="0" applyProtection="0"/>
    <xf numFmtId="173" fontId="2" fillId="0" borderId="0"/>
    <xf numFmtId="174" fontId="26" fillId="0" borderId="0" applyNumberFormat="0" applyFill="0" applyBorder="0" applyAlignment="0" applyProtection="0"/>
    <xf numFmtId="164" fontId="27" fillId="0" borderId="0" applyFont="0" applyAlignment="0" applyProtection="0"/>
    <xf numFmtId="0" fontId="23" fillId="0" borderId="17" applyNumberFormat="0" applyBorder="0" applyAlignment="0"/>
    <xf numFmtId="0" fontId="23" fillId="0" borderId="17" applyNumberFormat="0" applyBorder="0" applyAlignment="0"/>
    <xf numFmtId="175" fontId="2" fillId="0" borderId="0"/>
    <xf numFmtId="0" fontId="18" fillId="0" borderId="0"/>
    <xf numFmtId="0" fontId="2" fillId="0" borderId="0"/>
    <xf numFmtId="0" fontId="17" fillId="0" borderId="0"/>
    <xf numFmtId="0" fontId="1" fillId="0" borderId="0"/>
    <xf numFmtId="0" fontId="1" fillId="0" borderId="0"/>
    <xf numFmtId="0" fontId="1" fillId="0" borderId="0"/>
    <xf numFmtId="0" fontId="2" fillId="0" borderId="0"/>
    <xf numFmtId="0" fontId="2" fillId="0" borderId="0"/>
    <xf numFmtId="0" fontId="6" fillId="0" borderId="0"/>
    <xf numFmtId="0" fontId="1" fillId="0" borderId="0"/>
    <xf numFmtId="0" fontId="1" fillId="0" borderId="0"/>
    <xf numFmtId="0" fontId="2" fillId="0" borderId="0"/>
    <xf numFmtId="0" fontId="2" fillId="0" borderId="0"/>
    <xf numFmtId="37" fontId="20" fillId="0" borderId="0"/>
    <xf numFmtId="0" fontId="2" fillId="4" borderId="18" applyNumberFormat="0" applyFont="0" applyAlignment="0" applyProtection="0"/>
    <xf numFmtId="176" fontId="5" fillId="0" borderId="0" applyFont="0" applyFill="0" applyBorder="0" applyProtection="0"/>
    <xf numFmtId="176" fontId="5" fillId="0" borderId="0" applyFont="0" applyFill="0" applyBorder="0" applyProtection="0"/>
    <xf numFmtId="12" fontId="25" fillId="5" borderId="8">
      <alignment horizontal="left"/>
    </xf>
    <xf numFmtId="0" fontId="20" fillId="0" borderId="0"/>
    <xf numFmtId="0" fontId="20" fillId="0" borderId="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9" fillId="0" borderId="0"/>
    <xf numFmtId="4" fontId="30" fillId="6" borderId="19" applyNumberFormat="0" applyProtection="0">
      <alignment vertical="center"/>
    </xf>
    <xf numFmtId="4" fontId="31" fillId="7" borderId="19" applyNumberFormat="0" applyProtection="0">
      <alignment vertical="center"/>
    </xf>
    <xf numFmtId="4" fontId="30" fillId="7" borderId="19" applyNumberFormat="0" applyProtection="0">
      <alignment vertical="center"/>
    </xf>
    <xf numFmtId="4" fontId="30" fillId="7" borderId="19" applyNumberFormat="0" applyProtection="0">
      <alignment horizontal="left" vertical="center" indent="1"/>
    </xf>
    <xf numFmtId="0" fontId="30" fillId="7" borderId="19" applyNumberFormat="0" applyProtection="0">
      <alignment horizontal="left" vertical="top" indent="1"/>
    </xf>
    <xf numFmtId="4" fontId="30" fillId="8" borderId="20" applyNumberFormat="0" applyProtection="0">
      <alignment vertical="center"/>
    </xf>
    <xf numFmtId="4" fontId="30" fillId="8" borderId="19" applyNumberFormat="0" applyProtection="0"/>
    <xf numFmtId="4" fontId="32" fillId="9" borderId="19" applyNumberFormat="0" applyProtection="0">
      <alignment horizontal="right" vertical="center"/>
    </xf>
    <xf numFmtId="4" fontId="32" fillId="10" borderId="19" applyNumberFormat="0" applyProtection="0">
      <alignment horizontal="right" vertical="center"/>
    </xf>
    <xf numFmtId="4" fontId="32" fillId="11" borderId="19" applyNumberFormat="0" applyProtection="0">
      <alignment horizontal="right" vertical="center"/>
    </xf>
    <xf numFmtId="4" fontId="32" fillId="12" borderId="19" applyNumberFormat="0" applyProtection="0">
      <alignment horizontal="right" vertical="center"/>
    </xf>
    <xf numFmtId="4" fontId="32" fillId="13" borderId="19" applyNumberFormat="0" applyProtection="0">
      <alignment horizontal="right" vertical="center"/>
    </xf>
    <xf numFmtId="4" fontId="32" fillId="14" borderId="19" applyNumberFormat="0" applyProtection="0">
      <alignment horizontal="right" vertical="center"/>
    </xf>
    <xf numFmtId="4" fontId="32" fillId="15" borderId="19" applyNumberFormat="0" applyProtection="0">
      <alignment horizontal="right" vertical="center"/>
    </xf>
    <xf numFmtId="4" fontId="32" fillId="16" borderId="19" applyNumberFormat="0" applyProtection="0">
      <alignment horizontal="right" vertical="center"/>
    </xf>
    <xf numFmtId="4" fontId="32" fillId="17" borderId="19" applyNumberFormat="0" applyProtection="0">
      <alignment horizontal="right" vertical="center"/>
    </xf>
    <xf numFmtId="4" fontId="30" fillId="18" borderId="21" applyNumberFormat="0" applyProtection="0">
      <alignment horizontal="left" vertical="center" indent="1"/>
    </xf>
    <xf numFmtId="4" fontId="32" fillId="19" borderId="0" applyNumberFormat="0" applyProtection="0">
      <alignment horizontal="left" vertical="center" indent="1"/>
    </xf>
    <xf numFmtId="4" fontId="32" fillId="19" borderId="0" applyNumberFormat="0" applyProtection="0">
      <alignment horizontal="left" indent="1"/>
    </xf>
    <xf numFmtId="4" fontId="33" fillId="20" borderId="0" applyNumberFormat="0" applyProtection="0">
      <alignment horizontal="left" vertical="center" indent="1"/>
    </xf>
    <xf numFmtId="4" fontId="33" fillId="20" borderId="0" applyNumberFormat="0" applyProtection="0">
      <alignment horizontal="left" vertical="center" indent="1"/>
    </xf>
    <xf numFmtId="4" fontId="32" fillId="21" borderId="19" applyNumberFormat="0" applyProtection="0">
      <alignment horizontal="right" vertical="center"/>
    </xf>
    <xf numFmtId="4" fontId="34" fillId="0" borderId="0" applyNumberFormat="0" applyProtection="0">
      <alignment horizontal="left" vertical="center" indent="1"/>
    </xf>
    <xf numFmtId="4" fontId="35" fillId="22" borderId="0" applyNumberFormat="0" applyProtection="0">
      <alignment horizontal="left" indent="1"/>
    </xf>
    <xf numFmtId="4" fontId="36" fillId="0" borderId="0" applyNumberFormat="0" applyProtection="0">
      <alignment horizontal="left" vertical="center" indent="1"/>
    </xf>
    <xf numFmtId="4" fontId="36" fillId="23" borderId="0" applyNumberFormat="0" applyProtection="0"/>
    <xf numFmtId="0" fontId="2" fillId="20" borderId="19" applyNumberFormat="0" applyProtection="0">
      <alignment horizontal="left" vertical="center" indent="1"/>
    </xf>
    <xf numFmtId="0" fontId="2" fillId="20" borderId="19" applyNumberFormat="0" applyProtection="0">
      <alignment horizontal="left" vertical="center" indent="1"/>
    </xf>
    <xf numFmtId="0" fontId="2" fillId="20" borderId="19" applyNumberFormat="0" applyProtection="0">
      <alignment horizontal="left" vertical="top" indent="1"/>
    </xf>
    <xf numFmtId="0" fontId="2" fillId="20" borderId="19" applyNumberFormat="0" applyProtection="0">
      <alignment horizontal="left" vertical="top" indent="1"/>
    </xf>
    <xf numFmtId="0" fontId="2" fillId="8" borderId="19" applyNumberFormat="0" applyProtection="0">
      <alignment horizontal="left" vertical="center" indent="1"/>
    </xf>
    <xf numFmtId="0" fontId="2" fillId="8" borderId="19" applyNumberFormat="0" applyProtection="0">
      <alignment horizontal="left" vertical="center" indent="1"/>
    </xf>
    <xf numFmtId="0" fontId="2" fillId="8" borderId="19" applyNumberFormat="0" applyProtection="0">
      <alignment horizontal="left" vertical="top" indent="1"/>
    </xf>
    <xf numFmtId="0" fontId="2" fillId="8" borderId="19" applyNumberFormat="0" applyProtection="0">
      <alignment horizontal="left" vertical="top" indent="1"/>
    </xf>
    <xf numFmtId="0" fontId="2" fillId="24" borderId="19" applyNumberFormat="0" applyProtection="0">
      <alignment horizontal="left" vertical="center" indent="1"/>
    </xf>
    <xf numFmtId="0" fontId="2" fillId="24" borderId="19" applyNumberFormat="0" applyProtection="0">
      <alignment horizontal="left" vertical="center" indent="1"/>
    </xf>
    <xf numFmtId="0" fontId="2" fillId="24" borderId="19" applyNumberFormat="0" applyProtection="0">
      <alignment horizontal="left" vertical="top" indent="1"/>
    </xf>
    <xf numFmtId="0" fontId="2" fillId="24" borderId="19" applyNumberFormat="0" applyProtection="0">
      <alignment horizontal="left" vertical="top" indent="1"/>
    </xf>
    <xf numFmtId="0" fontId="2" fillId="25" borderId="19" applyNumberFormat="0" applyProtection="0">
      <alignment horizontal="left" vertical="center" indent="1"/>
    </xf>
    <xf numFmtId="0" fontId="2" fillId="25" borderId="19" applyNumberFormat="0" applyProtection="0">
      <alignment horizontal="left" vertical="center" indent="1"/>
    </xf>
    <xf numFmtId="0" fontId="2" fillId="25" borderId="19" applyNumberFormat="0" applyProtection="0">
      <alignment horizontal="left" vertical="top" indent="1"/>
    </xf>
    <xf numFmtId="0" fontId="2" fillId="25" borderId="19" applyNumberFormat="0" applyProtection="0">
      <alignment horizontal="left" vertical="top" indent="1"/>
    </xf>
    <xf numFmtId="4" fontId="32" fillId="3" borderId="19" applyNumberFormat="0" applyProtection="0">
      <alignment vertical="center"/>
    </xf>
    <xf numFmtId="4" fontId="37" fillId="3" borderId="19" applyNumberFormat="0" applyProtection="0">
      <alignment vertical="center"/>
    </xf>
    <xf numFmtId="4" fontId="32" fillId="3" borderId="19" applyNumberFormat="0" applyProtection="0">
      <alignment horizontal="left" vertical="center" indent="1"/>
    </xf>
    <xf numFmtId="0" fontId="32" fillId="3" borderId="19" applyNumberFormat="0" applyProtection="0">
      <alignment horizontal="left" vertical="top" indent="1"/>
    </xf>
    <xf numFmtId="4" fontId="32" fillId="26" borderId="22" applyNumberFormat="0" applyProtection="0">
      <alignment horizontal="right" vertical="center"/>
    </xf>
    <xf numFmtId="4" fontId="32" fillId="0" borderId="19" applyNumberFormat="0" applyProtection="0">
      <alignment horizontal="right" vertical="center"/>
    </xf>
    <xf numFmtId="4" fontId="37" fillId="19" borderId="19" applyNumberFormat="0" applyProtection="0">
      <alignment horizontal="right" vertical="center"/>
    </xf>
    <xf numFmtId="4" fontId="32" fillId="26" borderId="19" applyNumberFormat="0" applyProtection="0">
      <alignment horizontal="left" vertical="center" indent="1"/>
    </xf>
    <xf numFmtId="4" fontId="32" fillId="0" borderId="19" applyNumberFormat="0" applyProtection="0">
      <alignment horizontal="left" vertical="center" indent="1"/>
    </xf>
    <xf numFmtId="0" fontId="32" fillId="8" borderId="19" applyNumberFormat="0" applyProtection="0">
      <alignment horizontal="center" vertical="top"/>
    </xf>
    <xf numFmtId="0" fontId="32" fillId="8" borderId="19" applyNumberFormat="0" applyProtection="0">
      <alignment horizontal="left" vertical="top"/>
    </xf>
    <xf numFmtId="4" fontId="38" fillId="0" borderId="0" applyNumberFormat="0" applyProtection="0">
      <alignment horizontal="left" vertical="center"/>
    </xf>
    <xf numFmtId="4" fontId="39" fillId="27" borderId="0" applyNumberFormat="0" applyProtection="0">
      <alignment horizontal="left"/>
    </xf>
    <xf numFmtId="4" fontId="40" fillId="19" borderId="19" applyNumberFormat="0" applyProtection="0">
      <alignment horizontal="right" vertical="center"/>
    </xf>
    <xf numFmtId="37" fontId="41" fillId="28" borderId="0" applyNumberFormat="0" applyFont="0" applyBorder="0" applyAlignment="0" applyProtection="0"/>
    <xf numFmtId="177" fontId="2" fillId="0" borderId="23">
      <alignment horizontal="justify" vertical="top" wrapText="1"/>
    </xf>
    <xf numFmtId="0" fontId="2" fillId="0" borderId="0">
      <alignment horizontal="left" wrapText="1"/>
    </xf>
    <xf numFmtId="178"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16">
      <alignment horizontal="center" vertical="center" wrapText="1"/>
    </xf>
    <xf numFmtId="0" fontId="3" fillId="0" borderId="16">
      <alignment horizontal="center" vertical="center" wrapText="1"/>
    </xf>
    <xf numFmtId="0" fontId="20" fillId="0" borderId="24"/>
    <xf numFmtId="179" fontId="42" fillId="0" borderId="0">
      <alignment horizontal="left"/>
    </xf>
    <xf numFmtId="0" fontId="20" fillId="0" borderId="25"/>
    <xf numFmtId="37" fontId="23" fillId="7" borderId="0" applyNumberFormat="0" applyBorder="0" applyAlignment="0" applyProtection="0"/>
    <xf numFmtId="37" fontId="23" fillId="7" borderId="0" applyNumberFormat="0" applyBorder="0" applyAlignment="0" applyProtection="0"/>
    <xf numFmtId="37" fontId="23" fillId="0" borderId="0"/>
    <xf numFmtId="3" fontId="43" fillId="29" borderId="26" applyProtection="0"/>
  </cellStyleXfs>
  <cellXfs count="202">
    <xf numFmtId="0" fontId="0" fillId="0" borderId="0" xfId="0"/>
    <xf numFmtId="0" fontId="2" fillId="0" borderId="0" xfId="0" applyFont="1"/>
    <xf numFmtId="0" fontId="3" fillId="0" borderId="0" xfId="0" applyFont="1"/>
    <xf numFmtId="0" fontId="2" fillId="0" borderId="0" xfId="0" applyFont="1" applyAlignment="1">
      <alignment horizontal="center"/>
    </xf>
    <xf numFmtId="49" fontId="0" fillId="0" borderId="0" xfId="0" applyNumberFormat="1" applyAlignment="1">
      <alignment horizontal="center"/>
    </xf>
    <xf numFmtId="0" fontId="2"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0" fontId="0" fillId="0" borderId="0" xfId="0" applyFill="1"/>
    <xf numFmtId="0" fontId="2" fillId="0" borderId="0" xfId="0" applyFont="1" applyFill="1" applyBorder="1"/>
    <xf numFmtId="0" fontId="2" fillId="0" borderId="0" xfId="0" applyFont="1" applyFill="1" applyBorder="1" applyAlignment="1">
      <alignment horizontal="center"/>
    </xf>
    <xf numFmtId="164" fontId="2" fillId="0" borderId="0" xfId="1" applyNumberFormat="1" applyFont="1" applyFill="1" applyBorder="1" applyAlignment="1">
      <alignment horizontal="center"/>
    </xf>
    <xf numFmtId="164" fontId="0" fillId="0" borderId="0" xfId="1" applyNumberFormat="1" applyFont="1" applyFill="1" applyBorder="1" applyAlignment="1">
      <alignment horizontal="center"/>
    </xf>
    <xf numFmtId="165" fontId="2" fillId="0" borderId="0" xfId="0" applyNumberFormat="1" applyFont="1" applyFill="1" applyBorder="1" applyAlignment="1">
      <alignment horizontal="center"/>
    </xf>
    <xf numFmtId="0" fontId="0" fillId="0" borderId="0" xfId="0" applyFill="1" applyAlignment="1">
      <alignment horizontal="center"/>
    </xf>
    <xf numFmtId="0" fontId="0" fillId="0" borderId="0" xfId="0" applyFill="1" applyBorder="1"/>
    <xf numFmtId="41" fontId="0" fillId="0" borderId="0" xfId="0" applyNumberFormat="1" applyFill="1" applyBorder="1" applyAlignment="1">
      <alignment horizontal="center"/>
    </xf>
    <xf numFmtId="0" fontId="0" fillId="0" borderId="0" xfId="0" applyFill="1" applyBorder="1" applyAlignment="1">
      <alignment horizontal="center"/>
    </xf>
    <xf numFmtId="165" fontId="2" fillId="0" borderId="0" xfId="0" applyNumberFormat="1" applyFont="1" applyAlignment="1">
      <alignment horizontal="center"/>
    </xf>
    <xf numFmtId="0" fontId="2" fillId="0" borderId="0" xfId="0" applyNumberFormat="1" applyFont="1" applyFill="1" applyAlignment="1">
      <alignment horizontal="center"/>
    </xf>
    <xf numFmtId="0" fontId="0" fillId="0" borderId="0" xfId="0" applyAlignment="1">
      <alignment horizontal="right"/>
    </xf>
    <xf numFmtId="164" fontId="2" fillId="0" borderId="0" xfId="0" applyNumberFormat="1" applyFont="1"/>
    <xf numFmtId="164" fontId="2" fillId="0" borderId="1" xfId="1" applyNumberFormat="1" applyFont="1" applyFill="1" applyBorder="1"/>
    <xf numFmtId="166" fontId="2" fillId="0" borderId="0" xfId="2" applyNumberFormat="1" applyFont="1" applyFill="1" applyBorder="1" applyAlignment="1">
      <alignment horizontal="center"/>
    </xf>
    <xf numFmtId="41" fontId="2" fillId="0" borderId="0" xfId="1" applyNumberFormat="1" applyFont="1" applyFill="1" applyBorder="1" applyAlignment="1">
      <alignment horizontal="center"/>
    </xf>
    <xf numFmtId="166" fontId="2" fillId="0" borderId="0" xfId="0" applyNumberFormat="1" applyFont="1" applyFill="1" applyBorder="1" applyAlignment="1">
      <alignment horizontal="center"/>
    </xf>
    <xf numFmtId="0" fontId="0" fillId="0" borderId="0" xfId="0" applyFont="1" applyFill="1" applyBorder="1" applyAlignment="1">
      <alignment horizontal="center"/>
    </xf>
    <xf numFmtId="41" fontId="2" fillId="0" borderId="0" xfId="0" applyNumberFormat="1" applyFont="1" applyFill="1" applyBorder="1" applyAlignment="1">
      <alignment horizontal="center"/>
    </xf>
    <xf numFmtId="165" fontId="2" fillId="0" borderId="0" xfId="2" applyNumberFormat="1" applyFont="1" applyFill="1" applyBorder="1" applyAlignment="1">
      <alignment horizontal="center"/>
    </xf>
    <xf numFmtId="165" fontId="2" fillId="0" borderId="0" xfId="2" applyNumberFormat="1" applyFont="1" applyFill="1" applyAlignment="1">
      <alignment horizontal="center"/>
    </xf>
    <xf numFmtId="0" fontId="2" fillId="0" borderId="0" xfId="0" applyNumberFormat="1" applyFont="1" applyFill="1" applyBorder="1" applyAlignment="1">
      <alignment horizontal="center"/>
    </xf>
    <xf numFmtId="41" fontId="2" fillId="0" borderId="1" xfId="1" applyNumberFormat="1" applyFont="1" applyFill="1" applyBorder="1" applyAlignment="1">
      <alignment horizontal="center"/>
    </xf>
    <xf numFmtId="0" fontId="3" fillId="0" borderId="0" xfId="0" applyFont="1" applyFill="1" applyBorder="1"/>
    <xf numFmtId="164" fontId="2" fillId="0" borderId="0" xfId="1" applyNumberFormat="1" applyFont="1" applyFill="1" applyBorder="1" applyAlignment="1"/>
    <xf numFmtId="0" fontId="2" fillId="0" borderId="0" xfId="0" applyFont="1" applyFill="1" applyAlignment="1">
      <alignment horizontal="center"/>
    </xf>
    <xf numFmtId="164" fontId="2" fillId="0" borderId="0" xfId="1" applyNumberFormat="1" applyFont="1" applyFill="1" applyBorder="1" applyAlignment="1">
      <alignment horizontal="right"/>
    </xf>
    <xf numFmtId="164" fontId="2" fillId="0" borderId="1" xfId="1" applyNumberFormat="1" applyFont="1" applyFill="1" applyBorder="1" applyAlignment="1">
      <alignment horizontal="right"/>
    </xf>
    <xf numFmtId="0" fontId="2" fillId="0" borderId="0" xfId="2" applyNumberFormat="1" applyFont="1" applyFill="1" applyBorder="1" applyAlignment="1">
      <alignment horizontal="center"/>
    </xf>
    <xf numFmtId="165" fontId="2" fillId="0" borderId="0" xfId="0" quotePrefix="1" applyNumberFormat="1" applyFont="1" applyFill="1" applyBorder="1" applyAlignment="1">
      <alignment horizontal="center"/>
    </xf>
    <xf numFmtId="0" fontId="2" fillId="0" borderId="0" xfId="4" applyFont="1" applyFill="1" applyBorder="1" applyAlignment="1"/>
    <xf numFmtId="0" fontId="2" fillId="0" borderId="0" xfId="4" applyFont="1" applyFill="1" applyBorder="1" applyAlignment="1">
      <alignment horizontal="center"/>
    </xf>
    <xf numFmtId="164" fontId="2" fillId="0" borderId="0" xfId="1" applyNumberFormat="1" applyFont="1" applyFill="1" applyBorder="1"/>
    <xf numFmtId="165" fontId="2" fillId="0" borderId="0" xfId="2" applyNumberFormat="1" applyFont="1" applyBorder="1" applyAlignment="1">
      <alignment horizontal="center"/>
    </xf>
    <xf numFmtId="165" fontId="2" fillId="0" borderId="0" xfId="2" applyNumberFormat="1" applyFont="1" applyAlignment="1">
      <alignment horizontal="center"/>
    </xf>
    <xf numFmtId="0" fontId="3" fillId="0" borderId="0" xfId="0" applyFont="1" applyFill="1" applyAlignment="1">
      <alignment horizontal="left"/>
    </xf>
    <xf numFmtId="0" fontId="2" fillId="0" borderId="0" xfId="2" applyNumberFormat="1" applyFont="1" applyAlignment="1">
      <alignment horizontal="center"/>
    </xf>
    <xf numFmtId="41" fontId="2" fillId="0" borderId="0" xfId="1" applyNumberFormat="1" applyFont="1" applyAlignment="1">
      <alignment horizontal="center"/>
    </xf>
    <xf numFmtId="0" fontId="0" fillId="0" borderId="0" xfId="0" applyFont="1" applyFill="1" applyBorder="1"/>
    <xf numFmtId="41" fontId="2" fillId="0" borderId="0" xfId="1" applyNumberFormat="1" applyFont="1" applyFill="1" applyBorder="1" applyAlignment="1"/>
    <xf numFmtId="164" fontId="2" fillId="0" borderId="0" xfId="0" applyNumberFormat="1" applyFont="1" applyFill="1" applyBorder="1" applyAlignment="1">
      <alignment horizontal="center"/>
    </xf>
    <xf numFmtId="0" fontId="2" fillId="0" borderId="0" xfId="0" applyNumberFormat="1" applyFont="1" applyBorder="1" applyAlignment="1">
      <alignment horizontal="center"/>
    </xf>
    <xf numFmtId="0" fontId="2" fillId="0" borderId="0" xfId="0" applyFont="1" applyFill="1"/>
    <xf numFmtId="41" fontId="2" fillId="0" borderId="0" xfId="1" applyNumberFormat="1" applyFont="1" applyFill="1" applyBorder="1" applyAlignment="1">
      <alignment horizontal="right"/>
    </xf>
    <xf numFmtId="0" fontId="2" fillId="0" borderId="0" xfId="2" applyNumberFormat="1" applyFont="1" applyBorder="1" applyAlignment="1">
      <alignment horizontal="center"/>
    </xf>
    <xf numFmtId="164" fontId="2" fillId="0" borderId="0" xfId="1" applyNumberFormat="1" applyFont="1" applyBorder="1" applyAlignment="1">
      <alignment horizontal="right"/>
    </xf>
    <xf numFmtId="0" fontId="2" fillId="0" borderId="0" xfId="0" applyFont="1" applyFill="1" applyAlignment="1">
      <alignment horizontal="left"/>
    </xf>
    <xf numFmtId="166" fontId="2" fillId="0" borderId="0" xfId="2" applyNumberFormat="1" applyFont="1" applyAlignment="1">
      <alignment horizontal="center"/>
    </xf>
    <xf numFmtId="41" fontId="0" fillId="0" borderId="0" xfId="1" applyNumberFormat="1" applyFont="1" applyFill="1" applyBorder="1" applyAlignment="1">
      <alignment horizontal="center"/>
    </xf>
    <xf numFmtId="0" fontId="2" fillId="0" borderId="0" xfId="0" applyFont="1" applyAlignment="1">
      <alignment horizontal="left"/>
    </xf>
    <xf numFmtId="41" fontId="2" fillId="0" borderId="0" xfId="1" applyNumberFormat="1" applyFont="1" applyBorder="1" applyAlignment="1">
      <alignment horizontal="center"/>
    </xf>
    <xf numFmtId="0" fontId="3" fillId="0" borderId="0" xfId="0" applyFont="1" applyBorder="1"/>
    <xf numFmtId="0" fontId="2" fillId="0" borderId="2" xfId="0" applyFont="1" applyBorder="1"/>
    <xf numFmtId="0" fontId="2" fillId="0" borderId="3" xfId="0" applyFont="1" applyBorder="1" applyAlignment="1">
      <alignment horizontal="left"/>
    </xf>
    <xf numFmtId="0" fontId="2" fillId="0" borderId="3" xfId="0" applyFont="1" applyBorder="1"/>
    <xf numFmtId="0" fontId="2" fillId="0" borderId="3" xfId="0" applyFont="1" applyBorder="1" applyAlignment="1">
      <alignment horizontal="center"/>
    </xf>
    <xf numFmtId="41" fontId="2" fillId="0" borderId="3" xfId="1" applyNumberFormat="1" applyFont="1" applyBorder="1" applyAlignment="1">
      <alignment horizontal="center"/>
    </xf>
    <xf numFmtId="166" fontId="2" fillId="0" borderId="3" xfId="2" applyNumberFormat="1" applyFont="1" applyBorder="1" applyAlignment="1">
      <alignment horizontal="center"/>
    </xf>
    <xf numFmtId="0" fontId="2" fillId="0" borderId="4" xfId="0" applyNumberFormat="1" applyFont="1" applyBorder="1" applyAlignment="1">
      <alignment horizontal="center"/>
    </xf>
    <xf numFmtId="0" fontId="2" fillId="0" borderId="5" xfId="0" applyFont="1" applyBorder="1"/>
    <xf numFmtId="0" fontId="2" fillId="0" borderId="0" xfId="0" applyFont="1" applyBorder="1" applyAlignment="1">
      <alignment horizontal="left"/>
    </xf>
    <xf numFmtId="166" fontId="2" fillId="0" borderId="0" xfId="2" applyNumberFormat="1" applyFont="1" applyBorder="1" applyAlignment="1">
      <alignment horizontal="center"/>
    </xf>
    <xf numFmtId="0" fontId="2" fillId="0" borderId="6" xfId="0" applyNumberFormat="1" applyFont="1" applyBorder="1" applyAlignment="1">
      <alignment horizontal="center"/>
    </xf>
    <xf numFmtId="41" fontId="2" fillId="0" borderId="0" xfId="0" applyNumberFormat="1" applyFont="1" applyBorder="1" applyAlignment="1">
      <alignment horizontal="center"/>
    </xf>
    <xf numFmtId="0" fontId="2" fillId="0" borderId="6" xfId="0" applyFont="1" applyBorder="1" applyAlignment="1">
      <alignment horizontal="center"/>
    </xf>
    <xf numFmtId="0" fontId="2" fillId="0" borderId="0" xfId="0" quotePrefix="1" applyFont="1" applyBorder="1" applyAlignment="1">
      <alignment horizontal="left"/>
    </xf>
    <xf numFmtId="3" fontId="2" fillId="0" borderId="0" xfId="0" applyNumberFormat="1" applyFont="1" applyBorder="1" applyAlignment="1">
      <alignment horizontal="center"/>
    </xf>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0" fillId="0" borderId="0" xfId="0" applyFont="1"/>
    <xf numFmtId="0" fontId="7" fillId="0" borderId="0" xfId="5" applyFont="1" applyAlignment="1">
      <alignment horizontal="center"/>
    </xf>
    <xf numFmtId="0" fontId="7" fillId="0" borderId="0" xfId="6" applyFont="1" applyAlignment="1">
      <alignment horizontal="center"/>
    </xf>
    <xf numFmtId="0" fontId="2" fillId="0" borderId="0" xfId="5" applyFont="1" applyAlignment="1">
      <alignment horizontal="center"/>
    </xf>
    <xf numFmtId="164" fontId="2" fillId="0" borderId="0" xfId="1" applyNumberFormat="1" applyFont="1"/>
    <xf numFmtId="164" fontId="0" fillId="0" borderId="0" xfId="1" applyNumberFormat="1" applyFont="1"/>
    <xf numFmtId="0" fontId="0" fillId="0" borderId="1" xfId="0" applyBorder="1"/>
    <xf numFmtId="164" fontId="2" fillId="0" borderId="1" xfId="0" applyNumberFormat="1" applyFont="1" applyBorder="1"/>
    <xf numFmtId="164" fontId="0" fillId="0" borderId="1" xfId="0" applyNumberFormat="1" applyFont="1" applyBorder="1"/>
    <xf numFmtId="164" fontId="3" fillId="0" borderId="1" xfId="0" applyNumberFormat="1" applyFont="1" applyBorder="1"/>
    <xf numFmtId="164" fontId="0" fillId="0" borderId="0" xfId="0" applyNumberFormat="1" applyFont="1"/>
    <xf numFmtId="0" fontId="8" fillId="0" borderId="0" xfId="6" applyFont="1"/>
    <xf numFmtId="0" fontId="8" fillId="0" borderId="0" xfId="7" applyNumberFormat="1" applyFont="1" applyBorder="1"/>
    <xf numFmtId="41" fontId="8" fillId="0" borderId="0" xfId="7" applyFont="1" applyBorder="1" applyAlignment="1">
      <alignment horizontal="right"/>
    </xf>
    <xf numFmtId="165" fontId="8" fillId="0" borderId="0" xfId="0" applyNumberFormat="1" applyFont="1"/>
    <xf numFmtId="0" fontId="10" fillId="0" borderId="0" xfId="0" applyFont="1"/>
    <xf numFmtId="0" fontId="7" fillId="0" borderId="0" xfId="0" applyFont="1"/>
    <xf numFmtId="0" fontId="3" fillId="0" borderId="12" xfId="0" applyFont="1" applyBorder="1"/>
    <xf numFmtId="17" fontId="3" fillId="0" borderId="13" xfId="0" applyNumberFormat="1" applyFont="1" applyBorder="1" applyAlignment="1">
      <alignment horizontal="center"/>
    </xf>
    <xf numFmtId="17" fontId="3" fillId="0" borderId="10" xfId="0" applyNumberFormat="1" applyFont="1" applyBorder="1" applyAlignment="1">
      <alignment horizontal="center"/>
    </xf>
    <xf numFmtId="17" fontId="3" fillId="0" borderId="11" xfId="0" applyNumberFormat="1" applyFont="1" applyBorder="1" applyAlignment="1">
      <alignment horizontal="center"/>
    </xf>
    <xf numFmtId="164" fontId="0" fillId="0" borderId="0" xfId="0" applyNumberFormat="1" applyFont="1" applyFill="1"/>
    <xf numFmtId="164" fontId="0" fillId="0" borderId="0" xfId="0" applyNumberFormat="1"/>
    <xf numFmtId="164" fontId="0" fillId="0" borderId="0" xfId="0" applyNumberFormat="1" applyAlignment="1">
      <alignment horizontal="left"/>
    </xf>
    <xf numFmtId="41" fontId="0" fillId="0" borderId="0" xfId="0" applyNumberFormat="1"/>
    <xf numFmtId="0" fontId="0" fillId="0" borderId="0" xfId="0" applyAlignment="1">
      <alignment horizontal="left" wrapText="1"/>
    </xf>
    <xf numFmtId="164" fontId="3" fillId="0" borderId="0" xfId="1" applyNumberFormat="1" applyFont="1"/>
    <xf numFmtId="164" fontId="0" fillId="0" borderId="0" xfId="1" applyNumberFormat="1" applyFont="1" applyFill="1"/>
    <xf numFmtId="0" fontId="0" fillId="0" borderId="0" xfId="0" applyFont="1" applyFill="1"/>
    <xf numFmtId="0" fontId="3" fillId="0" borderId="0" xfId="0" applyFont="1" applyAlignment="1">
      <alignment horizontal="right"/>
    </xf>
    <xf numFmtId="164" fontId="4" fillId="0" borderId="0" xfId="1" applyNumberFormat="1" applyFont="1"/>
    <xf numFmtId="0" fontId="11" fillId="0" borderId="0" xfId="0" applyFont="1"/>
    <xf numFmtId="41" fontId="3" fillId="0" borderId="0" xfId="0" applyNumberFormat="1" applyFont="1" applyFill="1" applyAlignment="1">
      <alignment horizontal="left"/>
    </xf>
    <xf numFmtId="41" fontId="3" fillId="0" borderId="13" xfId="0" applyNumberFormat="1" applyFont="1" applyFill="1" applyBorder="1" applyAlignment="1">
      <alignment horizontal="center"/>
    </xf>
    <xf numFmtId="41" fontId="3" fillId="0" borderId="0" xfId="0" applyNumberFormat="1" applyFont="1" applyFill="1" applyBorder="1" applyAlignment="1">
      <alignment horizontal="center"/>
    </xf>
    <xf numFmtId="41" fontId="2" fillId="0" borderId="0" xfId="0" applyNumberFormat="1" applyFont="1" applyFill="1"/>
    <xf numFmtId="41" fontId="0" fillId="0" borderId="0" xfId="0" applyNumberFormat="1" applyFont="1"/>
    <xf numFmtId="41" fontId="3" fillId="0" borderId="0" xfId="0" applyNumberFormat="1" applyFont="1"/>
    <xf numFmtId="165" fontId="0" fillId="0" borderId="0" xfId="2" applyNumberFormat="1" applyFont="1"/>
    <xf numFmtId="167" fontId="3" fillId="0" borderId="0" xfId="0" applyNumberFormat="1" applyFont="1" applyFill="1" applyAlignment="1">
      <alignment horizontal="center"/>
    </xf>
    <xf numFmtId="41" fontId="0" fillId="0" borderId="0" xfId="0" applyNumberFormat="1" applyFill="1" applyAlignment="1">
      <alignment horizontal="left"/>
    </xf>
    <xf numFmtId="41" fontId="0" fillId="0" borderId="1" xfId="0" applyNumberFormat="1" applyBorder="1"/>
    <xf numFmtId="41" fontId="0" fillId="0" borderId="1" xfId="0" applyNumberFormat="1" applyFont="1" applyFill="1" applyBorder="1"/>
    <xf numFmtId="41" fontId="0" fillId="0" borderId="0" xfId="0" applyNumberFormat="1" applyFill="1" applyAlignment="1">
      <alignment horizontal="right"/>
    </xf>
    <xf numFmtId="41" fontId="0" fillId="0" borderId="0" xfId="0" applyNumberFormat="1" applyBorder="1"/>
    <xf numFmtId="167" fontId="0" fillId="0" borderId="0" xfId="0" applyNumberFormat="1" applyFill="1" applyAlignment="1">
      <alignment horizontal="right"/>
    </xf>
    <xf numFmtId="41" fontId="3" fillId="0" borderId="0" xfId="0" applyNumberFormat="1" applyFont="1" applyFill="1" applyBorder="1"/>
    <xf numFmtId="41" fontId="3" fillId="0" borderId="0" xfId="0" applyNumberFormat="1" applyFont="1" applyFill="1"/>
    <xf numFmtId="0" fontId="0" fillId="0" borderId="0" xfId="0" applyBorder="1"/>
    <xf numFmtId="0" fontId="3" fillId="0" borderId="13" xfId="0" applyFont="1" applyBorder="1"/>
    <xf numFmtId="0" fontId="3" fillId="0" borderId="13" xfId="0" applyFont="1" applyFill="1" applyBorder="1" applyAlignment="1">
      <alignment horizontal="center"/>
    </xf>
    <xf numFmtId="0" fontId="3" fillId="0" borderId="13" xfId="0" applyFont="1" applyFill="1" applyBorder="1" applyAlignment="1">
      <alignment horizontal="center" wrapText="1"/>
    </xf>
    <xf numFmtId="0" fontId="3" fillId="0" borderId="0" xfId="0" applyFont="1" applyFill="1" applyBorder="1" applyAlignment="1">
      <alignment horizontal="center" wrapText="1"/>
    </xf>
    <xf numFmtId="167" fontId="3" fillId="0" borderId="0" xfId="0" applyNumberFormat="1" applyFont="1"/>
    <xf numFmtId="49" fontId="0" fillId="0" borderId="0" xfId="0" applyNumberFormat="1" applyFont="1" applyFill="1"/>
    <xf numFmtId="0" fontId="0" fillId="0" borderId="0" xfId="0" applyFont="1" applyFill="1" applyAlignment="1">
      <alignment horizontal="center"/>
    </xf>
    <xf numFmtId="167" fontId="0" fillId="0" borderId="0" xfId="0" applyNumberFormat="1" applyFont="1" applyFill="1" applyAlignment="1">
      <alignment horizontal="center"/>
    </xf>
    <xf numFmtId="164" fontId="0" fillId="0" borderId="1" xfId="0" applyNumberFormat="1" applyBorder="1"/>
    <xf numFmtId="164" fontId="0" fillId="0" borderId="0" xfId="0" applyNumberFormat="1" applyBorder="1"/>
    <xf numFmtId="0" fontId="12" fillId="0" borderId="0" xfId="8" applyFont="1"/>
    <xf numFmtId="0" fontId="6" fillId="0" borderId="0" xfId="8" applyFont="1"/>
    <xf numFmtId="43" fontId="2" fillId="0" borderId="0" xfId="9" applyFont="1"/>
    <xf numFmtId="0" fontId="2" fillId="0" borderId="0" xfId="8" applyFont="1"/>
    <xf numFmtId="168" fontId="2" fillId="0" borderId="0" xfId="9" applyNumberFormat="1" applyFont="1"/>
    <xf numFmtId="43" fontId="2" fillId="0" borderId="0" xfId="9" applyFont="1" applyAlignment="1">
      <alignment horizontal="center"/>
    </xf>
    <xf numFmtId="0" fontId="13" fillId="0" borderId="0" xfId="8" applyFont="1"/>
    <xf numFmtId="0" fontId="12" fillId="0" borderId="13" xfId="8" applyFont="1" applyFill="1" applyBorder="1"/>
    <xf numFmtId="43" fontId="3" fillId="0" borderId="13" xfId="9" applyFont="1" applyBorder="1"/>
    <xf numFmtId="167" fontId="3" fillId="0" borderId="13" xfId="9" applyNumberFormat="1" applyFont="1" applyBorder="1" applyAlignment="1">
      <alignment horizontal="center"/>
    </xf>
    <xf numFmtId="49" fontId="6" fillId="0" borderId="0" xfId="8" applyNumberFormat="1" applyFont="1" applyFill="1"/>
    <xf numFmtId="165" fontId="6" fillId="0" borderId="0" xfId="2" applyNumberFormat="1" applyFont="1" applyFill="1"/>
    <xf numFmtId="165" fontId="2" fillId="0" borderId="0" xfId="2" applyNumberFormat="1" applyFont="1" applyFill="1" applyBorder="1" applyAlignment="1"/>
    <xf numFmtId="164" fontId="2" fillId="0" borderId="14" xfId="1" applyNumberFormat="1" applyFont="1" applyBorder="1"/>
    <xf numFmtId="164" fontId="2" fillId="0" borderId="0" xfId="1" applyNumberFormat="1" applyFont="1" applyBorder="1"/>
    <xf numFmtId="164" fontId="2" fillId="0" borderId="0" xfId="1" applyNumberFormat="1" applyFont="1" applyFill="1"/>
    <xf numFmtId="0" fontId="3" fillId="0" borderId="0" xfId="1" applyNumberFormat="1" applyFont="1" applyAlignment="1">
      <alignment horizontal="left"/>
    </xf>
    <xf numFmtId="0" fontId="3" fillId="0" borderId="13" xfId="8" applyFont="1" applyBorder="1" applyAlignment="1">
      <alignment horizontal="center"/>
    </xf>
    <xf numFmtId="0" fontId="3" fillId="0" borderId="0" xfId="1" applyNumberFormat="1" applyFont="1"/>
    <xf numFmtId="0" fontId="6" fillId="0" borderId="0" xfId="8" applyNumberFormat="1" applyFont="1" applyFill="1"/>
    <xf numFmtId="169" fontId="2" fillId="0" borderId="0" xfId="10" applyNumberFormat="1" applyFont="1" applyFill="1" applyBorder="1" applyAlignment="1"/>
    <xf numFmtId="0" fontId="6" fillId="0" borderId="0" xfId="8" applyFont="1" applyFill="1"/>
    <xf numFmtId="0" fontId="6" fillId="0" borderId="0" xfId="8" applyFont="1" applyFill="1" applyBorder="1"/>
    <xf numFmtId="164" fontId="14" fillId="0" borderId="0" xfId="1" applyNumberFormat="1" applyFont="1" applyBorder="1"/>
    <xf numFmtId="164" fontId="2" fillId="0" borderId="0" xfId="8" applyNumberFormat="1" applyFont="1"/>
    <xf numFmtId="164" fontId="3" fillId="0" borderId="14" xfId="1" applyNumberFormat="1" applyFont="1" applyBorder="1"/>
    <xf numFmtId="0" fontId="3" fillId="0" borderId="0" xfId="8" applyFont="1" applyAlignment="1">
      <alignment horizontal="right"/>
    </xf>
    <xf numFmtId="0" fontId="7" fillId="0" borderId="0" xfId="0" applyFont="1" applyBorder="1"/>
    <xf numFmtId="0" fontId="4" fillId="0" borderId="0" xfId="0" applyFont="1" applyBorder="1"/>
    <xf numFmtId="0" fontId="0" fillId="0" borderId="0" xfId="0" applyFont="1" applyFill="1" applyAlignment="1">
      <alignment horizontal="left"/>
    </xf>
    <xf numFmtId="167" fontId="2" fillId="0" borderId="0" xfId="0" applyNumberFormat="1" applyFont="1" applyFill="1" applyAlignment="1">
      <alignment horizontal="center"/>
    </xf>
    <xf numFmtId="17" fontId="3" fillId="0" borderId="13" xfId="0" quotePrefix="1" applyNumberFormat="1" applyFont="1" applyBorder="1" applyAlignment="1">
      <alignment horizontal="center"/>
    </xf>
    <xf numFmtId="0" fontId="3" fillId="0" borderId="13" xfId="0" applyFont="1" applyBorder="1" applyAlignment="1">
      <alignment horizontal="center"/>
    </xf>
    <xf numFmtId="164" fontId="3" fillId="0" borderId="0" xfId="0" applyNumberFormat="1" applyFont="1"/>
    <xf numFmtId="164" fontId="3" fillId="0" borderId="0" xfId="1" applyNumberFormat="1" applyFont="1" applyFill="1"/>
    <xf numFmtId="0" fontId="7" fillId="0" borderId="0" xfId="0" applyFont="1" applyFill="1" applyBorder="1"/>
    <xf numFmtId="167" fontId="0" fillId="0" borderId="0" xfId="0" quotePrefix="1" applyNumberFormat="1" applyFill="1" applyAlignment="1">
      <alignment horizontal="right"/>
    </xf>
    <xf numFmtId="164" fontId="2" fillId="0" borderId="0" xfId="1" applyNumberFormat="1" applyFont="1" applyFill="1" applyAlignment="1">
      <alignment horizontal="center"/>
    </xf>
    <xf numFmtId="43" fontId="2" fillId="0" borderId="0" xfId="0" applyNumberFormat="1" applyFont="1" applyFill="1"/>
    <xf numFmtId="164" fontId="2" fillId="0" borderId="0" xfId="0" applyNumberFormat="1" applyFont="1" applyFill="1"/>
    <xf numFmtId="41" fontId="3" fillId="0" borderId="13" xfId="0" applyNumberFormat="1" applyFont="1" applyFill="1" applyBorder="1" applyAlignment="1"/>
    <xf numFmtId="41" fontId="2" fillId="0" borderId="0" xfId="0" applyNumberFormat="1" applyFont="1" applyFill="1" applyBorder="1"/>
    <xf numFmtId="0" fontId="6" fillId="0" borderId="0" xfId="0" applyFont="1" applyFill="1"/>
    <xf numFmtId="0" fontId="13" fillId="0" borderId="0" xfId="0" applyFont="1" applyFill="1" applyAlignment="1">
      <alignment horizontal="center"/>
    </xf>
    <xf numFmtId="10" fontId="7" fillId="0" borderId="0" xfId="2" applyNumberFormat="1" applyFont="1" applyFill="1" applyAlignment="1">
      <alignment horizontal="center"/>
    </xf>
    <xf numFmtId="10" fontId="2" fillId="0" borderId="0" xfId="2" applyNumberFormat="1" applyFont="1" applyFill="1" applyAlignment="1">
      <alignment horizontal="center"/>
    </xf>
    <xf numFmtId="0" fontId="6" fillId="0" borderId="0" xfId="0" applyFont="1"/>
    <xf numFmtId="164" fontId="6" fillId="0" borderId="0" xfId="9" applyNumberFormat="1" applyFont="1"/>
    <xf numFmtId="167" fontId="6" fillId="0" borderId="0" xfId="0" applyNumberFormat="1" applyFont="1"/>
    <xf numFmtId="10" fontId="6" fillId="0" borderId="0" xfId="0" applyNumberFormat="1" applyFont="1"/>
    <xf numFmtId="164" fontId="12" fillId="0" borderId="0" xfId="9" applyNumberFormat="1" applyFont="1"/>
    <xf numFmtId="0" fontId="0" fillId="0" borderId="0" xfId="0"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41" fontId="3" fillId="0" borderId="13" xfId="0" applyNumberFormat="1" applyFont="1" applyFill="1" applyBorder="1" applyAlignment="1">
      <alignment horizontal="center"/>
    </xf>
    <xf numFmtId="43" fontId="3" fillId="0" borderId="10" xfId="9" applyFont="1" applyBorder="1" applyAlignment="1">
      <alignment horizontal="center"/>
    </xf>
    <xf numFmtId="43" fontId="3" fillId="0" borderId="1" xfId="9" applyFont="1" applyBorder="1" applyAlignment="1">
      <alignment horizontal="center"/>
    </xf>
    <xf numFmtId="43" fontId="3" fillId="0" borderId="11" xfId="9" applyFont="1" applyBorder="1" applyAlignment="1">
      <alignment horizontal="center"/>
    </xf>
  </cellXfs>
  <cellStyles count="154">
    <cellStyle name="Column total in dollars" xfId="11"/>
    <cellStyle name="Comma" xfId="1"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2" xfId="21"/>
    <cellStyle name="Comma 2 2" xfId="10"/>
    <cellStyle name="Comma 2 3" xfId="22"/>
    <cellStyle name="Comma 2 4" xfId="23"/>
    <cellStyle name="Comma 2 4 2" xfId="9"/>
    <cellStyle name="Comma 3" xfId="24"/>
    <cellStyle name="Comma 4" xfId="3"/>
    <cellStyle name="Comma 5" xfId="25"/>
    <cellStyle name="Comma0" xfId="26"/>
    <cellStyle name="Comma0 - Style3" xfId="27"/>
    <cellStyle name="Comma0 - Style4" xfId="28"/>
    <cellStyle name="Comma0_3.7 Revenue Correcting - Dec09" xfId="29"/>
    <cellStyle name="Comma1 - Style1" xfId="30"/>
    <cellStyle name="Currency No Comma" xfId="31"/>
    <cellStyle name="Currency(0)" xfId="32"/>
    <cellStyle name="Currency0" xfId="33"/>
    <cellStyle name="Date" xfId="34"/>
    <cellStyle name="Date - Style3" xfId="35"/>
    <cellStyle name="Date_3.7 Revenue Correcting - Dec09" xfId="36"/>
    <cellStyle name="Fixed" xfId="37"/>
    <cellStyle name="General" xfId="38"/>
    <cellStyle name="Grey" xfId="39"/>
    <cellStyle name="Grey 2" xfId="40"/>
    <cellStyle name="header" xfId="41"/>
    <cellStyle name="Header1" xfId="42"/>
    <cellStyle name="Header2" xfId="43"/>
    <cellStyle name="Input [yellow]" xfId="44"/>
    <cellStyle name="Input [yellow] 2" xfId="45"/>
    <cellStyle name="Marathon" xfId="46"/>
    <cellStyle name="MCP" xfId="47"/>
    <cellStyle name="nONE" xfId="48"/>
    <cellStyle name="noninput" xfId="49"/>
    <cellStyle name="noninput 2" xfId="50"/>
    <cellStyle name="Normal" xfId="0" builtinId="0"/>
    <cellStyle name="Normal - Style1" xfId="51"/>
    <cellStyle name="Normal 2" xfId="52"/>
    <cellStyle name="Normal 2 2" xfId="53"/>
    <cellStyle name="Normal 2 3" xfId="54"/>
    <cellStyle name="Normal 2 4" xfId="55"/>
    <cellStyle name="Normal 2 4 2" xfId="8"/>
    <cellStyle name="Normal 3" xfId="56"/>
    <cellStyle name="Normal 3 2" xfId="57"/>
    <cellStyle name="Normal 4" xfId="58"/>
    <cellStyle name="Normal 4 2" xfId="59"/>
    <cellStyle name="Normal 5" xfId="60"/>
    <cellStyle name="Normal 5 2" xfId="61"/>
    <cellStyle name="Normal 5 2 2" xfId="62"/>
    <cellStyle name="Normal 6" xfId="63"/>
    <cellStyle name="Normal 7" xfId="5"/>
    <cellStyle name="Normal 7 2" xfId="6"/>
    <cellStyle name="Normal 8" xfId="64"/>
    <cellStyle name="Normal(0)" xfId="65"/>
    <cellStyle name="Normal_Copy of File50007" xfId="4"/>
    <cellStyle name="Normal_CY2007V5aWind" xfId="7"/>
    <cellStyle name="Note 2" xfId="66"/>
    <cellStyle name="Number" xfId="67"/>
    <cellStyle name="Number 2" xfId="68"/>
    <cellStyle name="Password" xfId="69"/>
    <cellStyle name="Percen - Style1" xfId="70"/>
    <cellStyle name="Percen - Style2" xfId="71"/>
    <cellStyle name="Percent" xfId="2" builtinId="5"/>
    <cellStyle name="Percent [2]" xfId="72"/>
    <cellStyle name="Percent 2" xfId="73"/>
    <cellStyle name="Percent 2 2" xfId="74"/>
    <cellStyle name="Percent 3" xfId="75"/>
    <cellStyle name="Percent 3 2" xfId="76"/>
    <cellStyle name="Percent 4" xfId="77"/>
    <cellStyle name="Percent 5" xfId="78"/>
    <cellStyle name="Percent 6" xfId="79"/>
    <cellStyle name="Percent(0)" xfId="80"/>
    <cellStyle name="SAPBEXaggData" xfId="81"/>
    <cellStyle name="SAPBEXaggDataEmph" xfId="82"/>
    <cellStyle name="SAPBEXaggItem" xfId="83"/>
    <cellStyle name="SAPBEXaggItem 2" xfId="84"/>
    <cellStyle name="SAPBEXaggItemX" xfId="85"/>
    <cellStyle name="SAPBEXchaText" xfId="86"/>
    <cellStyle name="SAPBEXchaText 2" xfId="87"/>
    <cellStyle name="SAPBEXexcBad7" xfId="88"/>
    <cellStyle name="SAPBEXexcBad8" xfId="89"/>
    <cellStyle name="SAPBEXexcBad9" xfId="90"/>
    <cellStyle name="SAPBEXexcCritical4" xfId="91"/>
    <cellStyle name="SAPBEXexcCritical5" xfId="92"/>
    <cellStyle name="SAPBEXexcCritical6" xfId="93"/>
    <cellStyle name="SAPBEXexcGood1" xfId="94"/>
    <cellStyle name="SAPBEXexcGood2" xfId="95"/>
    <cellStyle name="SAPBEXexcGood3" xfId="96"/>
    <cellStyle name="SAPBEXfilterDrill" xfId="97"/>
    <cellStyle name="SAPBEXfilterItem" xfId="98"/>
    <cellStyle name="SAPBEXfilterItem 2" xfId="99"/>
    <cellStyle name="SAPBEXfilterText" xfId="100"/>
    <cellStyle name="SAPBEXfilterText 2" xfId="101"/>
    <cellStyle name="SAPBEXformats" xfId="102"/>
    <cellStyle name="SAPBEXheaderItem" xfId="103"/>
    <cellStyle name="SAPBEXheaderItem 2" xfId="104"/>
    <cellStyle name="SAPBEXheaderText" xfId="105"/>
    <cellStyle name="SAPBEXheaderText 2" xfId="106"/>
    <cellStyle name="SAPBEXHLevel0" xfId="107"/>
    <cellStyle name="SAPBEXHLevel0 2" xfId="108"/>
    <cellStyle name="SAPBEXHLevel0X" xfId="109"/>
    <cellStyle name="SAPBEXHLevel0X 2" xfId="110"/>
    <cellStyle name="SAPBEXHLevel1" xfId="111"/>
    <cellStyle name="SAPBEXHLevel1 2" xfId="112"/>
    <cellStyle name="SAPBEXHLevel1X" xfId="113"/>
    <cellStyle name="SAPBEXHLevel1X 2" xfId="114"/>
    <cellStyle name="SAPBEXHLevel2" xfId="115"/>
    <cellStyle name="SAPBEXHLevel2 2" xfId="116"/>
    <cellStyle name="SAPBEXHLevel2X" xfId="117"/>
    <cellStyle name="SAPBEXHLevel2X 2" xfId="118"/>
    <cellStyle name="SAPBEXHLevel3" xfId="119"/>
    <cellStyle name="SAPBEXHLevel3 2" xfId="120"/>
    <cellStyle name="SAPBEXHLevel3X" xfId="121"/>
    <cellStyle name="SAPBEXHLevel3X 2" xfId="122"/>
    <cellStyle name="SAPBEXresData" xfId="123"/>
    <cellStyle name="SAPBEXresDataEmph" xfId="124"/>
    <cellStyle name="SAPBEXresItem" xfId="125"/>
    <cellStyle name="SAPBEXresItemX" xfId="126"/>
    <cellStyle name="SAPBEXstdData" xfId="127"/>
    <cellStyle name="SAPBEXstdData 2" xfId="128"/>
    <cellStyle name="SAPBEXstdDataEmph" xfId="129"/>
    <cellStyle name="SAPBEXstdItem" xfId="130"/>
    <cellStyle name="SAPBEXstdItem 2" xfId="131"/>
    <cellStyle name="SAPBEXstdItemX" xfId="132"/>
    <cellStyle name="SAPBEXstdItemX 2" xfId="133"/>
    <cellStyle name="SAPBEXtitle" xfId="134"/>
    <cellStyle name="SAPBEXtitle 2" xfId="135"/>
    <cellStyle name="SAPBEXundefined" xfId="136"/>
    <cellStyle name="Shade" xfId="137"/>
    <cellStyle name="Special" xfId="138"/>
    <cellStyle name="Style 1" xfId="139"/>
    <cellStyle name="Style 27" xfId="140"/>
    <cellStyle name="Style 35" xfId="141"/>
    <cellStyle name="Style 35 2" xfId="142"/>
    <cellStyle name="Style 36" xfId="143"/>
    <cellStyle name="Style 36 2" xfId="144"/>
    <cellStyle name="Titles" xfId="145"/>
    <cellStyle name="Titles 2" xfId="146"/>
    <cellStyle name="Total2 - Style2" xfId="147"/>
    <cellStyle name="TRANSMISSION RELIABILITY PORTION OF PROJECT" xfId="148"/>
    <cellStyle name="Underl - Style4" xfId="149"/>
    <cellStyle name="Unprot" xfId="150"/>
    <cellStyle name="Unprot 2" xfId="151"/>
    <cellStyle name="Unprot$" xfId="152"/>
    <cellStyle name="Unprotect" xfId="15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54</xdr:row>
      <xdr:rowOff>85724</xdr:rowOff>
    </xdr:from>
    <xdr:to>
      <xdr:col>9</xdr:col>
      <xdr:colOff>161925</xdr:colOff>
      <xdr:row>71</xdr:row>
      <xdr:rowOff>95249</xdr:rowOff>
    </xdr:to>
    <xdr:sp macro="" textlink="">
      <xdr:nvSpPr>
        <xdr:cNvPr id="2" name="Text 12"/>
        <xdr:cNvSpPr txBox="1">
          <a:spLocks noChangeArrowheads="1"/>
        </xdr:cNvSpPr>
      </xdr:nvSpPr>
      <xdr:spPr bwMode="auto">
        <a:xfrm>
          <a:off x="142875" y="8315324"/>
          <a:ext cx="8067675" cy="2600325"/>
        </a:xfrm>
        <a:prstGeom prst="rect">
          <a:avLst/>
        </a:prstGeom>
        <a:solidFill>
          <a:srgbClr val="FFFFFF"/>
        </a:solidFill>
        <a:ln w="1">
          <a:noFill/>
          <a:miter lim="800000"/>
          <a:headEnd/>
          <a:tailEnd/>
        </a:ln>
      </xdr:spPr>
      <xdr:txBody>
        <a:bodyPr vertOverflow="clip" wrap="square" lIns="27432" tIns="22860" rIns="0" bIns="0" anchor="t" upright="1"/>
        <a:lstStyle/>
        <a:p>
          <a:pPr rtl="0" eaLnBrk="1" fontAlgn="auto" latinLnBrk="0" hangingPunct="1"/>
          <a:r>
            <a:rPr lang="en-US" sz="1000" baseline="0">
              <a:latin typeface="Arial" pitchFamily="34" charset="0"/>
              <a:ea typeface="+mn-ea"/>
              <a:cs typeface="Arial" pitchFamily="34" charset="0"/>
            </a:rPr>
            <a:t>This adjustment accounts for the total test period costs related to the Klamath Hydroelectric Settlement Agreement (KHSA). Accelerated depreciation of existing Klamath facilities is removed from the year ended June 2011, but is accelerated starting June 2012 so that assets are fully depreciated by December 31, 2019. Relicensing and settlement process costs are removed from the year ended June 2011, but are added back in May 2012 and include the carrying charge. The relicensing and settlement process costs are also amortized starting June 2012 at a rate that will achieve a zero net book value by December 31, 2019. </a:t>
          </a:r>
          <a:r>
            <a:rPr lang="en-US" sz="1000">
              <a:latin typeface="Arial" pitchFamily="34" charset="0"/>
              <a:ea typeface="+mn-ea"/>
              <a:cs typeface="Arial" pitchFamily="34" charset="0"/>
            </a:rPr>
            <a:t>The related tax impact is included</a:t>
          </a:r>
          <a:r>
            <a:rPr lang="en-US" sz="1000" baseline="0">
              <a:latin typeface="Arial" pitchFamily="34" charset="0"/>
              <a:ea typeface="+mn-ea"/>
              <a:cs typeface="Arial" pitchFamily="34" charset="0"/>
            </a:rPr>
            <a:t> in adjustments 7.6, 7.7 and 7.8. </a:t>
          </a:r>
          <a:endParaRPr lang="en-US" sz="1000">
            <a:latin typeface="Arial" pitchFamily="34" charset="0"/>
            <a:ea typeface="+mn-ea"/>
            <a:cs typeface="Arial" pitchFamily="34" charset="0"/>
          </a:endParaRPr>
        </a:p>
        <a:p>
          <a:pPr rtl="0"/>
          <a:endParaRPr lang="en-US" sz="1100" b="0" i="0">
            <a:latin typeface="+mn-lt"/>
            <a:ea typeface="+mn-ea"/>
            <a:cs typeface="+mn-cs"/>
          </a:endParaRPr>
        </a:p>
        <a:p>
          <a:endParaRPr lang="en-US" sz="1100" baseline="0" smtClean="0">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G22">
            <v>1931963666</v>
          </cell>
          <cell r="J22">
            <v>1056426642</v>
          </cell>
        </row>
        <row r="23">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tabSelected="1" zoomScale="80" zoomScaleNormal="80" workbookViewId="0">
      <selection activeCell="F38" sqref="E38:F38"/>
    </sheetView>
  </sheetViews>
  <sheetFormatPr defaultColWidth="8.85546875" defaultRowHeight="12.75"/>
  <cols>
    <col min="1" max="1" width="2.28515625" style="1" customWidth="1"/>
    <col min="2" max="2" width="11.85546875" style="1" customWidth="1"/>
    <col min="3" max="3" width="43.140625" style="1" customWidth="1"/>
    <col min="4" max="4" width="11.5703125" style="1" bestFit="1" customWidth="1"/>
    <col min="5" max="5" width="5.140625" style="1" bestFit="1" customWidth="1"/>
    <col min="6" max="6" width="12.85546875" style="1" bestFit="1" customWidth="1"/>
    <col min="7" max="7" width="12.28515625" style="1" bestFit="1" customWidth="1"/>
    <col min="8" max="8" width="10.7109375" style="1" bestFit="1" customWidth="1"/>
    <col min="9" max="9" width="12.85546875" style="1" bestFit="1" customWidth="1"/>
    <col min="10" max="10" width="6.140625" style="1" bestFit="1" customWidth="1"/>
    <col min="11" max="16384" width="8.85546875" style="1"/>
  </cols>
  <sheetData>
    <row r="1" spans="1:10" ht="12" customHeight="1">
      <c r="B1" s="2" t="s">
        <v>0</v>
      </c>
      <c r="D1" s="3"/>
      <c r="E1" s="3"/>
      <c r="F1" s="3"/>
      <c r="G1" s="3"/>
      <c r="H1" s="3"/>
      <c r="I1" s="3" t="s">
        <v>1</v>
      </c>
      <c r="J1" s="4">
        <v>8.11</v>
      </c>
    </row>
    <row r="2" spans="1:10" ht="12" customHeight="1">
      <c r="B2" s="2" t="s">
        <v>142</v>
      </c>
      <c r="D2" s="3"/>
      <c r="E2" s="3"/>
      <c r="F2" s="3"/>
      <c r="G2" s="3"/>
      <c r="H2" s="3"/>
      <c r="I2" s="3"/>
      <c r="J2" s="5"/>
    </row>
    <row r="3" spans="1:10" ht="12" customHeight="1">
      <c r="B3" s="2" t="s">
        <v>144</v>
      </c>
      <c r="D3" s="3"/>
      <c r="E3" s="3"/>
      <c r="F3" s="3"/>
      <c r="G3" s="3"/>
      <c r="H3" s="3"/>
      <c r="I3" s="3"/>
      <c r="J3" s="5"/>
    </row>
    <row r="4" spans="1:10" ht="12" customHeight="1">
      <c r="B4" s="2"/>
      <c r="D4" s="3"/>
      <c r="E4" s="3"/>
      <c r="F4" s="3"/>
      <c r="G4" s="3"/>
      <c r="H4" s="3"/>
      <c r="I4" s="3"/>
      <c r="J4" s="5"/>
    </row>
    <row r="5" spans="1:10" ht="12" customHeight="1">
      <c r="D5" s="3"/>
      <c r="E5" s="3"/>
      <c r="F5" s="3"/>
      <c r="G5" s="3"/>
      <c r="H5" s="3"/>
      <c r="I5" s="3"/>
      <c r="J5" s="5"/>
    </row>
    <row r="6" spans="1:10" ht="12" customHeight="1">
      <c r="D6" s="3"/>
      <c r="E6" s="3"/>
      <c r="F6" s="3" t="s">
        <v>2</v>
      </c>
      <c r="G6" s="3"/>
      <c r="H6" s="3"/>
      <c r="I6" s="194" t="s">
        <v>143</v>
      </c>
      <c r="J6" s="5"/>
    </row>
    <row r="7" spans="1:10" ht="12" customHeight="1">
      <c r="D7" s="6" t="s">
        <v>3</v>
      </c>
      <c r="E7" s="6" t="s">
        <v>4</v>
      </c>
      <c r="F7" s="6" t="s">
        <v>5</v>
      </c>
      <c r="G7" s="6" t="s">
        <v>6</v>
      </c>
      <c r="H7" s="6" t="s">
        <v>7</v>
      </c>
      <c r="I7" s="6" t="s">
        <v>8</v>
      </c>
      <c r="J7" s="7" t="s">
        <v>9</v>
      </c>
    </row>
    <row r="8" spans="1:10" ht="12" customHeight="1">
      <c r="A8" s="8"/>
      <c r="B8" s="9" t="s">
        <v>10</v>
      </c>
      <c r="C8" s="8"/>
      <c r="D8" s="10"/>
      <c r="E8" s="10"/>
      <c r="G8" s="10"/>
      <c r="H8" s="10"/>
      <c r="I8" s="11"/>
      <c r="J8" s="5"/>
    </row>
    <row r="9" spans="1:10" ht="12" customHeight="1">
      <c r="A9" s="8"/>
      <c r="B9" s="12" t="s">
        <v>11</v>
      </c>
      <c r="C9" s="13"/>
      <c r="D9" s="14">
        <v>537</v>
      </c>
      <c r="E9" s="14">
        <v>3</v>
      </c>
      <c r="F9" s="15">
        <f>'8.11.1'!F13</f>
        <v>250481.43205515872</v>
      </c>
      <c r="G9" s="16" t="s">
        <v>12</v>
      </c>
      <c r="H9" s="17">
        <v>0.4315468104876492</v>
      </c>
      <c r="I9" s="15">
        <f>F9*H9</f>
        <v>108094.46308978256</v>
      </c>
      <c r="J9" s="18" t="s">
        <v>13</v>
      </c>
    </row>
    <row r="10" spans="1:10" ht="12" customHeight="1">
      <c r="A10" s="8"/>
      <c r="B10" s="19" t="s">
        <v>14</v>
      </c>
      <c r="C10" s="13"/>
      <c r="D10" s="14">
        <v>557</v>
      </c>
      <c r="E10" s="14">
        <v>3</v>
      </c>
      <c r="F10" s="20">
        <f>F14</f>
        <v>15824000.000000002</v>
      </c>
      <c r="G10" s="21" t="s">
        <v>15</v>
      </c>
      <c r="H10" s="22">
        <v>0.4315468104876492</v>
      </c>
      <c r="I10" s="15">
        <f t="shared" ref="I10:I11" si="0">F10*H10</f>
        <v>6828796.7291565621</v>
      </c>
      <c r="J10" s="23"/>
    </row>
    <row r="11" spans="1:10" ht="12" customHeight="1">
      <c r="A11" s="8"/>
      <c r="B11" s="19" t="s">
        <v>14</v>
      </c>
      <c r="C11" s="13"/>
      <c r="D11" s="14">
        <v>557</v>
      </c>
      <c r="E11" s="14">
        <v>3</v>
      </c>
      <c r="F11" s="20">
        <f>F15</f>
        <v>1376000</v>
      </c>
      <c r="G11" s="21" t="s">
        <v>15</v>
      </c>
      <c r="H11" s="22">
        <v>0.4315468104876492</v>
      </c>
      <c r="I11" s="15">
        <f t="shared" si="0"/>
        <v>593808.41123100533</v>
      </c>
      <c r="J11" s="23"/>
    </row>
    <row r="12" spans="1:10" ht="12" customHeight="1">
      <c r="A12" s="8"/>
      <c r="B12" s="13"/>
      <c r="C12" s="13"/>
      <c r="D12" s="14"/>
      <c r="E12" s="14"/>
      <c r="F12" s="26">
        <f>SUM(F9:F11)</f>
        <v>17450481.43205516</v>
      </c>
      <c r="G12" s="14"/>
      <c r="H12" s="27"/>
      <c r="I12" s="26">
        <f>SUM(I9:I11)</f>
        <v>7530699.6034773504</v>
      </c>
      <c r="J12" s="14"/>
    </row>
    <row r="13" spans="1:10" ht="12" customHeight="1">
      <c r="A13" s="8"/>
      <c r="B13" s="9" t="s">
        <v>16</v>
      </c>
      <c r="C13" s="13"/>
      <c r="D13" s="14"/>
      <c r="E13" s="14"/>
      <c r="F13" s="28"/>
      <c r="G13" s="14"/>
      <c r="H13" s="29"/>
      <c r="I13" s="14"/>
      <c r="J13" s="14"/>
    </row>
    <row r="14" spans="1:10" ht="12" customHeight="1">
      <c r="A14" s="8"/>
      <c r="B14" s="19" t="s">
        <v>17</v>
      </c>
      <c r="C14" s="13"/>
      <c r="D14" s="30">
        <v>440</v>
      </c>
      <c r="E14" s="30">
        <v>3</v>
      </c>
      <c r="F14" s="31">
        <v>15824000.000000002</v>
      </c>
      <c r="G14" s="21" t="s">
        <v>18</v>
      </c>
      <c r="H14" s="32">
        <v>0</v>
      </c>
      <c r="I14" s="15">
        <f t="shared" ref="I14:I15" si="1">F14*H14</f>
        <v>0</v>
      </c>
      <c r="J14" s="13"/>
    </row>
    <row r="15" spans="1:10" ht="12" customHeight="1">
      <c r="A15" s="8"/>
      <c r="B15" s="19" t="s">
        <v>19</v>
      </c>
      <c r="C15" s="13"/>
      <c r="D15" s="14">
        <v>440</v>
      </c>
      <c r="E15" s="14">
        <v>3</v>
      </c>
      <c r="F15" s="31">
        <v>1376000</v>
      </c>
      <c r="G15" s="21" t="s">
        <v>20</v>
      </c>
      <c r="H15" s="33">
        <v>0</v>
      </c>
      <c r="I15" s="15">
        <f t="shared" si="1"/>
        <v>0</v>
      </c>
      <c r="J15" s="34"/>
    </row>
    <row r="16" spans="1:10" ht="12" customHeight="1">
      <c r="A16" s="8"/>
      <c r="B16" s="13"/>
      <c r="C16" s="13"/>
      <c r="D16" s="14"/>
      <c r="E16" s="14"/>
      <c r="F16" s="35">
        <f>SUM(F14:F15)</f>
        <v>17200000</v>
      </c>
      <c r="G16" s="14"/>
      <c r="I16" s="35">
        <f>SUM(I14:I15)</f>
        <v>0</v>
      </c>
      <c r="J16" s="34"/>
    </row>
    <row r="17" spans="1:10" ht="12" customHeight="1">
      <c r="A17" s="8"/>
      <c r="B17" s="36" t="s">
        <v>21</v>
      </c>
      <c r="C17" s="13"/>
      <c r="D17" s="13"/>
      <c r="E17" s="14"/>
      <c r="F17" s="37"/>
      <c r="G17" s="14"/>
      <c r="I17" s="15"/>
      <c r="J17" s="34"/>
    </row>
    <row r="18" spans="1:10" ht="12" customHeight="1">
      <c r="A18" s="8"/>
      <c r="B18" s="12" t="s">
        <v>22</v>
      </c>
      <c r="C18" s="13"/>
      <c r="D18" s="14">
        <v>332</v>
      </c>
      <c r="E18" s="38">
        <v>3</v>
      </c>
      <c r="F18" s="37">
        <f>'8.11.2'!C50</f>
        <v>2890696.6511538476</v>
      </c>
      <c r="G18" s="16" t="s">
        <v>12</v>
      </c>
      <c r="H18" s="32">
        <v>0.4315468104876492</v>
      </c>
      <c r="I18" s="15">
        <f t="shared" ref="I18:I20" si="2">F18*H18</f>
        <v>1247470.9198927716</v>
      </c>
      <c r="J18" s="18" t="s">
        <v>23</v>
      </c>
    </row>
    <row r="19" spans="1:10" ht="12" customHeight="1">
      <c r="A19" s="8"/>
      <c r="B19" s="12" t="s">
        <v>24</v>
      </c>
      <c r="C19" s="13"/>
      <c r="D19" s="14">
        <v>302</v>
      </c>
      <c r="E19" s="38">
        <v>3</v>
      </c>
      <c r="F19" s="39">
        <f>-'8.11.4'!C10</f>
        <v>-37055874.904999994</v>
      </c>
      <c r="G19" s="16" t="s">
        <v>12</v>
      </c>
      <c r="H19" s="32">
        <v>0.4315468104876492</v>
      </c>
      <c r="I19" s="15">
        <f t="shared" si="2"/>
        <v>-15991344.625082068</v>
      </c>
      <c r="J19" s="18" t="s">
        <v>25</v>
      </c>
    </row>
    <row r="20" spans="1:10" ht="12" customHeight="1">
      <c r="A20" s="8"/>
      <c r="B20" s="12" t="s">
        <v>26</v>
      </c>
      <c r="C20" s="13"/>
      <c r="D20" s="14">
        <v>302</v>
      </c>
      <c r="E20" s="38">
        <v>3</v>
      </c>
      <c r="F20" s="39">
        <f>'8.11.4'!C52</f>
        <v>81814434.635082617</v>
      </c>
      <c r="G20" s="16" t="s">
        <v>12</v>
      </c>
      <c r="H20" s="32">
        <v>0.4315468104876492</v>
      </c>
      <c r="I20" s="15">
        <f t="shared" si="2"/>
        <v>35306758.31862016</v>
      </c>
      <c r="J20" s="18" t="s">
        <v>25</v>
      </c>
    </row>
    <row r="21" spans="1:10" ht="12" customHeight="1">
      <c r="A21" s="8"/>
      <c r="B21" s="19"/>
      <c r="C21" s="13"/>
      <c r="D21" s="14"/>
      <c r="E21" s="14"/>
      <c r="F21" s="40">
        <f>SUM(F18:F20)</f>
        <v>47649256.381236471</v>
      </c>
      <c r="G21" s="15"/>
      <c r="H21" s="41"/>
      <c r="I21" s="40">
        <f>SUM(I18:I20)</f>
        <v>20562884.613430865</v>
      </c>
      <c r="J21" s="18"/>
    </row>
    <row r="22" spans="1:10" ht="12" customHeight="1">
      <c r="A22" s="8"/>
      <c r="B22" s="36" t="s">
        <v>27</v>
      </c>
      <c r="C22" s="13"/>
      <c r="D22" s="14"/>
      <c r="E22" s="14"/>
      <c r="F22" s="39"/>
      <c r="G22" s="15"/>
      <c r="I22" s="39"/>
      <c r="J22" s="14"/>
    </row>
    <row r="23" spans="1:10" ht="12" customHeight="1">
      <c r="A23" s="8"/>
      <c r="B23" s="12" t="s">
        <v>28</v>
      </c>
      <c r="C23" s="13"/>
      <c r="D23" s="21" t="s">
        <v>29</v>
      </c>
      <c r="E23" s="14">
        <v>3</v>
      </c>
      <c r="F23" s="37">
        <f>-'8.11.2'!D11</f>
        <v>-2154439.9490187815</v>
      </c>
      <c r="G23" s="16" t="s">
        <v>12</v>
      </c>
      <c r="H23" s="32">
        <v>0.4315468104876492</v>
      </c>
      <c r="I23" s="15">
        <f t="shared" ref="I23:I26" si="3">F23*H23</f>
        <v>-929741.68838622875</v>
      </c>
      <c r="J23" s="18" t="s">
        <v>23</v>
      </c>
    </row>
    <row r="24" spans="1:10" ht="12" customHeight="1">
      <c r="A24" s="8"/>
      <c r="B24" s="12" t="s">
        <v>30</v>
      </c>
      <c r="C24" s="13"/>
      <c r="D24" s="21" t="s">
        <v>29</v>
      </c>
      <c r="E24" s="14">
        <v>3</v>
      </c>
      <c r="F24" s="37">
        <f>'8.11.2'!F50</f>
        <v>5613990.3723293245</v>
      </c>
      <c r="G24" s="16" t="s">
        <v>12</v>
      </c>
      <c r="H24" s="32">
        <v>0.4315468104876492</v>
      </c>
      <c r="I24" s="15">
        <f t="shared" si="3"/>
        <v>2422699.6392870904</v>
      </c>
      <c r="J24" s="18" t="s">
        <v>23</v>
      </c>
    </row>
    <row r="25" spans="1:10" ht="12" customHeight="1">
      <c r="A25" s="8"/>
      <c r="B25" s="12" t="s">
        <v>24</v>
      </c>
      <c r="C25" s="13"/>
      <c r="D25" s="21" t="s">
        <v>31</v>
      </c>
      <c r="E25" s="14">
        <v>3</v>
      </c>
      <c r="F25" s="39">
        <f>-'8.11.4'!B12</f>
        <v>-4136776.86</v>
      </c>
      <c r="G25" s="16" t="s">
        <v>12</v>
      </c>
      <c r="H25" s="32">
        <v>0.4315468104876492</v>
      </c>
      <c r="I25" s="15">
        <f t="shared" si="3"/>
        <v>-1785212.8596321126</v>
      </c>
      <c r="J25" s="18" t="s">
        <v>25</v>
      </c>
    </row>
    <row r="26" spans="1:10" ht="12" customHeight="1">
      <c r="A26" s="8"/>
      <c r="B26" s="12" t="s">
        <v>26</v>
      </c>
      <c r="C26" s="13"/>
      <c r="D26" s="21" t="s">
        <v>31</v>
      </c>
      <c r="E26" s="14">
        <v>3</v>
      </c>
      <c r="F26" s="39">
        <f>'8.11.4'!E52</f>
        <v>10788716.655175731</v>
      </c>
      <c r="G26" s="16" t="s">
        <v>12</v>
      </c>
      <c r="H26" s="42">
        <v>0.4315468104876492</v>
      </c>
      <c r="I26" s="15">
        <f t="shared" si="3"/>
        <v>4655836.2617960656</v>
      </c>
      <c r="J26" s="18" t="s">
        <v>25</v>
      </c>
    </row>
    <row r="27" spans="1:10" ht="12" customHeight="1">
      <c r="A27" s="8"/>
      <c r="B27" s="43"/>
      <c r="C27" s="13"/>
      <c r="D27" s="14"/>
      <c r="E27" s="14"/>
      <c r="F27" s="40">
        <f>SUM(F23:F26)</f>
        <v>10111490.218486274</v>
      </c>
      <c r="G27" s="15"/>
      <c r="H27" s="32"/>
      <c r="I27" s="40">
        <f>SUM(I23:I26)</f>
        <v>4363581.3530648146</v>
      </c>
      <c r="J27" s="14"/>
    </row>
    <row r="28" spans="1:10" ht="12" customHeight="1">
      <c r="A28" s="8"/>
      <c r="B28" s="36" t="s">
        <v>32</v>
      </c>
      <c r="C28" s="13"/>
      <c r="D28" s="44"/>
      <c r="E28" s="14"/>
      <c r="F28" s="39"/>
      <c r="G28" s="15"/>
      <c r="H28" s="14"/>
      <c r="I28" s="13"/>
      <c r="J28" s="14"/>
    </row>
    <row r="29" spans="1:10" ht="12" customHeight="1">
      <c r="A29" s="8"/>
      <c r="B29" s="12" t="s">
        <v>28</v>
      </c>
      <c r="C29" s="13"/>
      <c r="D29" s="21" t="s">
        <v>33</v>
      </c>
      <c r="E29" s="14">
        <v>3</v>
      </c>
      <c r="F29" s="45">
        <f>-'8.11.2'!E10</f>
        <v>1077219.9745093908</v>
      </c>
      <c r="G29" s="16" t="s">
        <v>12</v>
      </c>
      <c r="H29" s="46">
        <v>0.4315468104876492</v>
      </c>
      <c r="I29" s="15">
        <f t="shared" ref="I29:I32" si="4">F29*H29</f>
        <v>464870.84419311438</v>
      </c>
      <c r="J29" s="18" t="s">
        <v>23</v>
      </c>
    </row>
    <row r="30" spans="1:10" ht="12" customHeight="1">
      <c r="A30" s="8"/>
      <c r="B30" s="12" t="s">
        <v>30</v>
      </c>
      <c r="C30" s="13"/>
      <c r="D30" s="21" t="s">
        <v>33</v>
      </c>
      <c r="E30" s="14">
        <v>3</v>
      </c>
      <c r="F30" s="45">
        <f>'8.11.2'!I50</f>
        <v>-5624882.9517460205</v>
      </c>
      <c r="G30" s="16" t="s">
        <v>12</v>
      </c>
      <c r="H30" s="47">
        <v>0.4315468104876492</v>
      </c>
      <c r="I30" s="15">
        <f t="shared" si="4"/>
        <v>-2427400.2971923486</v>
      </c>
      <c r="J30" s="18" t="s">
        <v>23</v>
      </c>
    </row>
    <row r="31" spans="1:10" ht="12" customHeight="1">
      <c r="A31" s="8"/>
      <c r="B31" s="12" t="s">
        <v>24</v>
      </c>
      <c r="C31" s="13"/>
      <c r="D31" s="21" t="s">
        <v>34</v>
      </c>
      <c r="E31" s="14">
        <v>3</v>
      </c>
      <c r="F31" s="45">
        <f>-'8.11.4'!C11</f>
        <v>2068388.43</v>
      </c>
      <c r="G31" s="16" t="s">
        <v>12</v>
      </c>
      <c r="H31" s="46">
        <v>0.4315468104876492</v>
      </c>
      <c r="I31" s="15">
        <f t="shared" si="4"/>
        <v>892606.42981605628</v>
      </c>
      <c r="J31" s="18" t="s">
        <v>25</v>
      </c>
    </row>
    <row r="32" spans="1:10" ht="12" customHeight="1">
      <c r="A32" s="8"/>
      <c r="B32" s="12" t="s">
        <v>26</v>
      </c>
      <c r="C32" s="13"/>
      <c r="D32" s="21" t="s">
        <v>34</v>
      </c>
      <c r="E32" s="14">
        <v>3</v>
      </c>
      <c r="F32" s="45">
        <f>'8.11.4'!G52</f>
        <v>-5394358.3275878662</v>
      </c>
      <c r="G32" s="16" t="s">
        <v>12</v>
      </c>
      <c r="H32" s="47">
        <v>0.4315468104876492</v>
      </c>
      <c r="I32" s="15">
        <f t="shared" si="4"/>
        <v>-2327918.1308980333</v>
      </c>
      <c r="J32" s="18" t="s">
        <v>25</v>
      </c>
    </row>
    <row r="33" spans="1:10" ht="12" customHeight="1">
      <c r="A33" s="8"/>
      <c r="B33" s="48"/>
      <c r="C33" s="13"/>
      <c r="D33" s="14"/>
      <c r="E33" s="14"/>
      <c r="F33" s="35">
        <f>SUM(F29:F32)</f>
        <v>-7873632.874824496</v>
      </c>
      <c r="G33" s="14"/>
      <c r="H33" s="49"/>
      <c r="I33" s="35">
        <f>SUM(I29:I32)</f>
        <v>-3397841.1540812114</v>
      </c>
      <c r="J33" s="5"/>
    </row>
    <row r="34" spans="1:10" ht="12" customHeight="1">
      <c r="A34" s="8"/>
      <c r="B34" s="36"/>
      <c r="C34" s="13"/>
      <c r="D34" s="14"/>
      <c r="E34" s="14"/>
      <c r="F34" s="28"/>
      <c r="G34" s="14"/>
      <c r="H34" s="49"/>
      <c r="I34" s="50"/>
      <c r="J34" s="5"/>
    </row>
    <row r="35" spans="1:10" ht="12" customHeight="1">
      <c r="A35" s="8"/>
      <c r="B35" s="51"/>
      <c r="C35" s="13"/>
      <c r="D35" s="14"/>
      <c r="E35" s="14"/>
      <c r="F35" s="52"/>
      <c r="G35" s="53"/>
      <c r="H35" s="49"/>
      <c r="I35" s="11"/>
      <c r="J35" s="54"/>
    </row>
    <row r="36" spans="1:10" ht="12" customHeight="1">
      <c r="A36" s="8"/>
      <c r="B36" s="55"/>
      <c r="C36" s="13"/>
      <c r="D36" s="14"/>
      <c r="E36" s="38"/>
      <c r="F36" s="56"/>
      <c r="G36" s="15"/>
      <c r="H36" s="57"/>
      <c r="I36" s="58"/>
      <c r="J36" s="3"/>
    </row>
    <row r="37" spans="1:10" ht="12" customHeight="1">
      <c r="A37" s="8"/>
      <c r="B37" s="13"/>
      <c r="C37" s="13"/>
      <c r="D37" s="14"/>
      <c r="E37" s="14"/>
      <c r="F37" s="56"/>
      <c r="G37" s="15"/>
      <c r="I37" s="58"/>
      <c r="J37" s="10"/>
    </row>
    <row r="38" spans="1:10" ht="12" customHeight="1">
      <c r="A38" s="8"/>
      <c r="B38" s="59"/>
      <c r="C38" s="13"/>
      <c r="D38" s="14"/>
      <c r="E38" s="14"/>
      <c r="F38" s="28"/>
      <c r="G38" s="53"/>
      <c r="I38" s="50"/>
      <c r="J38" s="5"/>
    </row>
    <row r="39" spans="1:10" ht="12" customHeight="1">
      <c r="A39" s="8"/>
      <c r="B39" s="36"/>
      <c r="C39" s="13"/>
      <c r="D39" s="14"/>
      <c r="E39" s="14"/>
      <c r="F39" s="56"/>
      <c r="G39" s="15"/>
      <c r="I39" s="58"/>
      <c r="J39" s="10"/>
    </row>
    <row r="40" spans="1:10" ht="12" customHeight="1">
      <c r="A40" s="8"/>
      <c r="B40" s="59"/>
      <c r="C40" s="13"/>
      <c r="D40" s="14"/>
      <c r="E40" s="14"/>
      <c r="F40" s="28"/>
      <c r="G40" s="53"/>
      <c r="I40" s="50"/>
      <c r="J40" s="5"/>
    </row>
    <row r="41" spans="1:10" ht="12" customHeight="1">
      <c r="B41" s="59"/>
      <c r="C41" s="13"/>
      <c r="D41" s="14"/>
      <c r="E41" s="14"/>
      <c r="F41" s="28"/>
      <c r="G41" s="53"/>
      <c r="H41" s="60"/>
      <c r="I41" s="50"/>
      <c r="J41" s="5"/>
    </row>
    <row r="42" spans="1:10" ht="12" customHeight="1">
      <c r="B42" s="59"/>
      <c r="C42" s="13"/>
      <c r="D42" s="14"/>
      <c r="E42" s="14"/>
      <c r="F42" s="28"/>
      <c r="G42" s="53"/>
      <c r="H42" s="60"/>
      <c r="I42" s="50"/>
      <c r="J42" s="5"/>
    </row>
    <row r="43" spans="1:10" ht="12" customHeight="1">
      <c r="B43" s="59"/>
      <c r="C43" s="13"/>
      <c r="D43" s="14"/>
      <c r="E43" s="14"/>
      <c r="F43" s="28"/>
      <c r="G43" s="53"/>
      <c r="H43" s="60"/>
      <c r="I43" s="50"/>
      <c r="J43" s="5"/>
    </row>
    <row r="44" spans="1:10" ht="12" customHeight="1">
      <c r="B44" s="59"/>
      <c r="C44" s="13"/>
      <c r="D44" s="14"/>
      <c r="E44" s="14"/>
      <c r="F44" s="28"/>
      <c r="G44" s="53"/>
      <c r="H44" s="60"/>
      <c r="I44" s="50"/>
      <c r="J44" s="5"/>
    </row>
    <row r="45" spans="1:10" ht="12" customHeight="1">
      <c r="B45" s="59"/>
      <c r="C45" s="13"/>
      <c r="D45" s="14"/>
      <c r="E45" s="14"/>
      <c r="F45" s="28"/>
      <c r="G45" s="53"/>
      <c r="H45" s="60"/>
      <c r="I45" s="50"/>
      <c r="J45" s="5"/>
    </row>
    <row r="46" spans="1:10" ht="12" customHeight="1">
      <c r="B46" s="59"/>
      <c r="C46" s="13"/>
      <c r="D46" s="14"/>
      <c r="E46" s="14"/>
      <c r="F46" s="28"/>
      <c r="G46" s="53"/>
      <c r="H46" s="60"/>
      <c r="I46" s="50"/>
      <c r="J46" s="5"/>
    </row>
    <row r="47" spans="1:10" ht="12" customHeight="1">
      <c r="B47" s="48"/>
      <c r="C47" s="36"/>
      <c r="D47" s="14"/>
      <c r="E47" s="14"/>
      <c r="F47" s="28"/>
      <c r="G47" s="53"/>
      <c r="H47" s="60"/>
      <c r="I47" s="50"/>
      <c r="J47" s="5"/>
    </row>
    <row r="48" spans="1:10" ht="12" customHeight="1">
      <c r="B48" s="59"/>
      <c r="C48" s="13"/>
      <c r="D48" s="14"/>
      <c r="E48" s="14"/>
      <c r="F48" s="28"/>
      <c r="G48" s="53"/>
      <c r="H48" s="60"/>
      <c r="I48" s="50"/>
      <c r="J48" s="5"/>
    </row>
    <row r="49" spans="1:10" ht="12" customHeight="1">
      <c r="B49" s="59"/>
      <c r="C49" s="13"/>
      <c r="D49" s="14"/>
      <c r="E49" s="14"/>
      <c r="F49" s="28"/>
      <c r="G49" s="53"/>
      <c r="H49" s="60"/>
      <c r="I49" s="50"/>
      <c r="J49" s="5"/>
    </row>
    <row r="50" spans="1:10" ht="12" customHeight="1">
      <c r="B50" s="59"/>
      <c r="C50" s="13"/>
      <c r="D50" s="14"/>
      <c r="E50" s="14"/>
      <c r="F50" s="61"/>
      <c r="G50" s="53"/>
      <c r="H50" s="60"/>
      <c r="I50" s="50"/>
      <c r="J50" s="5"/>
    </row>
    <row r="51" spans="1:10" ht="12" customHeight="1">
      <c r="B51" s="62"/>
      <c r="C51" s="8"/>
      <c r="D51" s="10"/>
      <c r="E51" s="10"/>
      <c r="F51" s="63"/>
      <c r="G51" s="10"/>
      <c r="H51" s="60"/>
      <c r="I51" s="50"/>
      <c r="J51" s="5"/>
    </row>
    <row r="52" spans="1:10" ht="12" customHeight="1">
      <c r="B52" s="62"/>
      <c r="C52" s="8"/>
      <c r="D52" s="10"/>
      <c r="E52" s="10"/>
      <c r="F52" s="63"/>
      <c r="G52" s="10"/>
      <c r="H52" s="60"/>
      <c r="I52" s="50"/>
      <c r="J52" s="5"/>
    </row>
    <row r="53" spans="1:10" ht="12" customHeight="1">
      <c r="B53" s="62"/>
      <c r="C53" s="8"/>
      <c r="D53" s="10"/>
      <c r="E53" s="10"/>
      <c r="F53" s="63"/>
      <c r="G53" s="10"/>
      <c r="H53" s="60"/>
      <c r="I53" s="50"/>
      <c r="J53" s="5"/>
    </row>
    <row r="54" spans="1:10" ht="12" customHeight="1" thickBot="1">
      <c r="B54" s="64" t="s">
        <v>35</v>
      </c>
      <c r="C54" s="8"/>
      <c r="D54" s="10"/>
      <c r="E54" s="10"/>
      <c r="F54" s="63"/>
      <c r="G54" s="10"/>
      <c r="H54" s="60"/>
      <c r="I54" s="50"/>
      <c r="J54" s="5"/>
    </row>
    <row r="55" spans="1:10" ht="12" customHeight="1">
      <c r="A55" s="65"/>
      <c r="B55" s="66"/>
      <c r="C55" s="67"/>
      <c r="D55" s="68"/>
      <c r="E55" s="68"/>
      <c r="F55" s="69"/>
      <c r="G55" s="68"/>
      <c r="H55" s="70"/>
      <c r="I55" s="69"/>
      <c r="J55" s="71"/>
    </row>
    <row r="56" spans="1:10" ht="12" customHeight="1">
      <c r="A56" s="72"/>
      <c r="B56" s="73"/>
      <c r="C56" s="8"/>
      <c r="D56" s="10"/>
      <c r="E56" s="10"/>
      <c r="F56" s="63"/>
      <c r="G56" s="10"/>
      <c r="H56" s="74"/>
      <c r="I56" s="63"/>
      <c r="J56" s="75"/>
    </row>
    <row r="57" spans="1:10" ht="12" customHeight="1">
      <c r="A57" s="72"/>
      <c r="B57" s="73"/>
      <c r="C57" s="8"/>
      <c r="D57" s="10"/>
      <c r="E57" s="10"/>
      <c r="F57" s="63"/>
      <c r="G57" s="10"/>
      <c r="H57" s="74"/>
      <c r="I57" s="63"/>
      <c r="J57" s="75"/>
    </row>
    <row r="58" spans="1:10" ht="12" customHeight="1">
      <c r="A58" s="72"/>
      <c r="B58" s="73"/>
      <c r="C58" s="8"/>
      <c r="D58" s="10"/>
      <c r="E58" s="10"/>
      <c r="F58" s="63"/>
      <c r="G58" s="10"/>
      <c r="H58" s="74"/>
      <c r="I58" s="63"/>
      <c r="J58" s="75"/>
    </row>
    <row r="59" spans="1:10" ht="12" customHeight="1">
      <c r="A59" s="72"/>
      <c r="B59" s="73"/>
      <c r="C59" s="8"/>
      <c r="D59" s="10"/>
      <c r="E59" s="10"/>
      <c r="F59" s="63"/>
      <c r="G59" s="10"/>
      <c r="H59" s="74"/>
      <c r="I59" s="63"/>
      <c r="J59" s="75"/>
    </row>
    <row r="60" spans="1:10" ht="12" customHeight="1">
      <c r="A60" s="72"/>
      <c r="B60" s="8"/>
      <c r="C60" s="8"/>
      <c r="D60" s="10"/>
      <c r="E60" s="10"/>
      <c r="F60" s="76"/>
      <c r="G60" s="10"/>
      <c r="H60" s="10"/>
      <c r="I60" s="10"/>
      <c r="J60" s="75"/>
    </row>
    <row r="61" spans="1:10" ht="12" customHeight="1">
      <c r="A61" s="72"/>
      <c r="B61" s="8"/>
      <c r="C61" s="8"/>
      <c r="D61" s="10"/>
      <c r="E61" s="10"/>
      <c r="F61" s="10"/>
      <c r="G61" s="10"/>
      <c r="H61" s="10"/>
      <c r="I61" s="10"/>
      <c r="J61" s="77"/>
    </row>
    <row r="62" spans="1:10" ht="12" customHeight="1">
      <c r="A62" s="72"/>
      <c r="B62" s="78"/>
      <c r="C62" s="8"/>
      <c r="D62" s="10"/>
      <c r="E62" s="10"/>
      <c r="F62" s="10"/>
      <c r="G62" s="10"/>
      <c r="H62" s="10"/>
      <c r="I62" s="10"/>
      <c r="J62" s="75"/>
    </row>
    <row r="63" spans="1:10" ht="12" customHeight="1">
      <c r="A63" s="72"/>
      <c r="B63" s="78"/>
      <c r="C63" s="8"/>
      <c r="D63" s="10"/>
      <c r="E63" s="10"/>
      <c r="F63" s="10"/>
      <c r="G63" s="10"/>
      <c r="H63" s="10"/>
      <c r="I63" s="10"/>
      <c r="J63" s="75"/>
    </row>
    <row r="64" spans="1:10" ht="12" customHeight="1">
      <c r="A64" s="72"/>
      <c r="B64" s="78"/>
      <c r="C64" s="8"/>
      <c r="D64" s="10"/>
      <c r="E64" s="10"/>
      <c r="F64" s="10"/>
      <c r="G64" s="10"/>
      <c r="H64" s="10"/>
      <c r="I64" s="10"/>
      <c r="J64" s="75"/>
    </row>
    <row r="65" spans="1:10" ht="12" customHeight="1">
      <c r="A65" s="72"/>
      <c r="B65" s="78"/>
      <c r="C65" s="8"/>
      <c r="D65" s="10"/>
      <c r="E65" s="10"/>
      <c r="F65" s="10"/>
      <c r="G65" s="10"/>
      <c r="H65" s="10"/>
      <c r="I65" s="10"/>
      <c r="J65" s="75"/>
    </row>
    <row r="66" spans="1:10" ht="12" customHeight="1">
      <c r="A66" s="72"/>
      <c r="B66" s="78"/>
      <c r="C66" s="8"/>
      <c r="D66" s="10"/>
      <c r="E66" s="10"/>
      <c r="F66" s="79"/>
      <c r="G66" s="10"/>
      <c r="H66" s="10"/>
      <c r="I66" s="10"/>
      <c r="J66" s="75"/>
    </row>
    <row r="67" spans="1:10" ht="12" customHeight="1">
      <c r="A67" s="72"/>
      <c r="B67" s="78"/>
      <c r="C67" s="8"/>
      <c r="D67" s="10"/>
      <c r="E67" s="10"/>
      <c r="F67" s="10"/>
      <c r="G67" s="10"/>
      <c r="H67" s="10"/>
      <c r="I67" s="10"/>
      <c r="J67" s="75"/>
    </row>
    <row r="68" spans="1:10" ht="12" customHeight="1">
      <c r="A68" s="72"/>
      <c r="B68" s="78"/>
      <c r="C68" s="8"/>
      <c r="D68" s="10"/>
      <c r="E68" s="10"/>
      <c r="F68" s="10"/>
      <c r="G68" s="10"/>
      <c r="H68" s="10"/>
      <c r="I68" s="10"/>
      <c r="J68" s="75"/>
    </row>
    <row r="69" spans="1:10" ht="12" customHeight="1">
      <c r="A69" s="72"/>
      <c r="B69" s="8"/>
      <c r="C69" s="8"/>
      <c r="D69" s="10"/>
      <c r="E69" s="10"/>
      <c r="F69" s="10"/>
      <c r="G69" s="10"/>
      <c r="H69" s="10"/>
      <c r="I69" s="10"/>
      <c r="J69" s="77"/>
    </row>
    <row r="70" spans="1:10" ht="12" customHeight="1">
      <c r="A70" s="72"/>
      <c r="B70" s="8"/>
      <c r="C70" s="8"/>
      <c r="D70" s="8"/>
      <c r="E70" s="8"/>
      <c r="F70" s="8"/>
      <c r="G70" s="8"/>
      <c r="H70" s="8"/>
      <c r="I70" s="8"/>
      <c r="J70" s="80"/>
    </row>
    <row r="71" spans="1:10" ht="12" customHeight="1">
      <c r="A71" s="72"/>
      <c r="B71" s="8"/>
      <c r="C71" s="8"/>
      <c r="D71" s="8"/>
      <c r="E71" s="8"/>
      <c r="F71" s="8"/>
      <c r="G71" s="8"/>
      <c r="H71" s="8"/>
      <c r="I71" s="8"/>
      <c r="J71" s="80"/>
    </row>
    <row r="72" spans="1:10" ht="12" customHeight="1" thickBot="1">
      <c r="A72" s="81"/>
      <c r="B72" s="82"/>
      <c r="C72" s="82"/>
      <c r="D72" s="82"/>
      <c r="E72" s="82"/>
      <c r="F72" s="82"/>
      <c r="G72" s="82"/>
      <c r="H72" s="82"/>
      <c r="I72" s="82"/>
      <c r="J72" s="83"/>
    </row>
  </sheetData>
  <conditionalFormatting sqref="B27 B10:B11 B14:B16">
    <cfRule type="cellIs" dxfId="3" priority="4" stopIfTrue="1" operator="equal">
      <formula>"Title"</formula>
    </cfRule>
  </conditionalFormatting>
  <conditionalFormatting sqref="B8 B13">
    <cfRule type="cellIs" dxfId="2" priority="3" stopIfTrue="1" operator="equal">
      <formula>"Adjustment to Income/Expense/Rate Base:"</formula>
    </cfRule>
  </conditionalFormatting>
  <conditionalFormatting sqref="J1">
    <cfRule type="cellIs" dxfId="1" priority="2" stopIfTrue="1" operator="equal">
      <formula>"x.x"</formula>
    </cfRule>
  </conditionalFormatting>
  <conditionalFormatting sqref="I6">
    <cfRule type="cellIs" dxfId="0" priority="1" stopIfTrue="1" operator="equal">
      <formula>"Update"</formula>
    </cfRule>
  </conditionalFormatting>
  <dataValidations count="6">
    <dataValidation type="list" allowBlank="1" showInputMessage="1" showErrorMessage="1" errorTitle="Oops!" error="You must enter a state, or, if the adjustment is system, enter all states." sqref="I6">
      <formula1>#REF!</formula1>
    </dataValidation>
    <dataValidation type="list" allowBlank="1" showInputMessage="1" showErrorMessage="1" errorTitle="Adjsutment Type Input Error" error="An invalid adjustment type was entered._x000a__x000a_Valid values are 1, 2, or 3." sqref="E39 E17:E27 E35:E37 E29:E32">
      <formula1>"1,2,3"</formula1>
    </dataValidation>
    <dataValidation type="list" allowBlank="1" showInputMessage="1" showErrorMessage="1" errorTitle="Account Input Error" error="The account number entered is not valid." sqref="D39 D17:D27 D35:D37 D29:D32">
      <formula1>ValidAccount</formula1>
    </dataValidation>
    <dataValidation type="list" errorStyle="warning" allowBlank="1" showInputMessage="1" showErrorMessage="1" errorTitle="Factor" error="This factor is not included in the drop-down list. Is this the factor you want to use?" sqref="G40:G59 G38 G33:G34 G15:G16 G11">
      <formula1>#REF!</formula1>
    </dataValidation>
    <dataValidation type="list" errorStyle="warning" allowBlank="1" showInputMessage="1" showErrorMessage="1" errorTitle="FERC ACCOUNT" error="This FERC Account is not included in the drop-down list. Is this the account you want to use?" sqref="D40:D59 D38 D33:D34 D15:D16 D9:D11 D1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0:E59 E13 E15:E16 E38 E33:E34">
      <formula1>"1, 2, 3"</formula1>
    </dataValidation>
  </dataValidations>
  <printOptions horizontalCentered="1"/>
  <pageMargins left="0.75" right="0.25" top="0.5" bottom="0.3" header="0.5" footer="0.5"/>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zoomScale="80" zoomScaleNormal="80" workbookViewId="0">
      <selection activeCell="B33" sqref="A33:B33"/>
    </sheetView>
  </sheetViews>
  <sheetFormatPr defaultRowHeight="12.75"/>
  <cols>
    <col min="1" max="1" width="35.140625" style="1" customWidth="1"/>
    <col min="2" max="2" width="21.7109375" style="1" bestFit="1" customWidth="1"/>
    <col min="3" max="3" width="20.28515625" style="1" bestFit="1" customWidth="1"/>
    <col min="4" max="4" width="22.28515625" style="1" bestFit="1" customWidth="1"/>
    <col min="5" max="5" width="13.140625" style="84" customWidth="1"/>
    <col min="6" max="6" width="15.5703125" style="1" customWidth="1"/>
    <col min="7" max="8" width="9.28515625" style="1" bestFit="1" customWidth="1"/>
    <col min="9" max="9" width="12.85546875" style="1" customWidth="1"/>
    <col min="10" max="10" width="28.140625" style="1" customWidth="1"/>
    <col min="11" max="11" width="7.85546875" style="1" customWidth="1"/>
    <col min="12" max="16384" width="9.140625" style="1"/>
  </cols>
  <sheetData>
    <row r="1" spans="1:7">
      <c r="A1" s="2" t="s">
        <v>0</v>
      </c>
      <c r="B1" s="2"/>
      <c r="C1" s="2"/>
      <c r="D1" s="2"/>
      <c r="F1" s="24" t="s">
        <v>36</v>
      </c>
    </row>
    <row r="2" spans="1:7">
      <c r="A2" s="2" t="str">
        <f>'8.11'!B2</f>
        <v>Utah General Rate Case - May 2013</v>
      </c>
      <c r="B2" s="2"/>
      <c r="C2" s="2"/>
      <c r="D2" s="2"/>
    </row>
    <row r="3" spans="1:7">
      <c r="A3" s="2" t="str">
        <f>'8.11'!B3</f>
        <v xml:space="preserve">Klamath Hydroelectric Settlement Agreement </v>
      </c>
      <c r="B3" s="2"/>
      <c r="C3" s="2"/>
      <c r="D3" s="2"/>
    </row>
    <row r="4" spans="1:7">
      <c r="A4" s="2" t="s">
        <v>37</v>
      </c>
    </row>
    <row r="6" spans="1:7">
      <c r="B6" s="85" t="s">
        <v>38</v>
      </c>
      <c r="C6" s="85" t="s">
        <v>39</v>
      </c>
      <c r="D6" s="85" t="s">
        <v>40</v>
      </c>
      <c r="E6" s="86" t="s">
        <v>41</v>
      </c>
      <c r="F6" s="85" t="s">
        <v>42</v>
      </c>
    </row>
    <row r="7" spans="1:7">
      <c r="B7" s="87" t="s">
        <v>43</v>
      </c>
      <c r="C7" s="87" t="s">
        <v>44</v>
      </c>
      <c r="D7" s="87" t="s">
        <v>45</v>
      </c>
      <c r="E7" s="87" t="s">
        <v>46</v>
      </c>
      <c r="F7" s="87" t="s">
        <v>47</v>
      </c>
    </row>
    <row r="8" spans="1:7">
      <c r="A8" s="1" t="s">
        <v>48</v>
      </c>
      <c r="B8" s="88">
        <v>485806.00999999989</v>
      </c>
      <c r="C8" s="89">
        <v>609000</v>
      </c>
      <c r="D8" s="88">
        <f>C8-B8</f>
        <v>123193.99000000011</v>
      </c>
      <c r="E8" s="89">
        <f>B8*$B$17</f>
        <v>32548.898385922625</v>
      </c>
      <c r="F8" s="25">
        <f>D8-E8</f>
        <v>90645.091614077479</v>
      </c>
    </row>
    <row r="9" spans="1:7">
      <c r="A9" s="1" t="s">
        <v>49</v>
      </c>
      <c r="B9" s="88">
        <v>1521202.7699999998</v>
      </c>
      <c r="C9" s="89">
        <v>2338217.5</v>
      </c>
      <c r="D9" s="88">
        <f t="shared" ref="D9:D12" si="0">C9-B9</f>
        <v>817014.73000000021</v>
      </c>
      <c r="E9" s="89">
        <f>B9*$B$17</f>
        <v>101920.25904560964</v>
      </c>
      <c r="F9" s="25">
        <f>D9-E9</f>
        <v>715094.47095439059</v>
      </c>
    </row>
    <row r="10" spans="1:7">
      <c r="A10" s="1" t="s">
        <v>50</v>
      </c>
      <c r="B10" s="88">
        <v>35000</v>
      </c>
      <c r="C10" s="89">
        <v>47705</v>
      </c>
      <c r="D10" s="88">
        <f t="shared" si="0"/>
        <v>12705</v>
      </c>
      <c r="E10" s="89">
        <f>B10*$B$17</f>
        <v>2344.9924868308899</v>
      </c>
      <c r="F10" s="25">
        <f t="shared" ref="F10:F12" si="1">D10-E10</f>
        <v>10360.00751316911</v>
      </c>
    </row>
    <row r="11" spans="1:7">
      <c r="A11" s="1" t="s">
        <v>51</v>
      </c>
      <c r="B11" s="88">
        <v>820584.04000000015</v>
      </c>
      <c r="C11" s="89">
        <v>538965</v>
      </c>
      <c r="D11" s="88">
        <f t="shared" si="0"/>
        <v>-281619.04000000015</v>
      </c>
      <c r="E11" s="89">
        <f>B11*$B$17</f>
        <v>54978.954531809672</v>
      </c>
      <c r="F11" s="25">
        <f t="shared" si="1"/>
        <v>-336597.99453180982</v>
      </c>
    </row>
    <row r="12" spans="1:7">
      <c r="A12" s="1" t="s">
        <v>52</v>
      </c>
      <c r="B12" s="88">
        <v>452690.01</v>
      </c>
      <c r="C12" s="89">
        <v>254000</v>
      </c>
      <c r="D12" s="88">
        <f t="shared" si="0"/>
        <v>-198690.01</v>
      </c>
      <c r="E12" s="89">
        <f>B12*$B$17</f>
        <v>30330.133494668582</v>
      </c>
      <c r="F12" s="25">
        <f t="shared" si="1"/>
        <v>-229020.14349466859</v>
      </c>
    </row>
    <row r="13" spans="1:7">
      <c r="A13" s="90" t="s">
        <v>53</v>
      </c>
      <c r="B13" s="91">
        <f>SUM(B8:B12)</f>
        <v>3315282.83</v>
      </c>
      <c r="C13" s="91">
        <f>SUM(C8:C12)</f>
        <v>3787887.5</v>
      </c>
      <c r="D13" s="91">
        <f>SUM(D8:D12)</f>
        <v>472604.67000000016</v>
      </c>
      <c r="E13" s="92">
        <f>SUM(E8:E12)</f>
        <v>222123.23794484138</v>
      </c>
      <c r="F13" s="93">
        <f>SUM(F8:F12)</f>
        <v>250481.43205515872</v>
      </c>
      <c r="G13" s="2" t="str">
        <f>"Ref "&amp;'8.11'!J1</f>
        <v>Ref 8.11</v>
      </c>
    </row>
    <row r="14" spans="1:7">
      <c r="B14" s="25"/>
      <c r="C14" s="25"/>
      <c r="D14" s="25"/>
      <c r="E14" s="94"/>
      <c r="F14" s="25"/>
    </row>
    <row r="15" spans="1:7">
      <c r="A15" s="95" t="s">
        <v>54</v>
      </c>
    </row>
    <row r="16" spans="1:7">
      <c r="A16" s="96" t="s">
        <v>55</v>
      </c>
    </row>
    <row r="17" spans="1:6">
      <c r="A17" s="97" t="s">
        <v>56</v>
      </c>
      <c r="B17" s="98">
        <v>6.6999785338025419E-2</v>
      </c>
      <c r="C17" s="99"/>
      <c r="D17" s="99"/>
      <c r="F17" s="25"/>
    </row>
    <row r="20" spans="1:6">
      <c r="B20" s="25"/>
    </row>
    <row r="21" spans="1:6">
      <c r="B21" s="25"/>
    </row>
    <row r="22" spans="1:6">
      <c r="B22" s="25"/>
    </row>
    <row r="23" spans="1:6">
      <c r="B23" s="25"/>
    </row>
    <row r="24" spans="1:6">
      <c r="B24" s="25"/>
    </row>
  </sheetData>
  <pageMargins left="0.5" right="0.5" top="1" bottom="1" header="0.5" footer="0.75"/>
  <pageSetup scale="94" orientation="landscape" r:id="rId1"/>
  <headerFooter alignWithMargins="0">
    <oddFooter>&amp;CPage 8.11.1</oddFooter>
  </headerFooter>
</worksheet>
</file>

<file path=xl/worksheets/sheet3.xml><?xml version="1.0" encoding="utf-8"?>
<worksheet xmlns="http://schemas.openxmlformats.org/spreadsheetml/2006/main" xmlns:r="http://schemas.openxmlformats.org/officeDocument/2006/relationships">
  <dimension ref="A1:AE68"/>
  <sheetViews>
    <sheetView zoomScale="80" zoomScaleNormal="80" workbookViewId="0">
      <selection activeCell="D37" sqref="D37"/>
    </sheetView>
  </sheetViews>
  <sheetFormatPr defaultRowHeight="12.75"/>
  <cols>
    <col min="1" max="1" width="18.85546875" customWidth="1"/>
    <col min="2" max="2" width="17" customWidth="1"/>
    <col min="3" max="3" width="14.5703125" bestFit="1" customWidth="1"/>
    <col min="4" max="5" width="14.140625" customWidth="1"/>
    <col min="6" max="6" width="13.42578125" customWidth="1"/>
    <col min="7" max="7" width="4.5703125" customWidth="1"/>
    <col min="8" max="8" width="13.42578125" bestFit="1" customWidth="1"/>
    <col min="9" max="9" width="22" bestFit="1" customWidth="1"/>
    <col min="10" max="10" width="11.140625" bestFit="1" customWidth="1"/>
    <col min="11" max="11" width="12.7109375" bestFit="1" customWidth="1"/>
    <col min="12" max="12" width="13.85546875" bestFit="1" customWidth="1"/>
    <col min="13" max="13" width="12.28515625" bestFit="1" customWidth="1"/>
    <col min="14" max="21" width="11.85546875" bestFit="1" customWidth="1"/>
    <col min="22" max="27" width="11.85546875" customWidth="1"/>
    <col min="28" max="28" width="2.42578125" customWidth="1"/>
    <col min="29" max="29" width="13.28515625" bestFit="1" customWidth="1"/>
    <col min="30" max="30" width="10.85546875" bestFit="1" customWidth="1"/>
    <col min="31" max="31" width="8.7109375" bestFit="1" customWidth="1"/>
    <col min="32" max="32" width="10.5703125" bestFit="1" customWidth="1"/>
  </cols>
  <sheetData>
    <row r="1" spans="1:30">
      <c r="A1" s="2" t="str">
        <f>'8.11'!B1</f>
        <v>Rocky Mountain Power</v>
      </c>
      <c r="J1" s="24"/>
    </row>
    <row r="2" spans="1:30">
      <c r="A2" s="2" t="str">
        <f>'8.11'!B2</f>
        <v>Utah General Rate Case - May 2013</v>
      </c>
    </row>
    <row r="3" spans="1:30">
      <c r="A3" s="2" t="str">
        <f>'8.11'!B3</f>
        <v xml:space="preserve">Klamath Hydroelectric Settlement Agreement </v>
      </c>
    </row>
    <row r="4" spans="1:30">
      <c r="A4" s="2"/>
    </row>
    <row r="5" spans="1:30">
      <c r="A5" s="100" t="s">
        <v>57</v>
      </c>
    </row>
    <row r="6" spans="1:30">
      <c r="A6" s="2"/>
    </row>
    <row r="7" spans="1:30">
      <c r="B7" s="195" t="s">
        <v>58</v>
      </c>
      <c r="C7" s="196"/>
      <c r="D7" s="195" t="s">
        <v>59</v>
      </c>
      <c r="E7" s="196"/>
      <c r="F7" s="195" t="s">
        <v>60</v>
      </c>
      <c r="G7" s="197"/>
      <c r="H7" s="196"/>
    </row>
    <row r="8" spans="1:30">
      <c r="A8" s="101" t="s">
        <v>61</v>
      </c>
      <c r="B8" s="102" t="s">
        <v>62</v>
      </c>
      <c r="C8" s="102" t="s">
        <v>63</v>
      </c>
      <c r="D8" s="103" t="s">
        <v>62</v>
      </c>
      <c r="E8" s="104" t="s">
        <v>63</v>
      </c>
      <c r="F8" s="102" t="s">
        <v>62</v>
      </c>
      <c r="G8" s="102"/>
      <c r="H8" s="104" t="s">
        <v>63</v>
      </c>
    </row>
    <row r="9" spans="1:30">
      <c r="A9" t="s">
        <v>64</v>
      </c>
      <c r="B9" s="105">
        <v>84295830.140000075</v>
      </c>
      <c r="C9" s="105">
        <v>83228608.665000081</v>
      </c>
      <c r="F9" s="106">
        <f>B9</f>
        <v>84295830.140000075</v>
      </c>
      <c r="G9" s="107" t="s">
        <v>43</v>
      </c>
      <c r="H9" s="106">
        <f>C9</f>
        <v>83228608.665000081</v>
      </c>
      <c r="I9" s="107" t="s">
        <v>46</v>
      </c>
      <c r="AB9" s="108"/>
    </row>
    <row r="10" spans="1:30">
      <c r="A10" s="109" t="s">
        <v>65</v>
      </c>
      <c r="B10" s="105">
        <v>-31331378.539999999</v>
      </c>
      <c r="C10" s="105">
        <v>-29671521.305</v>
      </c>
      <c r="D10" s="106">
        <f>-D11</f>
        <v>-2154439.9490187815</v>
      </c>
      <c r="E10" s="110">
        <f>-D11/2</f>
        <v>-1077219.9745093908</v>
      </c>
      <c r="F10" s="106">
        <f>B10-D10</f>
        <v>-29176938.590981219</v>
      </c>
      <c r="G10" s="107" t="s">
        <v>44</v>
      </c>
      <c r="H10" s="106">
        <f>C10-E10</f>
        <v>-28594301.330490608</v>
      </c>
      <c r="I10" s="107" t="s">
        <v>66</v>
      </c>
      <c r="L10" s="108"/>
    </row>
    <row r="11" spans="1:30">
      <c r="A11" t="s">
        <v>67</v>
      </c>
      <c r="B11" s="111">
        <v>3705240.4499999993</v>
      </c>
      <c r="C11" s="112"/>
      <c r="D11" s="110">
        <v>2154439.9490187815</v>
      </c>
      <c r="E11" s="113" t="s">
        <v>68</v>
      </c>
      <c r="F11" s="106">
        <f>B11-D11</f>
        <v>1550800.5009812177</v>
      </c>
      <c r="G11" s="107" t="s">
        <v>69</v>
      </c>
    </row>
    <row r="12" spans="1:30">
      <c r="D12" s="113" t="s">
        <v>68</v>
      </c>
      <c r="AC12" s="106"/>
      <c r="AD12" s="106"/>
    </row>
    <row r="13" spans="1:30">
      <c r="A13" s="100"/>
      <c r="B13" s="114"/>
      <c r="C13" s="115"/>
      <c r="D13" s="113" t="s">
        <v>70</v>
      </c>
      <c r="AC13" s="106"/>
      <c r="AD13" s="106"/>
    </row>
    <row r="14" spans="1:30">
      <c r="AC14" s="106"/>
      <c r="AD14" s="106"/>
    </row>
    <row r="15" spans="1:30">
      <c r="A15" t="s">
        <v>71</v>
      </c>
      <c r="AC15" s="106"/>
      <c r="AD15" s="106"/>
    </row>
    <row r="16" spans="1:30">
      <c r="A16" t="s">
        <v>72</v>
      </c>
      <c r="AC16" s="106"/>
      <c r="AD16" s="106"/>
    </row>
    <row r="17" spans="1:30">
      <c r="AC17" s="106"/>
      <c r="AD17" s="106"/>
    </row>
    <row r="18" spans="1:30">
      <c r="AC18" s="106"/>
      <c r="AD18" s="106"/>
    </row>
    <row r="19" spans="1:30">
      <c r="A19" s="100" t="s">
        <v>73</v>
      </c>
      <c r="AC19" s="106"/>
      <c r="AD19" s="106"/>
    </row>
    <row r="21" spans="1:30">
      <c r="A21" s="116"/>
      <c r="B21" s="117" t="s">
        <v>74</v>
      </c>
      <c r="C21" s="117" t="s">
        <v>75</v>
      </c>
      <c r="E21" s="198" t="s">
        <v>76</v>
      </c>
      <c r="F21" s="198"/>
      <c r="G21" s="118"/>
      <c r="I21" s="117" t="s">
        <v>65</v>
      </c>
      <c r="J21" s="119"/>
      <c r="L21" s="119"/>
      <c r="M21" s="119"/>
      <c r="N21" s="119"/>
      <c r="O21" s="119"/>
      <c r="P21" s="119"/>
      <c r="Q21" s="119"/>
      <c r="R21" s="119"/>
      <c r="S21" s="119"/>
      <c r="T21" s="119"/>
      <c r="U21" s="119"/>
      <c r="V21" s="119"/>
      <c r="W21" s="119"/>
      <c r="X21" s="119"/>
      <c r="Y21" s="119"/>
      <c r="Z21" s="119"/>
      <c r="AA21" s="119"/>
      <c r="AC21" s="120"/>
      <c r="AD21" s="121"/>
    </row>
    <row r="22" spans="1:30">
      <c r="A22" s="116"/>
      <c r="E22" s="122">
        <v>1.884316968472308E-2</v>
      </c>
      <c r="F22" s="33">
        <v>8.3194184638965024E-2</v>
      </c>
      <c r="G22" s="33"/>
      <c r="I22" s="119"/>
      <c r="J22" s="119"/>
      <c r="L22" s="119"/>
      <c r="M22" s="119"/>
      <c r="N22" s="119"/>
      <c r="O22" s="119"/>
      <c r="P22" s="119"/>
      <c r="Q22" s="119"/>
      <c r="R22" s="119"/>
      <c r="S22" s="119"/>
      <c r="T22" s="119"/>
      <c r="U22" s="119"/>
      <c r="V22" s="119"/>
      <c r="W22" s="119"/>
      <c r="X22" s="119"/>
      <c r="Y22" s="119"/>
      <c r="Z22" s="119"/>
      <c r="AA22" s="119"/>
      <c r="AC22" s="120"/>
      <c r="AD22" s="121"/>
    </row>
    <row r="23" spans="1:30">
      <c r="A23" s="123">
        <v>40695</v>
      </c>
      <c r="B23" s="119"/>
      <c r="C23" s="119">
        <f>F9</f>
        <v>84295830.140000075</v>
      </c>
      <c r="D23" s="124" t="s">
        <v>43</v>
      </c>
      <c r="F23" s="119"/>
      <c r="G23" s="119"/>
      <c r="I23" s="119">
        <f>F10</f>
        <v>-29176938.590981219</v>
      </c>
      <c r="J23" s="124" t="s">
        <v>44</v>
      </c>
      <c r="L23" s="119"/>
      <c r="M23" s="119"/>
      <c r="N23" s="119"/>
      <c r="O23" s="119"/>
      <c r="P23" s="119"/>
      <c r="Q23" s="119"/>
      <c r="R23" s="119"/>
      <c r="S23" s="119"/>
      <c r="T23" s="119"/>
      <c r="U23" s="119"/>
      <c r="V23" s="119"/>
      <c r="W23" s="119"/>
      <c r="X23" s="119"/>
      <c r="Y23" s="119"/>
      <c r="Z23" s="119"/>
      <c r="AA23" s="119"/>
      <c r="AC23" s="120"/>
      <c r="AD23" s="121"/>
    </row>
    <row r="24" spans="1:30">
      <c r="A24" s="123">
        <v>40725</v>
      </c>
      <c r="B24" s="119">
        <v>0</v>
      </c>
      <c r="C24" s="119">
        <f>C23+B24</f>
        <v>84295830.140000075</v>
      </c>
      <c r="E24" s="119">
        <f>(C23+C24)/2*$E$22*(1/12)</f>
        <v>132366.71925355127</v>
      </c>
      <c r="F24" s="119">
        <v>0</v>
      </c>
      <c r="G24" s="119"/>
      <c r="I24" s="119">
        <f>I23-E24-F24</f>
        <v>-29309305.31023477</v>
      </c>
      <c r="J24" s="119"/>
      <c r="L24" s="119"/>
      <c r="M24" s="119"/>
      <c r="N24" s="119"/>
      <c r="O24" s="119"/>
      <c r="P24" s="119"/>
      <c r="Q24" s="119"/>
      <c r="R24" s="119"/>
      <c r="S24" s="119"/>
      <c r="T24" s="119"/>
      <c r="U24" s="119"/>
      <c r="V24" s="119"/>
      <c r="W24" s="119"/>
      <c r="X24" s="119"/>
      <c r="Y24" s="119"/>
      <c r="Z24" s="119"/>
      <c r="AA24" s="119"/>
      <c r="AC24" s="120"/>
      <c r="AD24" s="121"/>
    </row>
    <row r="25" spans="1:30">
      <c r="A25" s="123">
        <v>40756</v>
      </c>
      <c r="B25" s="119">
        <v>0</v>
      </c>
      <c r="C25" s="119">
        <f>C24+B25</f>
        <v>84295830.140000075</v>
      </c>
      <c r="E25" s="119">
        <f t="shared" ref="E25:E33" si="0">(C24+C25)/2*$E$22*(1/12)</f>
        <v>132366.71925355127</v>
      </c>
      <c r="F25" s="119">
        <v>0</v>
      </c>
      <c r="G25" s="119"/>
      <c r="I25" s="119">
        <f t="shared" ref="I25:I46" si="1">I24-E25-F25</f>
        <v>-29441672.029488321</v>
      </c>
      <c r="J25" s="119"/>
      <c r="L25" s="119"/>
      <c r="M25" s="119"/>
      <c r="N25" s="119"/>
      <c r="O25" s="119"/>
      <c r="P25" s="119"/>
      <c r="Q25" s="119"/>
      <c r="R25" s="119"/>
      <c r="S25" s="119"/>
      <c r="T25" s="119"/>
      <c r="U25" s="119"/>
      <c r="V25" s="119"/>
      <c r="W25" s="119"/>
      <c r="X25" s="119"/>
      <c r="Y25" s="119"/>
      <c r="Z25" s="119"/>
      <c r="AA25" s="119"/>
      <c r="AC25" s="120"/>
      <c r="AD25" s="121"/>
    </row>
    <row r="26" spans="1:30">
      <c r="A26" s="123">
        <v>40787</v>
      </c>
      <c r="B26" s="119">
        <v>0</v>
      </c>
      <c r="C26" s="119">
        <f>C25+B26</f>
        <v>84295830.140000075</v>
      </c>
      <c r="E26" s="119">
        <f t="shared" si="0"/>
        <v>132366.71925355127</v>
      </c>
      <c r="F26" s="119">
        <v>0</v>
      </c>
      <c r="G26" s="119"/>
      <c r="I26" s="119">
        <f t="shared" si="1"/>
        <v>-29574038.748741873</v>
      </c>
      <c r="J26" s="119"/>
      <c r="L26" s="119"/>
      <c r="M26" s="119"/>
      <c r="N26" s="119"/>
      <c r="O26" s="119"/>
      <c r="P26" s="119"/>
      <c r="Q26" s="119"/>
      <c r="R26" s="119"/>
      <c r="S26" s="119"/>
      <c r="T26" s="119"/>
      <c r="U26" s="119"/>
      <c r="V26" s="119"/>
      <c r="W26" s="119"/>
      <c r="X26" s="119"/>
      <c r="Y26" s="119"/>
      <c r="Z26" s="119"/>
      <c r="AA26" s="119"/>
      <c r="AC26" s="120"/>
      <c r="AD26" s="121"/>
    </row>
    <row r="27" spans="1:30">
      <c r="A27" s="123">
        <v>40817</v>
      </c>
      <c r="B27" s="119">
        <v>0</v>
      </c>
      <c r="C27" s="119">
        <f t="shared" ref="C27:C46" si="2">C26+B27</f>
        <v>84295830.140000075</v>
      </c>
      <c r="E27" s="119">
        <f t="shared" si="0"/>
        <v>132366.71925355127</v>
      </c>
      <c r="F27" s="119">
        <v>0</v>
      </c>
      <c r="G27" s="119"/>
      <c r="I27" s="119">
        <f t="shared" si="1"/>
        <v>-29706405.467995424</v>
      </c>
      <c r="J27" s="119"/>
      <c r="L27" s="119"/>
      <c r="M27" s="119"/>
      <c r="N27" s="119"/>
      <c r="O27" s="119"/>
      <c r="P27" s="119"/>
      <c r="Q27" s="119"/>
      <c r="R27" s="119"/>
      <c r="S27" s="119"/>
      <c r="T27" s="119"/>
      <c r="U27" s="119"/>
      <c r="V27" s="119"/>
      <c r="W27" s="119"/>
      <c r="X27" s="119"/>
      <c r="Y27" s="119"/>
      <c r="Z27" s="119"/>
      <c r="AA27" s="119"/>
      <c r="AC27" s="120"/>
      <c r="AD27" s="121"/>
    </row>
    <row r="28" spans="1:30">
      <c r="A28" s="123">
        <v>40848</v>
      </c>
      <c r="B28" s="119">
        <v>489106.32999999996</v>
      </c>
      <c r="C28" s="119">
        <f t="shared" si="2"/>
        <v>84784936.470000073</v>
      </c>
      <c r="E28" s="119">
        <f t="shared" si="0"/>
        <v>132750.73231897052</v>
      </c>
      <c r="F28" s="119">
        <v>0</v>
      </c>
      <c r="G28" s="119"/>
      <c r="I28" s="119">
        <f t="shared" si="1"/>
        <v>-29839156.200314395</v>
      </c>
      <c r="J28" s="119"/>
      <c r="L28" s="119"/>
      <c r="M28" s="119"/>
      <c r="N28" s="119"/>
      <c r="O28" s="119"/>
      <c r="P28" s="119"/>
      <c r="Q28" s="119"/>
      <c r="R28" s="119"/>
      <c r="S28" s="119"/>
      <c r="T28" s="119"/>
      <c r="U28" s="119"/>
      <c r="V28" s="119"/>
      <c r="W28" s="119"/>
      <c r="X28" s="119"/>
      <c r="Y28" s="119"/>
      <c r="Z28" s="119"/>
      <c r="AA28" s="119"/>
      <c r="AC28" s="120"/>
      <c r="AD28" s="121"/>
    </row>
    <row r="29" spans="1:30">
      <c r="A29" s="123">
        <v>40878</v>
      </c>
      <c r="B29" s="119">
        <v>612039.0199999999</v>
      </c>
      <c r="C29" s="119">
        <f t="shared" si="2"/>
        <v>85396975.490000069</v>
      </c>
      <c r="E29" s="119">
        <f t="shared" si="0"/>
        <v>133615.27684720361</v>
      </c>
      <c r="F29" s="119">
        <v>0</v>
      </c>
      <c r="G29" s="119"/>
      <c r="I29" s="119">
        <f t="shared" si="1"/>
        <v>-29972771.477161597</v>
      </c>
      <c r="J29" s="119"/>
      <c r="L29" s="119"/>
      <c r="M29" s="119"/>
      <c r="N29" s="119"/>
      <c r="O29" s="119"/>
      <c r="P29" s="119"/>
      <c r="Q29" s="119"/>
      <c r="R29" s="119"/>
      <c r="S29" s="119"/>
      <c r="T29" s="119"/>
      <c r="U29" s="119"/>
      <c r="V29" s="119"/>
      <c r="W29" s="119"/>
      <c r="X29" s="119"/>
      <c r="Y29" s="119"/>
      <c r="Z29" s="119"/>
      <c r="AA29" s="119"/>
      <c r="AC29" s="120"/>
      <c r="AD29" s="121"/>
    </row>
    <row r="30" spans="1:30">
      <c r="A30" s="123">
        <v>40909</v>
      </c>
      <c r="B30" s="119">
        <v>0</v>
      </c>
      <c r="C30" s="119">
        <f t="shared" si="2"/>
        <v>85396975.490000069</v>
      </c>
      <c r="E30" s="119">
        <f t="shared" si="0"/>
        <v>134095.80831001743</v>
      </c>
      <c r="F30" s="119">
        <v>0</v>
      </c>
      <c r="G30" s="119"/>
      <c r="I30" s="119">
        <f t="shared" si="1"/>
        <v>-30106867.285471614</v>
      </c>
      <c r="J30" s="119"/>
      <c r="L30" s="119"/>
      <c r="M30" s="119"/>
      <c r="N30" s="119"/>
      <c r="O30" s="119"/>
      <c r="P30" s="119"/>
      <c r="Q30" s="119"/>
      <c r="R30" s="119"/>
      <c r="S30" s="119"/>
      <c r="T30" s="119"/>
      <c r="U30" s="119"/>
      <c r="V30" s="119"/>
      <c r="W30" s="119"/>
      <c r="X30" s="119"/>
      <c r="Y30" s="119"/>
      <c r="Z30" s="119"/>
      <c r="AA30" s="119"/>
      <c r="AC30" s="120"/>
      <c r="AD30" s="121"/>
    </row>
    <row r="31" spans="1:30">
      <c r="A31" s="123">
        <v>40940</v>
      </c>
      <c r="B31" s="119">
        <v>1000</v>
      </c>
      <c r="C31" s="119">
        <f t="shared" si="2"/>
        <v>85397975.490000069</v>
      </c>
      <c r="E31" s="119">
        <f t="shared" si="0"/>
        <v>134096.59344208761</v>
      </c>
      <c r="F31" s="119">
        <v>0</v>
      </c>
      <c r="G31" s="119"/>
      <c r="I31" s="119">
        <f t="shared" si="1"/>
        <v>-30240963.878913701</v>
      </c>
      <c r="J31" s="119"/>
      <c r="L31" s="119"/>
      <c r="M31" s="119"/>
      <c r="N31" s="119"/>
      <c r="O31" s="119"/>
      <c r="P31" s="119"/>
      <c r="Q31" s="119"/>
      <c r="R31" s="119"/>
      <c r="S31" s="119"/>
      <c r="T31" s="119"/>
      <c r="U31" s="119"/>
      <c r="V31" s="119"/>
      <c r="W31" s="119"/>
      <c r="X31" s="119"/>
      <c r="Y31" s="119"/>
      <c r="Z31" s="119"/>
      <c r="AA31" s="119"/>
      <c r="AC31" s="120"/>
      <c r="AD31" s="121"/>
    </row>
    <row r="32" spans="1:30">
      <c r="A32" s="123">
        <v>40969</v>
      </c>
      <c r="B32" s="119">
        <v>2000</v>
      </c>
      <c r="C32" s="119">
        <f t="shared" si="2"/>
        <v>85399975.490000069</v>
      </c>
      <c r="E32" s="119">
        <f t="shared" si="0"/>
        <v>134098.94883829821</v>
      </c>
      <c r="F32" s="119">
        <v>0</v>
      </c>
      <c r="G32" s="119"/>
      <c r="I32" s="119">
        <f t="shared" si="1"/>
        <v>-30375062.827751998</v>
      </c>
      <c r="J32" s="119"/>
      <c r="L32" s="119"/>
      <c r="M32" s="119"/>
      <c r="N32" s="119"/>
      <c r="O32" s="119"/>
      <c r="P32" s="119"/>
      <c r="Q32" s="119"/>
      <c r="R32" s="119"/>
      <c r="S32" s="119"/>
      <c r="T32" s="119"/>
      <c r="U32" s="119"/>
      <c r="V32" s="119"/>
      <c r="W32" s="119"/>
      <c r="X32" s="119"/>
      <c r="Y32" s="119"/>
      <c r="Z32" s="119"/>
      <c r="AA32" s="119"/>
      <c r="AC32" s="120"/>
      <c r="AD32" s="121"/>
    </row>
    <row r="33" spans="1:30">
      <c r="A33" s="123">
        <v>41000</v>
      </c>
      <c r="B33" s="119">
        <v>20000</v>
      </c>
      <c r="C33" s="119">
        <f t="shared" si="2"/>
        <v>85419975.490000069</v>
      </c>
      <c r="E33" s="119">
        <f t="shared" si="0"/>
        <v>134116.22174384253</v>
      </c>
      <c r="F33" s="119">
        <v>0</v>
      </c>
      <c r="G33" s="119"/>
      <c r="I33" s="119">
        <f t="shared" si="1"/>
        <v>-30509179.049495839</v>
      </c>
      <c r="J33" s="119"/>
      <c r="L33" s="119"/>
      <c r="M33" s="119"/>
      <c r="N33" s="119"/>
      <c r="O33" s="119"/>
      <c r="P33" s="119"/>
      <c r="Q33" s="119"/>
      <c r="R33" s="119"/>
      <c r="S33" s="119"/>
      <c r="T33" s="119"/>
      <c r="U33" s="119"/>
      <c r="V33" s="119"/>
      <c r="W33" s="119"/>
      <c r="X33" s="119"/>
      <c r="Y33" s="119"/>
      <c r="Z33" s="119"/>
      <c r="AA33" s="119"/>
      <c r="AC33" s="120"/>
      <c r="AD33" s="121"/>
    </row>
    <row r="34" spans="1:30">
      <c r="A34" s="123">
        <v>41030</v>
      </c>
      <c r="B34" s="119">
        <v>279621</v>
      </c>
      <c r="C34" s="119">
        <f t="shared" si="2"/>
        <v>85699596.490000069</v>
      </c>
      <c r="E34" s="119">
        <f>(C33+C34)/2*$E$22*(1/12)</f>
        <v>134351.46379984697</v>
      </c>
      <c r="F34" s="119">
        <v>0</v>
      </c>
      <c r="G34" s="119"/>
      <c r="I34" s="119">
        <f t="shared" si="1"/>
        <v>-30643530.513295684</v>
      </c>
      <c r="J34" s="119"/>
      <c r="L34" s="119"/>
      <c r="M34" s="119"/>
      <c r="N34" s="119"/>
      <c r="O34" s="119"/>
      <c r="P34" s="119"/>
      <c r="Q34" s="119"/>
      <c r="R34" s="119"/>
      <c r="S34" s="119"/>
      <c r="T34" s="119"/>
      <c r="U34" s="119"/>
      <c r="V34" s="119"/>
      <c r="W34" s="119"/>
      <c r="X34" s="119"/>
      <c r="Y34" s="119"/>
      <c r="Z34" s="119"/>
      <c r="AA34" s="119"/>
      <c r="AC34" s="120"/>
      <c r="AD34" s="121"/>
    </row>
    <row r="35" spans="1:30">
      <c r="A35" s="123">
        <v>41061</v>
      </c>
      <c r="B35" s="119">
        <v>0</v>
      </c>
      <c r="C35" s="119">
        <f t="shared" si="2"/>
        <v>85699596.490000069</v>
      </c>
      <c r="F35" s="119">
        <f>(C34+C35)/2*$F$22*(1/12)</f>
        <v>594142.33782282204</v>
      </c>
      <c r="G35" s="119"/>
      <c r="I35" s="119">
        <f t="shared" si="1"/>
        <v>-31237672.851118505</v>
      </c>
      <c r="J35" s="119"/>
      <c r="L35" s="119"/>
      <c r="M35" s="119"/>
      <c r="N35" s="119"/>
      <c r="O35" s="119"/>
      <c r="P35" s="119"/>
      <c r="Q35" s="119"/>
      <c r="R35" s="119"/>
      <c r="S35" s="119"/>
      <c r="T35" s="119"/>
      <c r="U35" s="119"/>
      <c r="V35" s="119"/>
      <c r="W35" s="119"/>
      <c r="X35" s="119"/>
      <c r="Y35" s="119"/>
      <c r="Z35" s="119"/>
      <c r="AA35" s="119"/>
      <c r="AC35" s="120"/>
      <c r="AD35" s="121"/>
    </row>
    <row r="36" spans="1:30">
      <c r="A36" s="123">
        <v>41091</v>
      </c>
      <c r="B36" s="119">
        <v>140621.63999999998</v>
      </c>
      <c r="C36" s="119">
        <f t="shared" si="2"/>
        <v>85840218.13000007</v>
      </c>
      <c r="F36" s="119">
        <f t="shared" ref="F36:F46" si="3">(C35+C36)/2*$F$22*(1/12)</f>
        <v>594629.79210125504</v>
      </c>
      <c r="G36" s="119"/>
      <c r="I36" s="119">
        <f t="shared" si="1"/>
        <v>-31832302.643219762</v>
      </c>
      <c r="J36" s="119"/>
      <c r="L36" s="119"/>
      <c r="M36" s="119"/>
      <c r="N36" s="119"/>
      <c r="O36" s="119"/>
      <c r="P36" s="119"/>
      <c r="Q36" s="119"/>
      <c r="R36" s="119"/>
      <c r="S36" s="119"/>
      <c r="T36" s="119"/>
      <c r="U36" s="119"/>
      <c r="V36" s="119"/>
      <c r="W36" s="119"/>
      <c r="X36" s="119"/>
      <c r="Y36" s="119"/>
      <c r="Z36" s="119"/>
      <c r="AA36" s="119"/>
      <c r="AC36" s="120"/>
      <c r="AD36" s="121"/>
    </row>
    <row r="37" spans="1:30">
      <c r="A37" s="123">
        <v>41122</v>
      </c>
      <c r="B37" s="119">
        <v>759.61999999999534</v>
      </c>
      <c r="C37" s="119">
        <f t="shared" si="2"/>
        <v>85840977.750000075</v>
      </c>
      <c r="F37" s="119">
        <f t="shared" si="3"/>
        <v>595119.87954496057</v>
      </c>
      <c r="G37" s="119"/>
      <c r="I37" s="119">
        <f t="shared" si="1"/>
        <v>-32427422.522764724</v>
      </c>
      <c r="J37" s="119"/>
      <c r="L37" s="119"/>
      <c r="M37" s="119"/>
      <c r="N37" s="119"/>
      <c r="O37" s="119"/>
      <c r="P37" s="119"/>
      <c r="Q37" s="119"/>
      <c r="R37" s="119"/>
      <c r="S37" s="119"/>
      <c r="T37" s="119"/>
      <c r="U37" s="119"/>
      <c r="V37" s="119"/>
      <c r="W37" s="119"/>
      <c r="X37" s="119"/>
      <c r="Y37" s="119"/>
      <c r="Z37" s="119"/>
      <c r="AA37" s="119"/>
      <c r="AC37" s="120"/>
      <c r="AD37" s="121"/>
    </row>
    <row r="38" spans="1:30">
      <c r="A38" s="123">
        <v>41153</v>
      </c>
      <c r="B38" s="119">
        <v>0</v>
      </c>
      <c r="C38" s="119">
        <f t="shared" si="2"/>
        <v>85840977.750000075</v>
      </c>
      <c r="F38" s="119">
        <f t="shared" si="3"/>
        <v>595122.51271023287</v>
      </c>
      <c r="G38" s="119"/>
      <c r="I38" s="119">
        <f t="shared" si="1"/>
        <v>-33022545.035474956</v>
      </c>
      <c r="J38" s="119"/>
      <c r="L38" s="119"/>
      <c r="M38" s="119"/>
      <c r="N38" s="119"/>
      <c r="O38" s="119"/>
      <c r="P38" s="119"/>
      <c r="Q38" s="119"/>
      <c r="R38" s="119"/>
      <c r="S38" s="119"/>
      <c r="T38" s="119"/>
      <c r="U38" s="119"/>
      <c r="V38" s="119"/>
      <c r="W38" s="119"/>
      <c r="X38" s="119"/>
      <c r="Y38" s="119"/>
      <c r="Z38" s="119"/>
      <c r="AA38" s="119"/>
      <c r="AC38" s="120"/>
      <c r="AD38" s="121"/>
    </row>
    <row r="39" spans="1:30">
      <c r="A39" s="123">
        <v>41183</v>
      </c>
      <c r="B39" s="119">
        <v>0</v>
      </c>
      <c r="C39" s="119">
        <f t="shared" si="2"/>
        <v>85840977.750000075</v>
      </c>
      <c r="F39" s="119">
        <f t="shared" si="3"/>
        <v>595122.51271023287</v>
      </c>
      <c r="G39" s="119"/>
      <c r="I39" s="119">
        <f t="shared" si="1"/>
        <v>-33617667.548185192</v>
      </c>
      <c r="J39" s="119"/>
      <c r="L39" s="119"/>
      <c r="M39" s="119"/>
      <c r="N39" s="119"/>
      <c r="O39" s="119"/>
      <c r="P39" s="119"/>
      <c r="Q39" s="119"/>
      <c r="R39" s="119"/>
      <c r="S39" s="119"/>
      <c r="T39" s="119"/>
      <c r="U39" s="119"/>
      <c r="V39" s="119"/>
      <c r="W39" s="119"/>
      <c r="X39" s="119"/>
      <c r="Y39" s="119"/>
      <c r="Z39" s="119"/>
      <c r="AA39" s="119"/>
      <c r="AC39" s="120"/>
      <c r="AD39" s="121"/>
    </row>
    <row r="40" spans="1:30">
      <c r="A40" s="123">
        <v>41214</v>
      </c>
      <c r="B40" s="119">
        <v>0</v>
      </c>
      <c r="C40" s="119">
        <f t="shared" si="2"/>
        <v>85840977.750000075</v>
      </c>
      <c r="F40" s="119">
        <f t="shared" si="3"/>
        <v>595122.51271023287</v>
      </c>
      <c r="G40" s="119"/>
      <c r="I40" s="119">
        <f t="shared" si="1"/>
        <v>-34212790.060895428</v>
      </c>
      <c r="J40" s="119"/>
      <c r="L40" s="119"/>
      <c r="M40" s="119"/>
      <c r="N40" s="119"/>
      <c r="O40" s="119"/>
      <c r="P40" s="119"/>
      <c r="Q40" s="119"/>
      <c r="R40" s="119"/>
      <c r="S40" s="119"/>
      <c r="T40" s="119"/>
      <c r="U40" s="119"/>
      <c r="V40" s="119"/>
      <c r="W40" s="119"/>
      <c r="X40" s="119"/>
      <c r="Y40" s="119"/>
      <c r="Z40" s="119"/>
      <c r="AA40" s="119"/>
      <c r="AC40" s="120"/>
      <c r="AD40" s="121"/>
    </row>
    <row r="41" spans="1:30">
      <c r="A41" s="123">
        <v>41244</v>
      </c>
      <c r="B41" s="119">
        <v>650296.75000000012</v>
      </c>
      <c r="C41" s="119">
        <f t="shared" si="2"/>
        <v>86491274.500000075</v>
      </c>
      <c r="F41" s="119">
        <f t="shared" si="3"/>
        <v>597376.71720563364</v>
      </c>
      <c r="G41" s="119"/>
      <c r="I41" s="119">
        <f t="shared" si="1"/>
        <v>-34810166.778101064</v>
      </c>
      <c r="J41" s="119"/>
      <c r="L41" s="119"/>
      <c r="M41" s="119"/>
      <c r="N41" s="119"/>
      <c r="O41" s="119"/>
      <c r="P41" s="119"/>
      <c r="Q41" s="119"/>
      <c r="R41" s="119"/>
      <c r="S41" s="119"/>
      <c r="T41" s="119"/>
      <c r="U41" s="119"/>
      <c r="V41" s="119"/>
      <c r="W41" s="119"/>
      <c r="X41" s="119"/>
      <c r="Y41" s="119"/>
      <c r="Z41" s="119"/>
      <c r="AA41" s="119"/>
      <c r="AC41" s="120"/>
      <c r="AD41" s="121"/>
    </row>
    <row r="42" spans="1:30">
      <c r="A42" s="123">
        <v>41275</v>
      </c>
      <c r="B42" s="119">
        <v>0</v>
      </c>
      <c r="C42" s="119">
        <f t="shared" si="2"/>
        <v>86491274.500000075</v>
      </c>
      <c r="F42" s="119">
        <f t="shared" si="3"/>
        <v>599630.92170103441</v>
      </c>
      <c r="G42" s="119"/>
      <c r="I42" s="119">
        <f t="shared" si="1"/>
        <v>-35409797.699802101</v>
      </c>
      <c r="J42" s="119"/>
      <c r="L42" s="119"/>
      <c r="M42" s="119"/>
      <c r="N42" s="119"/>
      <c r="O42" s="119"/>
      <c r="P42" s="119"/>
      <c r="Q42" s="119"/>
      <c r="R42" s="119"/>
      <c r="S42" s="119"/>
      <c r="T42" s="119"/>
      <c r="U42" s="119"/>
      <c r="V42" s="119"/>
      <c r="W42" s="119"/>
      <c r="X42" s="119"/>
      <c r="Y42" s="119"/>
      <c r="Z42" s="119"/>
      <c r="AA42" s="119"/>
      <c r="AC42" s="120"/>
      <c r="AD42" s="121"/>
    </row>
    <row r="43" spans="1:30">
      <c r="A43" s="123">
        <v>41306</v>
      </c>
      <c r="B43" s="119">
        <v>0</v>
      </c>
      <c r="C43" s="119">
        <f t="shared" si="2"/>
        <v>86491274.500000075</v>
      </c>
      <c r="F43" s="119">
        <f t="shared" si="3"/>
        <v>599630.92170103441</v>
      </c>
      <c r="G43" s="119"/>
      <c r="I43" s="119">
        <f t="shared" si="1"/>
        <v>-36009428.621503137</v>
      </c>
      <c r="J43" s="119"/>
      <c r="L43" s="119"/>
      <c r="M43" s="119"/>
      <c r="N43" s="119"/>
      <c r="O43" s="119"/>
      <c r="P43" s="119"/>
      <c r="Q43" s="119"/>
      <c r="R43" s="119"/>
      <c r="S43" s="119"/>
      <c r="T43" s="119"/>
      <c r="U43" s="119"/>
      <c r="V43" s="119"/>
      <c r="W43" s="119"/>
      <c r="X43" s="119"/>
      <c r="Y43" s="119"/>
      <c r="Z43" s="119"/>
      <c r="AA43" s="119"/>
      <c r="AC43" s="120"/>
      <c r="AD43" s="121"/>
    </row>
    <row r="44" spans="1:30">
      <c r="A44" s="123">
        <v>41334</v>
      </c>
      <c r="B44" s="119">
        <v>0</v>
      </c>
      <c r="C44" s="119">
        <f t="shared" si="2"/>
        <v>86491274.500000075</v>
      </c>
      <c r="F44" s="119">
        <f t="shared" si="3"/>
        <v>599630.92170103441</v>
      </c>
      <c r="G44" s="119"/>
      <c r="I44" s="119">
        <f t="shared" si="1"/>
        <v>-36609059.543204173</v>
      </c>
      <c r="J44" s="119"/>
      <c r="L44" s="119"/>
      <c r="M44" s="119"/>
      <c r="N44" s="119"/>
      <c r="O44" s="119"/>
      <c r="P44" s="119"/>
      <c r="Q44" s="119"/>
      <c r="R44" s="119"/>
      <c r="S44" s="119"/>
      <c r="T44" s="119"/>
      <c r="U44" s="119"/>
      <c r="V44" s="119"/>
      <c r="W44" s="119"/>
      <c r="X44" s="119"/>
      <c r="Y44" s="119"/>
      <c r="Z44" s="119"/>
      <c r="AA44" s="119"/>
      <c r="AC44" s="120"/>
      <c r="AD44" s="121"/>
    </row>
    <row r="45" spans="1:30">
      <c r="A45" s="123">
        <v>41365</v>
      </c>
      <c r="B45" s="119">
        <v>0</v>
      </c>
      <c r="C45" s="119">
        <f t="shared" si="2"/>
        <v>86491274.500000075</v>
      </c>
      <c r="F45" s="119">
        <f t="shared" si="3"/>
        <v>599630.92170103441</v>
      </c>
      <c r="G45" s="119"/>
      <c r="I45" s="119">
        <f t="shared" si="1"/>
        <v>-37208690.46490521</v>
      </c>
      <c r="J45" s="119"/>
      <c r="L45" s="119"/>
      <c r="M45" s="119"/>
      <c r="N45" s="119"/>
      <c r="O45" s="119"/>
      <c r="P45" s="119"/>
      <c r="Q45" s="119"/>
      <c r="R45" s="119"/>
      <c r="S45" s="119"/>
      <c r="T45" s="119"/>
      <c r="U45" s="119"/>
      <c r="V45" s="119"/>
      <c r="W45" s="119"/>
      <c r="X45" s="119"/>
      <c r="Y45" s="119"/>
      <c r="Z45" s="119"/>
      <c r="AA45" s="119"/>
      <c r="AC45" s="120"/>
      <c r="AD45" s="121"/>
    </row>
    <row r="46" spans="1:30">
      <c r="A46" s="123">
        <v>41395</v>
      </c>
      <c r="B46" s="119">
        <v>0</v>
      </c>
      <c r="C46" s="119">
        <f t="shared" si="2"/>
        <v>86491274.500000075</v>
      </c>
      <c r="F46" s="119">
        <f t="shared" si="3"/>
        <v>599630.92170103441</v>
      </c>
      <c r="G46" s="119"/>
      <c r="I46" s="119">
        <f t="shared" si="1"/>
        <v>-37808321.386606246</v>
      </c>
      <c r="J46" s="119"/>
      <c r="L46" s="119"/>
      <c r="M46" s="119"/>
      <c r="N46" s="119"/>
      <c r="O46" s="119"/>
      <c r="P46" s="119"/>
      <c r="Q46" s="119"/>
      <c r="R46" s="119"/>
      <c r="S46" s="119"/>
      <c r="T46" s="119"/>
      <c r="U46" s="119"/>
      <c r="V46" s="119"/>
      <c r="W46" s="119"/>
      <c r="X46" s="119"/>
      <c r="Y46" s="119"/>
      <c r="Z46" s="119"/>
      <c r="AA46" s="119"/>
      <c r="AC46" s="120"/>
      <c r="AD46" s="121"/>
    </row>
    <row r="47" spans="1:30">
      <c r="B47" s="125">
        <f>SUM(B24:B46)</f>
        <v>2195444.36</v>
      </c>
      <c r="C47" s="126">
        <f>AVERAGE(C34:C46)</f>
        <v>86119305.316153929</v>
      </c>
      <c r="D47" s="107" t="s">
        <v>77</v>
      </c>
      <c r="E47" s="127"/>
      <c r="F47" s="126">
        <f>SUM(F35:F46)</f>
        <v>7164790.8733105427</v>
      </c>
      <c r="G47" s="107" t="s">
        <v>78</v>
      </c>
      <c r="I47" s="126">
        <f>AVERAGE(I34:I46)</f>
        <v>-34219184.282236628</v>
      </c>
      <c r="J47" s="107" t="s">
        <v>79</v>
      </c>
      <c r="L47" s="119"/>
      <c r="M47" s="119"/>
      <c r="N47" s="119"/>
      <c r="O47" s="119"/>
      <c r="P47" s="119"/>
      <c r="Q47" s="119"/>
      <c r="R47" s="119"/>
      <c r="S47" s="119"/>
      <c r="T47" s="119"/>
      <c r="U47" s="119"/>
      <c r="V47" s="119"/>
      <c r="W47" s="119"/>
      <c r="X47" s="119"/>
      <c r="Y47" s="119"/>
      <c r="Z47" s="119"/>
      <c r="AA47" s="119"/>
      <c r="AC47" s="120"/>
      <c r="AD47" s="121"/>
    </row>
    <row r="48" spans="1:30">
      <c r="B48" s="128"/>
      <c r="C48" s="127" t="s">
        <v>80</v>
      </c>
      <c r="D48" s="127"/>
      <c r="E48" s="127"/>
      <c r="F48" s="129" t="s">
        <v>81</v>
      </c>
      <c r="G48" s="129"/>
      <c r="H48" s="129"/>
      <c r="I48" s="127" t="s">
        <v>80</v>
      </c>
      <c r="J48" s="127"/>
      <c r="L48" s="119"/>
      <c r="M48" s="119"/>
      <c r="N48" s="119"/>
      <c r="O48" s="119"/>
      <c r="P48" s="119"/>
      <c r="Q48" s="119"/>
      <c r="R48" s="119"/>
      <c r="S48" s="119"/>
      <c r="T48" s="119"/>
      <c r="U48" s="119"/>
      <c r="V48" s="119"/>
      <c r="W48" s="119"/>
      <c r="X48" s="119"/>
      <c r="Y48" s="119"/>
      <c r="Z48" s="119"/>
      <c r="AA48" s="119"/>
      <c r="AC48" s="120"/>
      <c r="AD48" s="121"/>
    </row>
    <row r="49" spans="1:31">
      <c r="B49" s="119"/>
      <c r="C49" s="130"/>
      <c r="F49" s="119"/>
      <c r="G49" s="119"/>
      <c r="I49" s="119"/>
      <c r="J49" s="119"/>
      <c r="L49" s="119"/>
      <c r="M49" s="119"/>
      <c r="N49" s="119"/>
      <c r="O49" s="119"/>
      <c r="P49" s="119"/>
      <c r="Q49" s="119"/>
      <c r="R49" s="119"/>
      <c r="S49" s="119"/>
      <c r="T49" s="119"/>
      <c r="U49" s="119"/>
      <c r="V49" s="119"/>
      <c r="W49" s="119"/>
      <c r="X49" s="119"/>
      <c r="Y49" s="119"/>
      <c r="Z49" s="119"/>
      <c r="AA49" s="119"/>
      <c r="AC49" s="120"/>
      <c r="AD49" s="121"/>
    </row>
    <row r="50" spans="1:31">
      <c r="A50" s="123"/>
      <c r="B50" s="131" t="s">
        <v>82</v>
      </c>
      <c r="C50" s="130">
        <f>C47-H9</f>
        <v>2890696.6511538476</v>
      </c>
      <c r="D50" s="107" t="s">
        <v>83</v>
      </c>
      <c r="E50" s="2"/>
      <c r="F50" s="131">
        <f>F47-F11</f>
        <v>5613990.3723293245</v>
      </c>
      <c r="G50" s="107" t="s">
        <v>84</v>
      </c>
      <c r="I50" s="131">
        <f>I47-H10</f>
        <v>-5624882.9517460205</v>
      </c>
      <c r="J50" s="107" t="s">
        <v>85</v>
      </c>
      <c r="L50" s="119"/>
      <c r="M50" s="119"/>
      <c r="N50" s="119"/>
      <c r="O50" s="119"/>
      <c r="P50" s="119"/>
      <c r="Q50" s="119"/>
      <c r="R50" s="119"/>
      <c r="S50" s="119"/>
      <c r="T50" s="119"/>
      <c r="U50" s="119"/>
      <c r="V50" s="119"/>
      <c r="W50" s="119"/>
      <c r="X50" s="119"/>
      <c r="Y50" s="119"/>
      <c r="Z50" s="119"/>
      <c r="AA50" s="119"/>
      <c r="AC50" s="120"/>
      <c r="AD50" s="121"/>
    </row>
    <row r="51" spans="1:31">
      <c r="A51" s="123"/>
      <c r="B51" s="131"/>
      <c r="C51" s="113" t="s">
        <v>68</v>
      </c>
      <c r="D51" s="2"/>
      <c r="E51" s="2"/>
      <c r="F51" s="113" t="s">
        <v>68</v>
      </c>
      <c r="G51" s="113"/>
      <c r="H51" s="2"/>
      <c r="I51" s="113" t="s">
        <v>68</v>
      </c>
      <c r="J51" s="2"/>
      <c r="L51" s="119"/>
      <c r="M51" s="119"/>
      <c r="N51" s="119"/>
      <c r="O51" s="119"/>
      <c r="P51" s="119"/>
      <c r="Q51" s="119"/>
      <c r="R51" s="119"/>
      <c r="S51" s="119"/>
      <c r="T51" s="119"/>
      <c r="U51" s="119"/>
      <c r="V51" s="119"/>
      <c r="W51" s="119"/>
      <c r="X51" s="119"/>
      <c r="Y51" s="119"/>
      <c r="Z51" s="119"/>
      <c r="AA51" s="119"/>
      <c r="AC51" s="120"/>
      <c r="AD51" s="121"/>
    </row>
    <row r="52" spans="1:31">
      <c r="A52" s="123"/>
      <c r="B52" s="131"/>
      <c r="C52" s="130"/>
      <c r="D52" s="2"/>
      <c r="E52" s="2"/>
      <c r="F52" s="131"/>
      <c r="G52" s="131"/>
      <c r="H52" s="2"/>
      <c r="I52" s="131"/>
      <c r="J52" s="2"/>
      <c r="L52" s="119"/>
      <c r="M52" s="119"/>
      <c r="N52" s="119"/>
      <c r="O52" s="119"/>
      <c r="P52" s="119"/>
      <c r="Q52" s="119"/>
      <c r="R52" s="119"/>
      <c r="S52" s="119"/>
      <c r="T52" s="119"/>
      <c r="U52" s="119"/>
      <c r="V52" s="119"/>
      <c r="W52" s="119"/>
      <c r="X52" s="119"/>
      <c r="Y52" s="119"/>
      <c r="Z52" s="119"/>
      <c r="AA52" s="119"/>
      <c r="AC52" s="120"/>
      <c r="AD52" s="121"/>
    </row>
    <row r="53" spans="1:31">
      <c r="A53" t="s">
        <v>86</v>
      </c>
      <c r="B53" s="131"/>
      <c r="C53" s="130"/>
      <c r="D53" s="2"/>
      <c r="E53" s="2"/>
      <c r="F53" s="131"/>
      <c r="G53" s="131"/>
      <c r="H53" s="2"/>
      <c r="I53" s="131"/>
      <c r="J53" s="2"/>
      <c r="L53" s="119"/>
      <c r="M53" s="119"/>
      <c r="N53" s="119"/>
      <c r="O53" s="119"/>
      <c r="P53" s="119"/>
      <c r="Q53" s="119"/>
      <c r="R53" s="119"/>
      <c r="S53" s="119"/>
      <c r="T53" s="119"/>
      <c r="U53" s="119"/>
      <c r="V53" s="119"/>
      <c r="W53" s="119"/>
      <c r="X53" s="119"/>
      <c r="Y53" s="119"/>
      <c r="Z53" s="119"/>
      <c r="AA53" s="119"/>
      <c r="AC53" s="120"/>
      <c r="AD53" s="121"/>
    </row>
    <row r="54" spans="1:31">
      <c r="A54" s="19"/>
      <c r="B54" s="131"/>
      <c r="C54" s="130"/>
      <c r="D54" s="2"/>
      <c r="E54" s="2"/>
      <c r="F54" s="131"/>
      <c r="G54" s="131"/>
      <c r="H54" s="2"/>
      <c r="I54" s="131"/>
      <c r="J54" s="2"/>
      <c r="L54" s="119"/>
      <c r="M54" s="119"/>
      <c r="N54" s="119"/>
      <c r="O54" s="119"/>
      <c r="P54" s="119"/>
      <c r="Q54" s="119"/>
      <c r="R54" s="119"/>
      <c r="S54" s="119"/>
      <c r="T54" s="119"/>
      <c r="U54" s="119"/>
      <c r="V54" s="119"/>
      <c r="W54" s="119"/>
      <c r="X54" s="119"/>
      <c r="Y54" s="119"/>
      <c r="Z54" s="119"/>
      <c r="AA54" s="119"/>
      <c r="AC54" s="120"/>
      <c r="AD54" s="121"/>
    </row>
    <row r="55" spans="1:31">
      <c r="A55" s="123"/>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C55" s="120"/>
      <c r="AD55" s="121"/>
    </row>
    <row r="56" spans="1:31">
      <c r="A56" s="64" t="s">
        <v>87</v>
      </c>
      <c r="B56" s="132"/>
      <c r="C56" s="132"/>
    </row>
    <row r="57" spans="1:31" s="2" customFormat="1" ht="38.25">
      <c r="A57" s="133" t="s">
        <v>88</v>
      </c>
      <c r="B57" s="133"/>
      <c r="C57" s="133"/>
      <c r="D57" s="134" t="s">
        <v>89</v>
      </c>
      <c r="E57" s="134" t="s">
        <v>90</v>
      </c>
      <c r="F57" s="135" t="s">
        <v>91</v>
      </c>
      <c r="G57" s="136"/>
      <c r="J57" s="137"/>
      <c r="K57" s="137"/>
      <c r="L57" s="137"/>
      <c r="M57" s="137"/>
      <c r="N57" s="137"/>
      <c r="O57" s="137"/>
      <c r="P57" s="137"/>
      <c r="Q57" s="137"/>
      <c r="R57" s="137"/>
      <c r="S57" s="137"/>
      <c r="T57" s="137"/>
      <c r="U57" s="137"/>
      <c r="V57" s="137"/>
      <c r="W57" s="137"/>
      <c r="X57" s="137"/>
      <c r="Y57" s="137"/>
      <c r="Z57" s="137"/>
      <c r="AA57" s="137"/>
      <c r="AB57" s="137"/>
      <c r="AC57" s="137"/>
      <c r="AD57" s="137"/>
    </row>
    <row r="58" spans="1:31">
      <c r="A58" s="138" t="s">
        <v>92</v>
      </c>
      <c r="D58" s="139" t="s">
        <v>12</v>
      </c>
      <c r="E58" s="140">
        <v>41250</v>
      </c>
      <c r="F58" s="105">
        <v>541913.9800000001</v>
      </c>
      <c r="G58" s="105"/>
      <c r="J58" s="108"/>
      <c r="K58" s="108"/>
      <c r="L58" s="108"/>
      <c r="N58" s="108"/>
      <c r="O58" s="108"/>
      <c r="P58" s="108"/>
      <c r="Q58" s="108"/>
      <c r="R58" s="108"/>
      <c r="S58" s="108"/>
      <c r="T58" s="108"/>
      <c r="U58" s="108"/>
      <c r="V58" s="108"/>
      <c r="W58" s="108"/>
      <c r="X58" s="108"/>
      <c r="Y58" s="108"/>
      <c r="Z58" s="108"/>
      <c r="AA58" s="108"/>
      <c r="AB58" s="108"/>
      <c r="AC58" s="108"/>
      <c r="AD58" s="108"/>
      <c r="AE58" s="106"/>
    </row>
    <row r="59" spans="1:31">
      <c r="A59" s="138" t="s">
        <v>93</v>
      </c>
      <c r="D59" s="139" t="s">
        <v>12</v>
      </c>
      <c r="E59" s="140">
        <v>40862</v>
      </c>
      <c r="F59" s="105">
        <v>283153</v>
      </c>
      <c r="G59" s="105"/>
      <c r="J59" s="108"/>
      <c r="K59" s="108"/>
      <c r="L59" s="108"/>
      <c r="M59" s="108"/>
      <c r="N59" s="108"/>
      <c r="AB59" s="108"/>
      <c r="AC59" s="108"/>
      <c r="AD59" s="108"/>
      <c r="AE59" s="106"/>
    </row>
    <row r="60" spans="1:31">
      <c r="A60" s="138" t="s">
        <v>94</v>
      </c>
      <c r="D60" s="139" t="s">
        <v>12</v>
      </c>
      <c r="E60" s="140">
        <v>41060</v>
      </c>
      <c r="F60" s="105">
        <v>276621</v>
      </c>
      <c r="G60" s="105"/>
      <c r="J60" s="108"/>
      <c r="K60" s="108"/>
      <c r="L60" s="108"/>
      <c r="M60" s="108"/>
      <c r="N60" s="108"/>
      <c r="O60" s="108"/>
      <c r="P60" s="108"/>
      <c r="Q60" s="108"/>
      <c r="R60" s="108"/>
      <c r="S60" s="108"/>
      <c r="T60" s="108"/>
      <c r="U60" s="108"/>
      <c r="V60" s="108"/>
      <c r="W60" s="108"/>
      <c r="X60" s="108"/>
      <c r="Y60" s="108"/>
      <c r="Z60" s="108"/>
      <c r="AA60" s="108"/>
      <c r="AB60" s="108"/>
      <c r="AC60" s="108"/>
      <c r="AD60" s="108"/>
      <c r="AE60" s="106"/>
    </row>
    <row r="61" spans="1:31">
      <c r="A61" s="138" t="s">
        <v>95</v>
      </c>
      <c r="D61" s="139" t="s">
        <v>12</v>
      </c>
      <c r="E61" s="140">
        <v>40884</v>
      </c>
      <c r="F61" s="105">
        <v>256673.52</v>
      </c>
      <c r="G61" s="105"/>
      <c r="J61" s="108"/>
      <c r="K61" s="108"/>
      <c r="L61" s="108"/>
      <c r="M61" s="108"/>
      <c r="N61" s="108"/>
      <c r="O61" s="108"/>
      <c r="P61" s="108"/>
      <c r="Q61" s="108"/>
      <c r="R61" s="108"/>
      <c r="S61" s="108"/>
      <c r="T61" s="108"/>
      <c r="U61" s="108"/>
      <c r="V61" s="108"/>
      <c r="W61" s="108"/>
      <c r="X61" s="108"/>
      <c r="Y61" s="108"/>
      <c r="Z61" s="108"/>
      <c r="AA61" s="108"/>
      <c r="AB61" s="108"/>
      <c r="AC61" s="108"/>
      <c r="AD61" s="108"/>
      <c r="AE61" s="106"/>
    </row>
    <row r="62" spans="1:31">
      <c r="A62" s="138" t="s">
        <v>96</v>
      </c>
      <c r="D62" s="139" t="s">
        <v>12</v>
      </c>
      <c r="E62" s="140">
        <v>40877</v>
      </c>
      <c r="F62" s="105">
        <v>205953.33</v>
      </c>
      <c r="G62" s="105"/>
      <c r="J62" s="108"/>
      <c r="K62" s="108"/>
      <c r="L62" s="108"/>
      <c r="M62" s="108"/>
      <c r="N62" s="108"/>
      <c r="O62" s="108"/>
      <c r="P62" s="108"/>
      <c r="Q62" s="108"/>
      <c r="R62" s="108"/>
      <c r="S62" s="108"/>
      <c r="T62" s="108"/>
      <c r="U62" s="108"/>
      <c r="V62" s="108"/>
      <c r="W62" s="108"/>
      <c r="X62" s="108"/>
      <c r="Y62" s="108"/>
      <c r="Z62" s="108"/>
      <c r="AA62" s="108"/>
      <c r="AB62" s="108"/>
      <c r="AC62" s="108"/>
      <c r="AD62" s="108"/>
      <c r="AE62" s="106"/>
    </row>
    <row r="63" spans="1:31">
      <c r="A63" s="138" t="s">
        <v>97</v>
      </c>
      <c r="D63" s="139" t="s">
        <v>12</v>
      </c>
      <c r="E63" s="140">
        <v>40887</v>
      </c>
      <c r="F63" s="105">
        <v>149089.54999999999</v>
      </c>
      <c r="G63" s="105"/>
      <c r="J63" s="108"/>
      <c r="K63" s="108"/>
      <c r="L63" s="108"/>
      <c r="M63" s="108"/>
      <c r="N63" s="108"/>
      <c r="O63" s="108"/>
      <c r="P63" s="108"/>
      <c r="Q63" s="108"/>
      <c r="R63" s="108"/>
      <c r="S63" s="108"/>
      <c r="T63" s="108"/>
      <c r="U63" s="108"/>
      <c r="V63" s="108"/>
      <c r="W63" s="108"/>
      <c r="X63" s="108"/>
      <c r="Y63" s="108"/>
      <c r="Z63" s="108"/>
      <c r="AA63" s="108"/>
      <c r="AB63" s="108"/>
      <c r="AC63" s="108"/>
      <c r="AD63" s="108"/>
      <c r="AE63" s="106"/>
    </row>
    <row r="64" spans="1:31">
      <c r="A64" s="138" t="s">
        <v>98</v>
      </c>
      <c r="D64" s="139" t="s">
        <v>12</v>
      </c>
      <c r="E64" s="140">
        <v>41091</v>
      </c>
      <c r="F64" s="105">
        <v>141381.25999999998</v>
      </c>
      <c r="G64" s="105"/>
      <c r="J64" s="108"/>
      <c r="K64" s="108"/>
      <c r="L64" s="108"/>
      <c r="M64" s="108"/>
      <c r="N64" s="108"/>
      <c r="O64" s="108"/>
      <c r="P64" s="108"/>
      <c r="Q64" s="108"/>
      <c r="R64" s="108"/>
      <c r="S64" s="108"/>
      <c r="T64" s="108"/>
      <c r="U64" s="108"/>
      <c r="V64" s="108"/>
      <c r="W64" s="108"/>
      <c r="X64" s="108"/>
      <c r="Y64" s="108"/>
      <c r="Z64" s="108"/>
      <c r="AA64" s="108"/>
      <c r="AB64" s="108"/>
      <c r="AC64" s="108"/>
      <c r="AD64" s="108"/>
      <c r="AE64" s="106"/>
    </row>
    <row r="65" spans="1:31">
      <c r="A65" s="138" t="s">
        <v>99</v>
      </c>
      <c r="D65" s="139" t="s">
        <v>12</v>
      </c>
      <c r="E65" s="140">
        <v>40883</v>
      </c>
      <c r="F65" s="105">
        <v>132040</v>
      </c>
      <c r="G65" s="105"/>
      <c r="J65" s="108"/>
      <c r="K65" s="108"/>
      <c r="L65" s="108"/>
      <c r="M65" s="108"/>
      <c r="N65" s="108"/>
      <c r="O65" s="108"/>
      <c r="P65" s="108"/>
      <c r="Q65" s="108"/>
      <c r="R65" s="108"/>
      <c r="S65" s="108"/>
      <c r="T65" s="108"/>
      <c r="U65" s="108"/>
      <c r="V65" s="108"/>
      <c r="W65" s="108"/>
      <c r="X65" s="108"/>
      <c r="Y65" s="108"/>
      <c r="Z65" s="108"/>
      <c r="AA65" s="108"/>
      <c r="AB65" s="108"/>
      <c r="AC65" s="108"/>
      <c r="AD65" s="108"/>
      <c r="AE65" s="106"/>
    </row>
    <row r="66" spans="1:31">
      <c r="A66" s="138" t="s">
        <v>100</v>
      </c>
      <c r="D66" s="139" t="s">
        <v>12</v>
      </c>
      <c r="E66" s="140">
        <v>41250</v>
      </c>
      <c r="F66" s="105">
        <v>108382.76999999997</v>
      </c>
      <c r="G66" s="105"/>
      <c r="J66" s="108"/>
      <c r="K66" s="108"/>
      <c r="L66" s="108"/>
      <c r="M66" s="108"/>
      <c r="N66" s="108"/>
      <c r="O66" s="108"/>
      <c r="P66" s="108"/>
      <c r="Q66" s="108"/>
      <c r="R66" s="108"/>
      <c r="S66" s="108"/>
      <c r="T66" s="108"/>
      <c r="U66" s="108"/>
      <c r="V66" s="108"/>
      <c r="W66" s="108"/>
      <c r="X66" s="108"/>
      <c r="Y66" s="108"/>
      <c r="Z66" s="108"/>
      <c r="AA66" s="108"/>
      <c r="AB66" s="108"/>
      <c r="AC66" s="108"/>
      <c r="AD66" s="108"/>
      <c r="AE66" s="106"/>
    </row>
    <row r="67" spans="1:31">
      <c r="A67" s="138" t="s">
        <v>101</v>
      </c>
      <c r="D67" s="139" t="s">
        <v>12</v>
      </c>
      <c r="E67" s="140">
        <v>40887</v>
      </c>
      <c r="F67" s="105">
        <v>100235.95</v>
      </c>
      <c r="G67" s="105"/>
    </row>
    <row r="68" spans="1:31">
      <c r="F68" s="141">
        <f>SUM(F58:F67)</f>
        <v>2195444.3600000003</v>
      </c>
      <c r="G68" s="142"/>
    </row>
  </sheetData>
  <mergeCells count="4">
    <mergeCell ref="B7:C7"/>
    <mergeCell ref="D7:E7"/>
    <mergeCell ref="F7:H7"/>
    <mergeCell ref="E21:F21"/>
  </mergeCells>
  <pageMargins left="1" right="0.45" top="1" bottom="0.75" header="0.75" footer="0.3"/>
  <pageSetup scale="64" orientation="portrait" r:id="rId1"/>
  <headerFooter>
    <oddHeader>&amp;RPage 8.11.2</oddHeader>
  </headerFooter>
  <colBreaks count="2" manualBreakCount="2">
    <brk id="11" max="1048575" man="1"/>
    <brk id="18"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zoomScale="80" zoomScaleNormal="80" workbookViewId="0">
      <selection activeCell="C14" sqref="C14"/>
    </sheetView>
  </sheetViews>
  <sheetFormatPr defaultRowHeight="12.75"/>
  <cols>
    <col min="1" max="1" width="13.140625" style="144" customWidth="1"/>
    <col min="2" max="2" width="9" style="144" bestFit="1" customWidth="1"/>
    <col min="3" max="3" width="19.7109375" style="145" customWidth="1"/>
    <col min="4" max="5" width="10.28515625" style="145" customWidth="1"/>
    <col min="6" max="6" width="11.28515625" style="145" bestFit="1" customWidth="1"/>
    <col min="7" max="9" width="10.28515625" style="145" customWidth="1"/>
    <col min="10" max="10" width="12" style="146" bestFit="1" customWidth="1"/>
    <col min="11" max="11" width="9.140625" style="146"/>
    <col min="12" max="16384" width="9.140625" style="144"/>
  </cols>
  <sheetData>
    <row r="1" spans="1:9">
      <c r="A1" s="143" t="str">
        <f>'8.11'!B1</f>
        <v>Rocky Mountain Power</v>
      </c>
    </row>
    <row r="2" spans="1:9">
      <c r="A2" s="143" t="str">
        <f>'8.11'!B2</f>
        <v>Utah General Rate Case - May 2013</v>
      </c>
    </row>
    <row r="3" spans="1:9">
      <c r="A3" s="143" t="str">
        <f>'8.11'!B3</f>
        <v xml:space="preserve">Klamath Hydroelectric Settlement Agreement </v>
      </c>
      <c r="B3" s="147"/>
      <c r="D3" s="148"/>
      <c r="E3" s="148"/>
      <c r="F3" s="148"/>
      <c r="G3" s="148"/>
      <c r="H3" s="148"/>
      <c r="I3" s="148"/>
    </row>
    <row r="4" spans="1:9">
      <c r="A4" s="143"/>
      <c r="B4" s="147"/>
      <c r="D4" s="148"/>
      <c r="E4" s="148"/>
      <c r="F4" s="148"/>
      <c r="G4" s="148"/>
      <c r="H4" s="148"/>
      <c r="I4" s="148"/>
    </row>
    <row r="5" spans="1:9">
      <c r="A5" s="149" t="s">
        <v>102</v>
      </c>
      <c r="B5" s="147"/>
      <c r="D5" s="148"/>
      <c r="E5" s="148"/>
      <c r="F5" s="148"/>
      <c r="G5" s="148"/>
      <c r="H5" s="148"/>
      <c r="I5" s="148"/>
    </row>
    <row r="6" spans="1:9">
      <c r="A6" s="149"/>
      <c r="B6" s="147"/>
      <c r="D6" s="148"/>
      <c r="E6" s="148"/>
      <c r="F6" s="148"/>
      <c r="G6" s="148"/>
      <c r="H6" s="148"/>
      <c r="I6" s="148"/>
    </row>
    <row r="7" spans="1:9">
      <c r="A7" s="143"/>
      <c r="B7" s="147"/>
      <c r="D7" s="148"/>
      <c r="E7" s="148"/>
      <c r="F7" s="148"/>
      <c r="G7" s="148"/>
      <c r="H7" s="148"/>
      <c r="I7" s="148"/>
    </row>
    <row r="8" spans="1:9">
      <c r="D8" s="199" t="s">
        <v>74</v>
      </c>
      <c r="E8" s="200"/>
      <c r="F8" s="200"/>
      <c r="G8" s="200"/>
      <c r="H8" s="200"/>
      <c r="I8" s="201"/>
    </row>
    <row r="9" spans="1:9">
      <c r="A9" s="150" t="s">
        <v>103</v>
      </c>
      <c r="B9" s="150" t="s">
        <v>104</v>
      </c>
      <c r="C9" s="151" t="s">
        <v>105</v>
      </c>
      <c r="D9" s="152">
        <v>40544</v>
      </c>
      <c r="E9" s="152">
        <v>40575</v>
      </c>
      <c r="F9" s="152">
        <v>40603</v>
      </c>
      <c r="G9" s="152">
        <v>40634</v>
      </c>
      <c r="H9" s="152">
        <v>40664</v>
      </c>
      <c r="I9" s="152">
        <v>40695</v>
      </c>
    </row>
    <row r="10" spans="1:9">
      <c r="A10" s="153" t="s">
        <v>106</v>
      </c>
      <c r="B10" s="154">
        <v>0</v>
      </c>
      <c r="C10" s="88">
        <v>527300.36</v>
      </c>
      <c r="D10" s="88">
        <v>-73356.160000000003</v>
      </c>
      <c r="E10" s="88"/>
      <c r="F10" s="88"/>
      <c r="G10" s="88"/>
      <c r="H10" s="88"/>
      <c r="I10" s="88"/>
    </row>
    <row r="11" spans="1:9">
      <c r="A11" s="153" t="s">
        <v>107</v>
      </c>
      <c r="B11" s="155">
        <v>1.8115655343018601E-2</v>
      </c>
      <c r="C11" s="88">
        <v>40941.300000000003</v>
      </c>
      <c r="D11" s="88"/>
      <c r="E11" s="88"/>
      <c r="F11" s="88"/>
      <c r="G11" s="88"/>
      <c r="H11" s="88"/>
      <c r="I11" s="88"/>
    </row>
    <row r="12" spans="1:9">
      <c r="A12" s="153" t="s">
        <v>108</v>
      </c>
      <c r="B12" s="155">
        <v>1.3507192187395232E-2</v>
      </c>
      <c r="C12" s="88">
        <v>1029.5</v>
      </c>
      <c r="D12" s="88"/>
      <c r="E12" s="88"/>
      <c r="F12" s="88"/>
      <c r="G12" s="88"/>
      <c r="H12" s="88"/>
      <c r="I12" s="88"/>
    </row>
    <row r="13" spans="1:9">
      <c r="A13" s="153" t="s">
        <v>109</v>
      </c>
      <c r="B13" s="155">
        <v>1.6240967096476794E-2</v>
      </c>
      <c r="C13" s="88">
        <v>8351962.0800000001</v>
      </c>
      <c r="D13" s="88">
        <v>10630.64</v>
      </c>
      <c r="E13" s="88">
        <v>-207.59</v>
      </c>
      <c r="F13" s="88"/>
      <c r="G13" s="88">
        <v>7039.3</v>
      </c>
      <c r="H13" s="88">
        <v>23838.86</v>
      </c>
      <c r="I13" s="88">
        <v>-1545.39</v>
      </c>
    </row>
    <row r="14" spans="1:9">
      <c r="A14" s="153" t="s">
        <v>110</v>
      </c>
      <c r="B14" s="155">
        <v>1.6240967096476794E-2</v>
      </c>
      <c r="C14" s="88">
        <v>2276099.0099999998</v>
      </c>
      <c r="D14" s="88"/>
      <c r="E14" s="88">
        <v>58621.11</v>
      </c>
      <c r="F14" s="88">
        <v>1719854.89</v>
      </c>
      <c r="G14" s="88">
        <v>-6349.94</v>
      </c>
      <c r="H14" s="88">
        <v>2914.83</v>
      </c>
      <c r="I14" s="88">
        <v>3195.3</v>
      </c>
    </row>
    <row r="15" spans="1:9">
      <c r="A15" s="153" t="s">
        <v>111</v>
      </c>
      <c r="B15" s="155">
        <v>1.6240967096476794E-2</v>
      </c>
      <c r="C15" s="88">
        <v>693272.59</v>
      </c>
      <c r="D15" s="88"/>
      <c r="E15" s="88"/>
      <c r="F15" s="88"/>
      <c r="G15" s="88"/>
      <c r="H15" s="88"/>
      <c r="I15" s="88"/>
    </row>
    <row r="16" spans="1:9">
      <c r="A16" s="153" t="s">
        <v>112</v>
      </c>
      <c r="B16" s="155">
        <v>1.5260961681651485E-2</v>
      </c>
      <c r="C16" s="88">
        <v>30929334.219999999</v>
      </c>
      <c r="D16" s="88"/>
      <c r="E16" s="88"/>
      <c r="F16" s="88"/>
      <c r="G16" s="88"/>
      <c r="H16" s="88">
        <v>-119</v>
      </c>
      <c r="I16" s="88">
        <v>-12192</v>
      </c>
    </row>
    <row r="17" spans="1:10">
      <c r="A17" s="153" t="s">
        <v>113</v>
      </c>
      <c r="B17" s="155">
        <v>1.5260961681651485E-2</v>
      </c>
      <c r="C17" s="88">
        <v>1917526.96</v>
      </c>
      <c r="D17" s="88"/>
      <c r="E17" s="88"/>
      <c r="F17" s="88"/>
      <c r="G17" s="88"/>
      <c r="H17" s="88"/>
      <c r="I17" s="88"/>
    </row>
    <row r="18" spans="1:10">
      <c r="A18" s="153" t="s">
        <v>114</v>
      </c>
      <c r="B18" s="155">
        <v>2.0138392488502476E-2</v>
      </c>
      <c r="C18" s="88">
        <v>17786598.75</v>
      </c>
      <c r="D18" s="88">
        <v>-32833.089999999997</v>
      </c>
      <c r="E18" s="88">
        <v>-55302</v>
      </c>
      <c r="F18" s="88">
        <v>184597.76000000001</v>
      </c>
      <c r="G18" s="88">
        <v>-123813.37</v>
      </c>
      <c r="H18" s="88">
        <v>9831.68</v>
      </c>
      <c r="I18" s="88">
        <v>4816.33</v>
      </c>
    </row>
    <row r="19" spans="1:10">
      <c r="A19" s="153" t="s">
        <v>115</v>
      </c>
      <c r="B19" s="155">
        <v>2.3552261041477278E-2</v>
      </c>
      <c r="C19" s="88">
        <v>13601591.92</v>
      </c>
      <c r="D19" s="88">
        <v>29498.36</v>
      </c>
      <c r="E19" s="88">
        <v>24525.53</v>
      </c>
      <c r="F19" s="88">
        <v>-19307.53</v>
      </c>
      <c r="G19" s="88"/>
      <c r="H19" s="88">
        <v>39658.57</v>
      </c>
      <c r="I19" s="88">
        <v>-3508.14</v>
      </c>
    </row>
    <row r="20" spans="1:10">
      <c r="A20" s="153" t="s">
        <v>116</v>
      </c>
      <c r="B20" s="155">
        <v>2.3552261041477278E-2</v>
      </c>
      <c r="C20" s="88">
        <v>1277921.3799999999</v>
      </c>
      <c r="D20" s="88"/>
      <c r="E20" s="88"/>
      <c r="F20" s="88"/>
      <c r="G20" s="88"/>
      <c r="H20" s="88"/>
      <c r="I20" s="88"/>
    </row>
    <row r="21" spans="1:10">
      <c r="A21" s="153" t="s">
        <v>117</v>
      </c>
      <c r="B21" s="155">
        <v>1.4512088393941011E-2</v>
      </c>
      <c r="C21" s="88">
        <v>162708.44</v>
      </c>
      <c r="D21" s="88"/>
      <c r="E21" s="88"/>
      <c r="F21" s="88"/>
      <c r="G21" s="88"/>
      <c r="H21" s="88"/>
      <c r="I21" s="88"/>
    </row>
    <row r="22" spans="1:10">
      <c r="A22" s="153" t="s">
        <v>118</v>
      </c>
      <c r="B22" s="155">
        <v>1.4512088393941011E-2</v>
      </c>
      <c r="C22" s="88">
        <v>0</v>
      </c>
      <c r="D22" s="88"/>
      <c r="E22" s="88"/>
      <c r="F22" s="88"/>
      <c r="G22" s="88"/>
      <c r="H22" s="88"/>
      <c r="I22" s="88"/>
    </row>
    <row r="23" spans="1:10">
      <c r="A23" s="153" t="s">
        <v>119</v>
      </c>
      <c r="B23" s="155">
        <v>1.757372347736557E-2</v>
      </c>
      <c r="C23" s="88">
        <v>2547856.13</v>
      </c>
      <c r="D23" s="88"/>
      <c r="E23" s="88"/>
      <c r="F23" s="88"/>
      <c r="G23" s="88"/>
      <c r="H23" s="88"/>
      <c r="I23" s="88"/>
    </row>
    <row r="24" spans="1:10">
      <c r="C24" s="156">
        <f t="shared" ref="C24:I24" si="0">SUM(C10:C23)</f>
        <v>80114142.639999986</v>
      </c>
      <c r="D24" s="156">
        <f t="shared" si="0"/>
        <v>-66060.25</v>
      </c>
      <c r="E24" s="156">
        <f t="shared" si="0"/>
        <v>27637.050000000003</v>
      </c>
      <c r="F24" s="156">
        <f t="shared" si="0"/>
        <v>1885145.1199999999</v>
      </c>
      <c r="G24" s="156">
        <f t="shared" si="0"/>
        <v>-123124.01</v>
      </c>
      <c r="H24" s="156">
        <f t="shared" si="0"/>
        <v>76124.94</v>
      </c>
      <c r="I24" s="156">
        <f t="shared" si="0"/>
        <v>-9233.9</v>
      </c>
    </row>
    <row r="25" spans="1:10">
      <c r="C25" s="157"/>
      <c r="D25" s="157"/>
      <c r="E25" s="157"/>
      <c r="F25" s="157"/>
      <c r="G25" s="157"/>
      <c r="H25" s="157"/>
      <c r="I25" s="157"/>
    </row>
    <row r="26" spans="1:10">
      <c r="C26" s="88"/>
      <c r="D26" s="37"/>
      <c r="E26" s="158"/>
      <c r="F26" s="88"/>
      <c r="G26" s="88"/>
      <c r="H26" s="88"/>
      <c r="I26" s="88"/>
    </row>
    <row r="27" spans="1:10">
      <c r="A27" s="159" t="s">
        <v>120</v>
      </c>
      <c r="C27" s="144"/>
      <c r="D27" s="88"/>
      <c r="E27" s="88"/>
      <c r="F27" s="88"/>
      <c r="G27" s="88"/>
      <c r="H27" s="88"/>
      <c r="I27" s="88"/>
    </row>
    <row r="28" spans="1:10">
      <c r="A28" s="150" t="s">
        <v>103</v>
      </c>
      <c r="B28" s="150" t="s">
        <v>104</v>
      </c>
      <c r="C28" s="151"/>
      <c r="D28" s="152">
        <v>40544</v>
      </c>
      <c r="E28" s="152">
        <v>40575</v>
      </c>
      <c r="F28" s="152">
        <v>40603</v>
      </c>
      <c r="G28" s="152">
        <v>40634</v>
      </c>
      <c r="H28" s="152">
        <v>40664</v>
      </c>
      <c r="I28" s="152">
        <v>40695</v>
      </c>
      <c r="J28" s="160" t="s">
        <v>121</v>
      </c>
    </row>
    <row r="29" spans="1:10" s="145" customFormat="1">
      <c r="A29" s="153" t="s">
        <v>106</v>
      </c>
      <c r="B29" s="154">
        <v>0</v>
      </c>
      <c r="C29" s="88"/>
      <c r="D29" s="88"/>
      <c r="E29" s="88"/>
      <c r="F29" s="88"/>
      <c r="G29" s="88"/>
      <c r="H29" s="88"/>
      <c r="I29" s="88"/>
      <c r="J29" s="89">
        <f>SUM(D29:I29)</f>
        <v>0</v>
      </c>
    </row>
    <row r="30" spans="1:10" s="145" customFormat="1">
      <c r="A30" s="153" t="s">
        <v>107</v>
      </c>
      <c r="B30" s="155">
        <v>1.8115655343018601E-2</v>
      </c>
      <c r="C30" s="88"/>
      <c r="D30" s="88">
        <f t="shared" ref="D30:D42" si="1">-(C11+D11*0.5)*B30/12</f>
        <v>-61.806540007927289</v>
      </c>
      <c r="E30" s="88">
        <f>-(SUM($C11:D11)+E11*0.5)*$B30/12</f>
        <v>-61.806540007927289</v>
      </c>
      <c r="F30" s="88">
        <f>-(SUM($C11:E11)+F11*0.5)*$B30/12</f>
        <v>-61.806540007927289</v>
      </c>
      <c r="G30" s="88">
        <f>-(SUM($C11:F11)+G11*0.5)*$B30/12</f>
        <v>-61.806540007927289</v>
      </c>
      <c r="H30" s="88">
        <f>-(SUM($C11:G11)+H11*0.5)*$B30/12</f>
        <v>-61.806540007927289</v>
      </c>
      <c r="I30" s="88">
        <f>-(SUM($C11:H11)+I11*0.5)*$B30/12</f>
        <v>-61.806540007927289</v>
      </c>
      <c r="J30" s="89">
        <f t="shared" ref="J30:J42" si="2">SUM(D30:I30)</f>
        <v>-370.83924004756375</v>
      </c>
    </row>
    <row r="31" spans="1:10" s="145" customFormat="1">
      <c r="A31" s="153" t="s">
        <v>108</v>
      </c>
      <c r="B31" s="155">
        <v>1.3507192187395232E-2</v>
      </c>
      <c r="C31" s="88"/>
      <c r="D31" s="88">
        <f t="shared" si="1"/>
        <v>-1.158804529743616</v>
      </c>
      <c r="E31" s="88">
        <f>-(SUM($C12:D12)+E12*0.5)*$B31/12</f>
        <v>-1.158804529743616</v>
      </c>
      <c r="F31" s="88">
        <f>-(SUM($C12:E12)+F12*0.5)*$B31/12</f>
        <v>-1.158804529743616</v>
      </c>
      <c r="G31" s="88">
        <f>-(SUM($C12:F12)+G12*0.5)*$B31/12</f>
        <v>-1.158804529743616</v>
      </c>
      <c r="H31" s="88">
        <f>-(SUM($C12:G12)+H12*0.5)*$B31/12</f>
        <v>-1.158804529743616</v>
      </c>
      <c r="I31" s="88">
        <f>-(SUM($C12:H12)+I12*0.5)*$B31/12</f>
        <v>-1.158804529743616</v>
      </c>
      <c r="J31" s="89">
        <f t="shared" si="2"/>
        <v>-6.9528271784616962</v>
      </c>
    </row>
    <row r="32" spans="1:10" s="145" customFormat="1">
      <c r="A32" s="153" t="s">
        <v>109</v>
      </c>
      <c r="B32" s="155">
        <v>1.6240967096476794E-2</v>
      </c>
      <c r="C32" s="88"/>
      <c r="D32" s="88">
        <f t="shared" si="1"/>
        <v>-11310.855605794095</v>
      </c>
      <c r="E32" s="88">
        <f>-(SUM($C13:D13)+E13*0.5)*$B32/12</f>
        <v>-11317.90895629805</v>
      </c>
      <c r="F32" s="88">
        <f>-(SUM($C13:E13)+F13*0.5)*$B32/12</f>
        <v>-11317.768478699734</v>
      </c>
      <c r="G32" s="88">
        <f>-(SUM($C13:F13)+G13*0.5)*$B32/12</f>
        <v>-11322.532022019828</v>
      </c>
      <c r="H32" s="88">
        <f>-(SUM($C13:G13)+H13*0.5)*$B32/12</f>
        <v>-11343.427487876483</v>
      </c>
      <c r="I32" s="88">
        <f>-(SUM($C13:H13)+I13*0.5)*$B32/12</f>
        <v>-11358.513634240495</v>
      </c>
      <c r="J32" s="89">
        <f t="shared" si="2"/>
        <v>-67971.006184928687</v>
      </c>
    </row>
    <row r="33" spans="1:10" s="145" customFormat="1">
      <c r="A33" s="153" t="s">
        <v>110</v>
      </c>
      <c r="B33" s="155">
        <v>1.6240967096476794E-2</v>
      </c>
      <c r="C33" s="88"/>
      <c r="D33" s="88">
        <f t="shared" si="1"/>
        <v>-3080.5040941444499</v>
      </c>
      <c r="E33" s="88">
        <f>-(SUM($C14:D14)+E14*0.5)*$B33/12</f>
        <v>-3120.1734074223227</v>
      </c>
      <c r="F33" s="88">
        <f>-(SUM($C14:E14)+F14*0.5)*$B33/12</f>
        <v>-4323.680499000392</v>
      </c>
      <c r="G33" s="88">
        <f>-(SUM($C14:F14)+G14*0.5)*$B33/12</f>
        <v>-5483.2212286920631</v>
      </c>
      <c r="H33" s="88">
        <f>-(SUM($C14:G14)+H14*0.5)*$B33/12</f>
        <v>-5480.8966658386153</v>
      </c>
      <c r="I33" s="88">
        <f>-(SUM($C14:H14)+I14*0.5)*$B33/12</f>
        <v>-5485.0314333504975</v>
      </c>
      <c r="J33" s="89">
        <f t="shared" si="2"/>
        <v>-26973.507328448341</v>
      </c>
    </row>
    <row r="34" spans="1:10" s="145" customFormat="1">
      <c r="A34" s="153" t="s">
        <v>111</v>
      </c>
      <c r="B34" s="155">
        <v>1.6240967096476794E-2</v>
      </c>
      <c r="C34" s="88"/>
      <c r="D34" s="88">
        <f t="shared" si="1"/>
        <v>-938.28477692327044</v>
      </c>
      <c r="E34" s="88">
        <f>-(SUM($C15:D15)+E15*0.5)*$B34/12</f>
        <v>-938.28477692327044</v>
      </c>
      <c r="F34" s="88">
        <f>-(SUM($C15:E15)+F15*0.5)*$B34/12</f>
        <v>-938.28477692327044</v>
      </c>
      <c r="G34" s="88">
        <f>-(SUM($C15:F15)+G15*0.5)*$B34/12</f>
        <v>-938.28477692327044</v>
      </c>
      <c r="H34" s="88">
        <f>-(SUM($C15:G15)+H15*0.5)*$B34/12</f>
        <v>-938.28477692327044</v>
      </c>
      <c r="I34" s="88">
        <f>-(SUM($C15:H15)+I15*0.5)*$B34/12</f>
        <v>-938.28477692327044</v>
      </c>
      <c r="J34" s="89">
        <f t="shared" si="2"/>
        <v>-5629.7086615396229</v>
      </c>
    </row>
    <row r="35" spans="1:10" s="145" customFormat="1">
      <c r="A35" s="153" t="s">
        <v>112</v>
      </c>
      <c r="B35" s="155">
        <v>1.5260961681651485E-2</v>
      </c>
      <c r="C35" s="88"/>
      <c r="D35" s="88">
        <f t="shared" si="1"/>
        <v>-39334.282030867667</v>
      </c>
      <c r="E35" s="88">
        <f>-(SUM($C16:D16)+E16*0.5)*$B35/12</f>
        <v>-39334.282030867667</v>
      </c>
      <c r="F35" s="88">
        <f>-(SUM($C16:E16)+F16*0.5)*$B35/12</f>
        <v>-39334.282030867667</v>
      </c>
      <c r="G35" s="88">
        <f>-(SUM($C16:F16)+G16*0.5)*$B35/12</f>
        <v>-39334.282030867667</v>
      </c>
      <c r="H35" s="88">
        <f>-(SUM($C16:G16)+H16*0.5)*$B35/12</f>
        <v>-39334.206361932658</v>
      </c>
      <c r="I35" s="88">
        <f>-(SUM($C16:H16)+I16*0.5)*$B35/12</f>
        <v>-39326.378124463379</v>
      </c>
      <c r="J35" s="89">
        <f t="shared" si="2"/>
        <v>-235997.71260986669</v>
      </c>
    </row>
    <row r="36" spans="1:10" s="145" customFormat="1">
      <c r="A36" s="153" t="s">
        <v>113</v>
      </c>
      <c r="B36" s="155">
        <v>1.5260961681651485E-2</v>
      </c>
      <c r="C36" s="88"/>
      <c r="D36" s="88">
        <f t="shared" si="1"/>
        <v>-2438.6087883411383</v>
      </c>
      <c r="E36" s="88">
        <f>-(SUM($C17:D17)+E17*0.5)*$B36/12</f>
        <v>-2438.6087883411383</v>
      </c>
      <c r="F36" s="88">
        <f>-(SUM($C17:E17)+F17*0.5)*$B36/12</f>
        <v>-2438.6087883411383</v>
      </c>
      <c r="G36" s="88">
        <f>-(SUM($C17:F17)+G17*0.5)*$B36/12</f>
        <v>-2438.6087883411383</v>
      </c>
      <c r="H36" s="88">
        <f>-(SUM($C17:G17)+H17*0.5)*$B36/12</f>
        <v>-2438.6087883411383</v>
      </c>
      <c r="I36" s="88">
        <f>-(SUM($C17:H17)+I17*0.5)*$B36/12</f>
        <v>-2438.6087883411383</v>
      </c>
      <c r="J36" s="89">
        <f t="shared" si="2"/>
        <v>-14631.65273004683</v>
      </c>
    </row>
    <row r="37" spans="1:10" s="145" customFormat="1">
      <c r="A37" s="153" t="s">
        <v>114</v>
      </c>
      <c r="B37" s="155">
        <v>2.0138392488502476E-2</v>
      </c>
      <c r="C37" s="88"/>
      <c r="D37" s="88">
        <f t="shared" si="1"/>
        <v>-29821.908653041028</v>
      </c>
      <c r="E37" s="88">
        <f>-(SUM($C18:D18)+E18*0.5)*$B37/12</f>
        <v>-29747.954526606467</v>
      </c>
      <c r="F37" s="88">
        <f>-(SUM($C18:E18)+F18*0.5)*$B37/12</f>
        <v>-29856.446558355601</v>
      </c>
      <c r="G37" s="88">
        <f>-(SUM($C18:F18)+G18*0.5)*$B37/12</f>
        <v>-29907.450720980367</v>
      </c>
      <c r="H37" s="88">
        <f>-(SUM($C18:G18)+H18*0.5)*$B37/12</f>
        <v>-29811.808720575242</v>
      </c>
      <c r="I37" s="88">
        <f>-(SUM($C18:H18)+I18*0.5)*$B37/12</f>
        <v>-29824.099861181723</v>
      </c>
      <c r="J37" s="89">
        <f t="shared" si="2"/>
        <v>-178969.66904074044</v>
      </c>
    </row>
    <row r="38" spans="1:10" s="145" customFormat="1">
      <c r="A38" s="153" t="s">
        <v>115</v>
      </c>
      <c r="B38" s="155">
        <v>2.3552261041477278E-2</v>
      </c>
      <c r="C38" s="88"/>
      <c r="D38" s="88">
        <f t="shared" si="1"/>
        <v>-26724.635001416322</v>
      </c>
      <c r="E38" s="88">
        <f>-(SUM($C19:D19)+E19*0.5)*$B38/12</f>
        <v>-26777.651033072823</v>
      </c>
      <c r="F38" s="88">
        <f>-(SUM($C19:E19)+F19*0.5)*$B38/12</f>
        <v>-26782.771687160919</v>
      </c>
      <c r="G38" s="88">
        <f>-(SUM($C19:F19)+G19*0.5)*$B38/12</f>
        <v>-26763.824354384837</v>
      </c>
      <c r="H38" s="88">
        <f>-(SUM($C19:G19)+H19*0.5)*$B38/12</f>
        <v>-26802.743062433656</v>
      </c>
      <c r="I38" s="88">
        <f>-(SUM($C19:H19)+I19*0.5)*$B38/12</f>
        <v>-26838.21907760539</v>
      </c>
      <c r="J38" s="89">
        <f t="shared" si="2"/>
        <v>-160689.84421607398</v>
      </c>
    </row>
    <row r="39" spans="1:10" s="145" customFormat="1">
      <c r="A39" s="153" t="s">
        <v>116</v>
      </c>
      <c r="B39" s="155">
        <v>2.3552261041477278E-2</v>
      </c>
      <c r="C39" s="88"/>
      <c r="D39" s="88">
        <f t="shared" si="1"/>
        <v>-2508.1614943537397</v>
      </c>
      <c r="E39" s="88">
        <f>-(SUM($C20:D20)+E20*0.5)*$B39/12</f>
        <v>-2508.1614943537397</v>
      </c>
      <c r="F39" s="88">
        <f>-(SUM($C20:E20)+F20*0.5)*$B39/12</f>
        <v>-2508.1614943537397</v>
      </c>
      <c r="G39" s="88">
        <f>-(SUM($C20:F20)+G20*0.5)*$B39/12</f>
        <v>-2508.1614943537397</v>
      </c>
      <c r="H39" s="88">
        <f>-(SUM($C20:G20)+H20*0.5)*$B39/12</f>
        <v>-2508.1614943537397</v>
      </c>
      <c r="I39" s="88">
        <f>-(SUM($C20:H20)+I20*0.5)*$B39/12</f>
        <v>-2508.1614943537397</v>
      </c>
      <c r="J39" s="89">
        <f t="shared" si="2"/>
        <v>-15048.968966122437</v>
      </c>
    </row>
    <row r="40" spans="1:10" s="145" customFormat="1">
      <c r="A40" s="153" t="s">
        <v>117</v>
      </c>
      <c r="B40" s="155">
        <v>1.4512088393941011E-2</v>
      </c>
      <c r="C40" s="88"/>
      <c r="D40" s="88">
        <f t="shared" si="1"/>
        <v>-196.76993864335395</v>
      </c>
      <c r="E40" s="88">
        <f>-(SUM($C21:D21)+E21*0.5)*$B40/12</f>
        <v>-196.76993864335395</v>
      </c>
      <c r="F40" s="88">
        <f>-(SUM($C21:E21)+F21*0.5)*$B40/12</f>
        <v>-196.76993864335395</v>
      </c>
      <c r="G40" s="88">
        <f>-(SUM($C21:F21)+G21*0.5)*$B40/12</f>
        <v>-196.76993864335395</v>
      </c>
      <c r="H40" s="88">
        <f>-(SUM($C21:G21)+H21*0.5)*$B40/12</f>
        <v>-196.76993864335395</v>
      </c>
      <c r="I40" s="88">
        <f>-(SUM($C21:H21)+I21*0.5)*$B40/12</f>
        <v>-196.76993864335395</v>
      </c>
      <c r="J40" s="89">
        <f t="shared" si="2"/>
        <v>-1180.6196318601237</v>
      </c>
    </row>
    <row r="41" spans="1:10" s="145" customFormat="1">
      <c r="A41" s="153" t="s">
        <v>118</v>
      </c>
      <c r="B41" s="155">
        <v>1.4512088393941011E-2</v>
      </c>
      <c r="C41" s="88"/>
      <c r="D41" s="88">
        <f t="shared" si="1"/>
        <v>0</v>
      </c>
      <c r="E41" s="88">
        <f>-(SUM($C22:D22)+E22*0.5)*$B41/12</f>
        <v>0</v>
      </c>
      <c r="F41" s="88">
        <f>-(SUM($C22:E22)+F22*0.5)*$B41/12</f>
        <v>0</v>
      </c>
      <c r="G41" s="88">
        <f>-(SUM($C22:F22)+G22*0.5)*$B41/12</f>
        <v>0</v>
      </c>
      <c r="H41" s="88">
        <f>-(SUM($C22:G22)+H22*0.5)*$B41/12</f>
        <v>0</v>
      </c>
      <c r="I41" s="88">
        <f>-(SUM($C22:H22)+I22*0.5)*$B41/12</f>
        <v>0</v>
      </c>
      <c r="J41" s="89">
        <f t="shared" si="2"/>
        <v>0</v>
      </c>
    </row>
    <row r="42" spans="1:10" s="145" customFormat="1">
      <c r="A42" s="153" t="s">
        <v>119</v>
      </c>
      <c r="B42" s="155">
        <v>1.757372347736557E-2</v>
      </c>
      <c r="C42" s="88"/>
      <c r="D42" s="88">
        <f t="shared" si="1"/>
        <v>-3731.2765907275648</v>
      </c>
      <c r="E42" s="88">
        <f>-(SUM($C23:D23)+E23*0.5)*$B42/12</f>
        <v>-3731.2765907275648</v>
      </c>
      <c r="F42" s="88">
        <f>-(SUM($C23:E23)+F23*0.5)*$B42/12</f>
        <v>-3731.2765907275648</v>
      </c>
      <c r="G42" s="88">
        <f>-(SUM($C23:F23)+G23*0.5)*$B42/12</f>
        <v>-3731.2765907275648</v>
      </c>
      <c r="H42" s="88">
        <f>-(SUM($C23:G23)+H23*0.5)*$B42/12</f>
        <v>-3731.2765907275648</v>
      </c>
      <c r="I42" s="88">
        <f>-(SUM($C23:H23)+I23*0.5)*$B42/12</f>
        <v>-3731.2765907275648</v>
      </c>
      <c r="J42" s="89">
        <f t="shared" si="2"/>
        <v>-22387.65954436539</v>
      </c>
    </row>
    <row r="43" spans="1:10" s="145" customFormat="1">
      <c r="A43" s="144"/>
      <c r="B43" s="144"/>
      <c r="C43" s="156"/>
      <c r="D43" s="156">
        <f t="shared" ref="D43:J43" si="3">SUM(D29:D42)</f>
        <v>-120148.25231879028</v>
      </c>
      <c r="E43" s="156">
        <f t="shared" si="3"/>
        <v>-120174.03688779406</v>
      </c>
      <c r="F43" s="156">
        <f t="shared" si="3"/>
        <v>-121491.01618761105</v>
      </c>
      <c r="G43" s="156">
        <f t="shared" si="3"/>
        <v>-122687.3772904715</v>
      </c>
      <c r="H43" s="156">
        <f t="shared" si="3"/>
        <v>-122649.14923218339</v>
      </c>
      <c r="I43" s="156">
        <f t="shared" si="3"/>
        <v>-122708.30906436822</v>
      </c>
      <c r="J43" s="156">
        <f t="shared" si="3"/>
        <v>-729858.14098121866</v>
      </c>
    </row>
    <row r="44" spans="1:10">
      <c r="C44" s="88"/>
      <c r="D44" s="88"/>
      <c r="E44" s="88"/>
      <c r="F44" s="88"/>
      <c r="G44" s="88"/>
      <c r="H44" s="88"/>
      <c r="I44" s="88"/>
      <c r="J44" s="88"/>
    </row>
    <row r="45" spans="1:10">
      <c r="C45" s="88"/>
      <c r="D45" s="88"/>
      <c r="E45" s="88"/>
      <c r="F45" s="88"/>
      <c r="G45" s="88"/>
      <c r="H45" s="88"/>
      <c r="I45" s="88"/>
    </row>
    <row r="46" spans="1:10" s="145" customFormat="1">
      <c r="A46" s="161" t="s">
        <v>122</v>
      </c>
      <c r="B46" s="144"/>
      <c r="D46" s="88"/>
      <c r="E46" s="88"/>
      <c r="F46" s="88"/>
      <c r="G46" s="88"/>
      <c r="H46" s="88"/>
      <c r="I46" s="88"/>
    </row>
    <row r="47" spans="1:10" s="145" customFormat="1">
      <c r="A47" s="150" t="s">
        <v>103</v>
      </c>
      <c r="B47" s="150"/>
      <c r="C47" s="151"/>
      <c r="D47" s="152">
        <v>40544</v>
      </c>
      <c r="E47" s="152">
        <v>40575</v>
      </c>
      <c r="F47" s="152">
        <v>40603</v>
      </c>
      <c r="G47" s="152">
        <v>40634</v>
      </c>
      <c r="H47" s="152">
        <v>40664</v>
      </c>
      <c r="I47" s="152">
        <v>40695</v>
      </c>
      <c r="J47" s="160" t="s">
        <v>121</v>
      </c>
    </row>
    <row r="48" spans="1:10" s="145" customFormat="1">
      <c r="A48" s="153" t="s">
        <v>106</v>
      </c>
      <c r="B48" s="162"/>
      <c r="C48" s="88"/>
      <c r="D48" s="88"/>
      <c r="E48" s="88"/>
      <c r="F48" s="88"/>
      <c r="G48" s="88"/>
      <c r="H48" s="88"/>
      <c r="I48" s="88"/>
      <c r="J48" s="89">
        <f>SUM(D48:I48)</f>
        <v>0</v>
      </c>
    </row>
    <row r="49" spans="1:10" s="145" customFormat="1">
      <c r="A49" s="153" t="s">
        <v>107</v>
      </c>
      <c r="B49" s="163"/>
      <c r="C49" s="88"/>
      <c r="D49" s="88">
        <v>-2.93</v>
      </c>
      <c r="E49" s="88">
        <v>47.79</v>
      </c>
      <c r="F49" s="88">
        <v>22.43</v>
      </c>
      <c r="G49" s="88">
        <v>22.69</v>
      </c>
      <c r="H49" s="88">
        <v>22.6</v>
      </c>
      <c r="I49" s="88">
        <v>22.6</v>
      </c>
      <c r="J49" s="89">
        <f t="shared" ref="J49:J61" si="4">SUM(D49:I49)</f>
        <v>135.17999999999998</v>
      </c>
    </row>
    <row r="50" spans="1:10" s="145" customFormat="1">
      <c r="A50" s="153" t="s">
        <v>108</v>
      </c>
      <c r="B50" s="163"/>
      <c r="C50" s="88"/>
      <c r="D50" s="88">
        <v>77.58</v>
      </c>
      <c r="E50" s="88">
        <v>-76.06</v>
      </c>
      <c r="F50" s="88">
        <v>0.76</v>
      </c>
      <c r="G50" s="88">
        <v>0.74</v>
      </c>
      <c r="H50" s="88">
        <v>0.75</v>
      </c>
      <c r="I50" s="88">
        <v>0.75</v>
      </c>
      <c r="J50" s="89">
        <f t="shared" si="4"/>
        <v>4.519999999999996</v>
      </c>
    </row>
    <row r="51" spans="1:10" s="145" customFormat="1">
      <c r="A51" s="153" t="s">
        <v>109</v>
      </c>
      <c r="B51" s="163"/>
      <c r="C51" s="88"/>
      <c r="D51" s="88">
        <v>-46589.54</v>
      </c>
      <c r="E51" s="88">
        <v>-48872.45</v>
      </c>
      <c r="F51" s="88">
        <v>-47756.97</v>
      </c>
      <c r="G51" s="88">
        <v>-49992.36</v>
      </c>
      <c r="H51" s="88">
        <v>-49307.02</v>
      </c>
      <c r="I51" s="88">
        <v>-49398.16</v>
      </c>
      <c r="J51" s="89">
        <f t="shared" si="4"/>
        <v>-291916.5</v>
      </c>
    </row>
    <row r="52" spans="1:10" s="145" customFormat="1">
      <c r="A52" s="153" t="s">
        <v>110</v>
      </c>
      <c r="B52" s="163"/>
      <c r="C52" s="88"/>
      <c r="D52" s="88">
        <v>-21172</v>
      </c>
      <c r="E52" s="88">
        <v>-21276.240000000002</v>
      </c>
      <c r="F52" s="88">
        <v>-24577.119999999999</v>
      </c>
      <c r="G52" s="88">
        <v>-27738.94</v>
      </c>
      <c r="H52" s="88">
        <v>-27788.55</v>
      </c>
      <c r="I52" s="88">
        <v>-27814.87</v>
      </c>
      <c r="J52" s="89">
        <f t="shared" si="4"/>
        <v>-150367.72</v>
      </c>
    </row>
    <row r="53" spans="1:10" s="145" customFormat="1">
      <c r="A53" s="153" t="s">
        <v>111</v>
      </c>
      <c r="B53" s="163"/>
      <c r="C53" s="88"/>
      <c r="D53" s="88">
        <v>-4152.59</v>
      </c>
      <c r="E53" s="88">
        <v>-4152.58</v>
      </c>
      <c r="F53" s="88">
        <v>-4152.59</v>
      </c>
      <c r="G53" s="88">
        <v>-4211.3599999999997</v>
      </c>
      <c r="H53" s="88">
        <v>-4191.76</v>
      </c>
      <c r="I53" s="88">
        <v>-4191.7</v>
      </c>
      <c r="J53" s="89">
        <f t="shared" si="4"/>
        <v>-25052.579999999998</v>
      </c>
    </row>
    <row r="54" spans="1:10" s="145" customFormat="1">
      <c r="A54" s="153" t="s">
        <v>112</v>
      </c>
      <c r="B54" s="163"/>
      <c r="C54" s="88"/>
      <c r="D54" s="88">
        <v>-142128.67000000001</v>
      </c>
      <c r="E54" s="88">
        <v>-138530.99</v>
      </c>
      <c r="F54" s="88">
        <v>-140329.85</v>
      </c>
      <c r="G54" s="88">
        <v>-152371.54</v>
      </c>
      <c r="H54" s="88">
        <v>-148357.41</v>
      </c>
      <c r="I54" s="88">
        <v>-148314.19</v>
      </c>
      <c r="J54" s="89">
        <f t="shared" si="4"/>
        <v>-870032.65000000014</v>
      </c>
    </row>
    <row r="55" spans="1:10" s="145" customFormat="1">
      <c r="A55" s="153" t="s">
        <v>113</v>
      </c>
      <c r="B55" s="163"/>
      <c r="C55" s="88"/>
      <c r="D55" s="88">
        <v>-17818.77</v>
      </c>
      <c r="E55" s="88">
        <v>-17818.77</v>
      </c>
      <c r="F55" s="88">
        <v>-17818.740000000002</v>
      </c>
      <c r="G55" s="88">
        <v>-17818.759999999998</v>
      </c>
      <c r="H55" s="88">
        <v>-17818.78</v>
      </c>
      <c r="I55" s="88">
        <v>-17818.75</v>
      </c>
      <c r="J55" s="89">
        <f t="shared" si="4"/>
        <v>-106912.56999999999</v>
      </c>
    </row>
    <row r="56" spans="1:10" s="145" customFormat="1">
      <c r="A56" s="153" t="s">
        <v>114</v>
      </c>
      <c r="B56" s="163"/>
      <c r="C56" s="88"/>
      <c r="D56" s="88">
        <v>-107166.38</v>
      </c>
      <c r="E56" s="88">
        <v>-100777.08</v>
      </c>
      <c r="F56" s="88">
        <v>-106958.36</v>
      </c>
      <c r="G56" s="88">
        <v>-111268.17</v>
      </c>
      <c r="H56" s="88">
        <v>-109458.21</v>
      </c>
      <c r="I56" s="88">
        <v>-109476.76</v>
      </c>
      <c r="J56" s="89">
        <f t="shared" si="4"/>
        <v>-645104.96</v>
      </c>
    </row>
    <row r="57" spans="1:10" s="145" customFormat="1">
      <c r="A57" s="153" t="s">
        <v>115</v>
      </c>
      <c r="B57" s="163"/>
      <c r="C57" s="88"/>
      <c r="D57" s="88">
        <v>-103805.23</v>
      </c>
      <c r="E57" s="88">
        <v>-105668.03</v>
      </c>
      <c r="F57" s="88">
        <v>-104827.62</v>
      </c>
      <c r="G57" s="88">
        <v>-107326.33</v>
      </c>
      <c r="H57" s="88">
        <v>-106602.3</v>
      </c>
      <c r="I57" s="88">
        <v>-106602.47</v>
      </c>
      <c r="J57" s="89">
        <f t="shared" si="4"/>
        <v>-634831.98</v>
      </c>
    </row>
    <row r="58" spans="1:10" s="145" customFormat="1">
      <c r="A58" s="153" t="s">
        <v>116</v>
      </c>
      <c r="B58" s="163"/>
      <c r="C58" s="88"/>
      <c r="D58" s="88">
        <v>-11886.43</v>
      </c>
      <c r="E58" s="88">
        <v>-11886.41</v>
      </c>
      <c r="F58" s="88">
        <v>-11886.43</v>
      </c>
      <c r="G58" s="88">
        <v>-11886.41</v>
      </c>
      <c r="H58" s="88">
        <v>-11886.45</v>
      </c>
      <c r="I58" s="88">
        <v>-11886.4</v>
      </c>
      <c r="J58" s="89">
        <f t="shared" si="4"/>
        <v>-71318.53</v>
      </c>
    </row>
    <row r="59" spans="1:10" s="145" customFormat="1">
      <c r="A59" s="153" t="s">
        <v>117</v>
      </c>
      <c r="B59" s="163"/>
      <c r="C59" s="88"/>
      <c r="D59" s="88">
        <v>-565.41</v>
      </c>
      <c r="E59" s="88">
        <v>-618.41999999999996</v>
      </c>
      <c r="F59" s="88">
        <v>-591.86</v>
      </c>
      <c r="G59" s="88">
        <v>-752.35</v>
      </c>
      <c r="H59" s="88">
        <v>-698.85</v>
      </c>
      <c r="I59" s="88">
        <v>-698.88</v>
      </c>
      <c r="J59" s="89">
        <f t="shared" si="4"/>
        <v>-3925.77</v>
      </c>
    </row>
    <row r="60" spans="1:10" s="145" customFormat="1">
      <c r="A60" s="153" t="s">
        <v>118</v>
      </c>
      <c r="B60" s="163"/>
      <c r="C60" s="88"/>
      <c r="D60" s="88">
        <v>0</v>
      </c>
      <c r="E60" s="88">
        <v>0</v>
      </c>
      <c r="F60" s="88">
        <v>0</v>
      </c>
      <c r="G60" s="88">
        <v>0</v>
      </c>
      <c r="H60" s="88">
        <v>0</v>
      </c>
      <c r="I60" s="88">
        <v>0</v>
      </c>
      <c r="J60" s="89">
        <f t="shared" si="4"/>
        <v>0</v>
      </c>
    </row>
    <row r="61" spans="1:10" s="145" customFormat="1">
      <c r="A61" s="153" t="s">
        <v>119</v>
      </c>
      <c r="B61" s="163"/>
      <c r="C61" s="88"/>
      <c r="D61" s="88">
        <v>-13635.33</v>
      </c>
      <c r="E61" s="88">
        <v>-14142.24</v>
      </c>
      <c r="F61" s="88">
        <v>-13888.75</v>
      </c>
      <c r="G61" s="88">
        <v>-14592.45</v>
      </c>
      <c r="H61" s="88">
        <v>-14357.88</v>
      </c>
      <c r="I61" s="88">
        <v>-14357.88</v>
      </c>
      <c r="J61" s="89">
        <f t="shared" si="4"/>
        <v>-84974.530000000013</v>
      </c>
    </row>
    <row r="62" spans="1:10" s="145" customFormat="1">
      <c r="A62" s="164"/>
      <c r="B62" s="164"/>
      <c r="C62" s="156"/>
      <c r="D62" s="156">
        <f t="shared" ref="D62:J62" si="5">SUM(D48:D61)</f>
        <v>-468845.7</v>
      </c>
      <c r="E62" s="156">
        <f t="shared" si="5"/>
        <v>-463771.47999999986</v>
      </c>
      <c r="F62" s="156">
        <f t="shared" si="5"/>
        <v>-472765.1</v>
      </c>
      <c r="G62" s="156">
        <f t="shared" si="5"/>
        <v>-497935.24</v>
      </c>
      <c r="H62" s="156">
        <f t="shared" si="5"/>
        <v>-490443.86</v>
      </c>
      <c r="I62" s="156">
        <f t="shared" si="5"/>
        <v>-490536.71000000008</v>
      </c>
      <c r="J62" s="156">
        <f t="shared" si="5"/>
        <v>-2884298.09</v>
      </c>
    </row>
    <row r="63" spans="1:10">
      <c r="A63" s="164"/>
      <c r="B63" s="164"/>
      <c r="C63" s="88"/>
      <c r="D63" s="88"/>
      <c r="E63" s="88"/>
      <c r="F63" s="88"/>
      <c r="G63" s="88"/>
      <c r="H63" s="88"/>
      <c r="I63" s="88"/>
    </row>
    <row r="64" spans="1:10">
      <c r="A64" s="165"/>
      <c r="B64" s="165"/>
      <c r="C64" s="166"/>
      <c r="D64" s="88"/>
      <c r="E64" s="88"/>
      <c r="F64" s="88"/>
      <c r="G64" s="88"/>
      <c r="H64" s="88"/>
      <c r="I64" s="88"/>
    </row>
    <row r="65" spans="1:10">
      <c r="A65" s="161" t="s">
        <v>123</v>
      </c>
      <c r="B65" s="165"/>
      <c r="C65" s="157"/>
      <c r="D65" s="88"/>
      <c r="E65" s="88"/>
      <c r="F65" s="88"/>
      <c r="G65" s="88"/>
      <c r="H65" s="88"/>
      <c r="I65" s="88"/>
    </row>
    <row r="66" spans="1:10">
      <c r="A66" s="150" t="s">
        <v>103</v>
      </c>
      <c r="B66" s="150"/>
      <c r="C66" s="151"/>
      <c r="D66" s="152">
        <v>40544</v>
      </c>
      <c r="E66" s="152">
        <v>40575</v>
      </c>
      <c r="F66" s="152">
        <v>40603</v>
      </c>
      <c r="G66" s="152">
        <v>40634</v>
      </c>
      <c r="H66" s="152">
        <v>40664</v>
      </c>
      <c r="I66" s="152">
        <v>40695</v>
      </c>
      <c r="J66" s="160" t="s">
        <v>121</v>
      </c>
    </row>
    <row r="67" spans="1:10">
      <c r="A67" s="153" t="s">
        <v>106</v>
      </c>
      <c r="B67" s="162"/>
      <c r="C67" s="88"/>
      <c r="D67" s="88">
        <f>(D29-D48)</f>
        <v>0</v>
      </c>
      <c r="E67" s="88">
        <f t="shared" ref="E67:I67" si="6">(E29-E48)</f>
        <v>0</v>
      </c>
      <c r="F67" s="88">
        <f t="shared" si="6"/>
        <v>0</v>
      </c>
      <c r="G67" s="88">
        <f t="shared" si="6"/>
        <v>0</v>
      </c>
      <c r="H67" s="88">
        <f t="shared" si="6"/>
        <v>0</v>
      </c>
      <c r="I67" s="88">
        <f t="shared" si="6"/>
        <v>0</v>
      </c>
      <c r="J67" s="167">
        <f>SUM(D67:I67)</f>
        <v>0</v>
      </c>
    </row>
    <row r="68" spans="1:10">
      <c r="A68" s="153" t="s">
        <v>107</v>
      </c>
      <c r="B68" s="163"/>
      <c r="C68" s="88"/>
      <c r="D68" s="88">
        <f t="shared" ref="D68:I80" si="7">(D30-D49)</f>
        <v>-58.876540007927289</v>
      </c>
      <c r="E68" s="88">
        <f t="shared" si="7"/>
        <v>-109.59654000792729</v>
      </c>
      <c r="F68" s="88">
        <f t="shared" si="7"/>
        <v>-84.236540007927289</v>
      </c>
      <c r="G68" s="88">
        <f t="shared" si="7"/>
        <v>-84.496540007927294</v>
      </c>
      <c r="H68" s="88">
        <f t="shared" si="7"/>
        <v>-84.406540007927291</v>
      </c>
      <c r="I68" s="88">
        <f t="shared" si="7"/>
        <v>-84.406540007927291</v>
      </c>
      <c r="J68" s="167">
        <f t="shared" ref="J68:J80" si="8">SUM(D68:I68)</f>
        <v>-506.0192400475637</v>
      </c>
    </row>
    <row r="69" spans="1:10">
      <c r="A69" s="153" t="s">
        <v>108</v>
      </c>
      <c r="B69" s="163"/>
      <c r="C69" s="88"/>
      <c r="D69" s="88">
        <f t="shared" si="7"/>
        <v>-78.738804529743618</v>
      </c>
      <c r="E69" s="88">
        <f t="shared" si="7"/>
        <v>74.901195470256383</v>
      </c>
      <c r="F69" s="88">
        <f t="shared" si="7"/>
        <v>-1.918804529743616</v>
      </c>
      <c r="G69" s="88">
        <f t="shared" si="7"/>
        <v>-1.898804529743616</v>
      </c>
      <c r="H69" s="88">
        <f t="shared" si="7"/>
        <v>-1.908804529743616</v>
      </c>
      <c r="I69" s="88">
        <f t="shared" si="7"/>
        <v>-1.908804529743616</v>
      </c>
      <c r="J69" s="167">
        <f t="shared" si="8"/>
        <v>-11.472827178461699</v>
      </c>
    </row>
    <row r="70" spans="1:10">
      <c r="A70" s="153" t="s">
        <v>109</v>
      </c>
      <c r="B70" s="163"/>
      <c r="C70" s="88"/>
      <c r="D70" s="88">
        <f t="shared" si="7"/>
        <v>35278.684394205906</v>
      </c>
      <c r="E70" s="88">
        <f t="shared" si="7"/>
        <v>37554.541043701945</v>
      </c>
      <c r="F70" s="88">
        <f t="shared" si="7"/>
        <v>36439.201521300267</v>
      </c>
      <c r="G70" s="88">
        <f t="shared" si="7"/>
        <v>38669.827977980174</v>
      </c>
      <c r="H70" s="88">
        <f t="shared" si="7"/>
        <v>37963.592512123512</v>
      </c>
      <c r="I70" s="88">
        <f t="shared" si="7"/>
        <v>38039.646365759509</v>
      </c>
      <c r="J70" s="167">
        <f t="shared" si="8"/>
        <v>223945.49381507133</v>
      </c>
    </row>
    <row r="71" spans="1:10">
      <c r="A71" s="153" t="s">
        <v>110</v>
      </c>
      <c r="B71" s="163"/>
      <c r="C71" s="88"/>
      <c r="D71" s="88">
        <f t="shared" si="7"/>
        <v>18091.495905855551</v>
      </c>
      <c r="E71" s="88">
        <f t="shared" si="7"/>
        <v>18156.066592577678</v>
      </c>
      <c r="F71" s="88">
        <f t="shared" si="7"/>
        <v>20253.439500999608</v>
      </c>
      <c r="G71" s="88">
        <f t="shared" si="7"/>
        <v>22255.718771307937</v>
      </c>
      <c r="H71" s="88">
        <f t="shared" si="7"/>
        <v>22307.653334161383</v>
      </c>
      <c r="I71" s="88">
        <f t="shared" si="7"/>
        <v>22329.838566649501</v>
      </c>
      <c r="J71" s="167">
        <f t="shared" si="8"/>
        <v>123394.21267155165</v>
      </c>
    </row>
    <row r="72" spans="1:10">
      <c r="A72" s="153" t="s">
        <v>111</v>
      </c>
      <c r="B72" s="163"/>
      <c r="C72" s="88"/>
      <c r="D72" s="88">
        <f t="shared" si="7"/>
        <v>3214.3052230767298</v>
      </c>
      <c r="E72" s="88">
        <f t="shared" si="7"/>
        <v>3214.2952230767296</v>
      </c>
      <c r="F72" s="88">
        <f t="shared" si="7"/>
        <v>3214.3052230767298</v>
      </c>
      <c r="G72" s="88">
        <f t="shared" si="7"/>
        <v>3273.0752230767293</v>
      </c>
      <c r="H72" s="88">
        <f t="shared" si="7"/>
        <v>3253.4752230767299</v>
      </c>
      <c r="I72" s="88">
        <f t="shared" si="7"/>
        <v>3253.4152230767295</v>
      </c>
      <c r="J72" s="167">
        <f t="shared" si="8"/>
        <v>19422.871338460376</v>
      </c>
    </row>
    <row r="73" spans="1:10">
      <c r="A73" s="153" t="s">
        <v>112</v>
      </c>
      <c r="B73" s="163"/>
      <c r="C73" s="88"/>
      <c r="D73" s="88">
        <f t="shared" si="7"/>
        <v>102794.38796913234</v>
      </c>
      <c r="E73" s="88">
        <f t="shared" si="7"/>
        <v>99196.707969132316</v>
      </c>
      <c r="F73" s="88">
        <f t="shared" si="7"/>
        <v>100995.56796913233</v>
      </c>
      <c r="G73" s="88">
        <f t="shared" si="7"/>
        <v>113037.25796913233</v>
      </c>
      <c r="H73" s="88">
        <f t="shared" si="7"/>
        <v>109023.20363806735</v>
      </c>
      <c r="I73" s="88">
        <f t="shared" si="7"/>
        <v>108987.81187553663</v>
      </c>
      <c r="J73" s="167">
        <f t="shared" si="8"/>
        <v>634034.93739013327</v>
      </c>
    </row>
    <row r="74" spans="1:10">
      <c r="A74" s="153" t="s">
        <v>113</v>
      </c>
      <c r="B74" s="163"/>
      <c r="C74" s="88"/>
      <c r="D74" s="88">
        <f t="shared" si="7"/>
        <v>15380.161211658862</v>
      </c>
      <c r="E74" s="88">
        <f t="shared" si="7"/>
        <v>15380.161211658862</v>
      </c>
      <c r="F74" s="88">
        <f t="shared" si="7"/>
        <v>15380.131211658863</v>
      </c>
      <c r="G74" s="88">
        <f t="shared" si="7"/>
        <v>15380.15121165886</v>
      </c>
      <c r="H74" s="88">
        <f t="shared" si="7"/>
        <v>15380.171211658861</v>
      </c>
      <c r="I74" s="88">
        <f t="shared" si="7"/>
        <v>15380.141211658862</v>
      </c>
      <c r="J74" s="167">
        <f t="shared" si="8"/>
        <v>92280.917269953163</v>
      </c>
    </row>
    <row r="75" spans="1:10">
      <c r="A75" s="153" t="s">
        <v>114</v>
      </c>
      <c r="B75" s="163"/>
      <c r="C75" s="88"/>
      <c r="D75" s="88">
        <f t="shared" si="7"/>
        <v>77344.471346958977</v>
      </c>
      <c r="E75" s="88">
        <f t="shared" si="7"/>
        <v>71029.125473393535</v>
      </c>
      <c r="F75" s="88">
        <f t="shared" si="7"/>
        <v>77101.913441644399</v>
      </c>
      <c r="G75" s="88">
        <f t="shared" si="7"/>
        <v>81360.719279019628</v>
      </c>
      <c r="H75" s="88">
        <f t="shared" si="7"/>
        <v>79646.401279424768</v>
      </c>
      <c r="I75" s="88">
        <f t="shared" si="7"/>
        <v>79652.660138818275</v>
      </c>
      <c r="J75" s="167">
        <f t="shared" si="8"/>
        <v>466135.29095925955</v>
      </c>
    </row>
    <row r="76" spans="1:10">
      <c r="A76" s="153" t="s">
        <v>115</v>
      </c>
      <c r="B76" s="163"/>
      <c r="C76" s="88"/>
      <c r="D76" s="88">
        <f t="shared" si="7"/>
        <v>77080.594998583678</v>
      </c>
      <c r="E76" s="88">
        <f t="shared" si="7"/>
        <v>78890.378966927179</v>
      </c>
      <c r="F76" s="88">
        <f t="shared" si="7"/>
        <v>78044.84831283908</v>
      </c>
      <c r="G76" s="88">
        <f t="shared" si="7"/>
        <v>80562.505645615165</v>
      </c>
      <c r="H76" s="88">
        <f t="shared" si="7"/>
        <v>79799.556937566347</v>
      </c>
      <c r="I76" s="88">
        <f t="shared" si="7"/>
        <v>79764.250922394611</v>
      </c>
      <c r="J76" s="167">
        <f t="shared" si="8"/>
        <v>474142.13578392606</v>
      </c>
    </row>
    <row r="77" spans="1:10">
      <c r="A77" s="153" t="s">
        <v>116</v>
      </c>
      <c r="B77" s="163"/>
      <c r="C77" s="88"/>
      <c r="D77" s="88">
        <f t="shared" si="7"/>
        <v>9378.2685056462615</v>
      </c>
      <c r="E77" s="88">
        <f t="shared" si="7"/>
        <v>9378.248505646261</v>
      </c>
      <c r="F77" s="88">
        <f t="shared" si="7"/>
        <v>9378.2685056462615</v>
      </c>
      <c r="G77" s="88">
        <f t="shared" si="7"/>
        <v>9378.248505646261</v>
      </c>
      <c r="H77" s="88">
        <f t="shared" si="7"/>
        <v>9378.2885056462619</v>
      </c>
      <c r="I77" s="88">
        <f t="shared" si="7"/>
        <v>9378.238505646259</v>
      </c>
      <c r="J77" s="167">
        <f t="shared" si="8"/>
        <v>56269.561033877566</v>
      </c>
    </row>
    <row r="78" spans="1:10">
      <c r="A78" s="153" t="s">
        <v>117</v>
      </c>
      <c r="B78" s="163"/>
      <c r="C78" s="88"/>
      <c r="D78" s="88">
        <f t="shared" si="7"/>
        <v>368.64006135664602</v>
      </c>
      <c r="E78" s="88">
        <f t="shared" si="7"/>
        <v>421.65006135664601</v>
      </c>
      <c r="F78" s="88">
        <f t="shared" si="7"/>
        <v>395.09006135664606</v>
      </c>
      <c r="G78" s="88">
        <f t="shared" si="7"/>
        <v>555.58006135664607</v>
      </c>
      <c r="H78" s="88">
        <f t="shared" si="7"/>
        <v>502.08006135664607</v>
      </c>
      <c r="I78" s="88">
        <f t="shared" si="7"/>
        <v>502.11006135664604</v>
      </c>
      <c r="J78" s="167">
        <f t="shared" si="8"/>
        <v>2745.1503681398763</v>
      </c>
    </row>
    <row r="79" spans="1:10">
      <c r="A79" s="153" t="s">
        <v>118</v>
      </c>
      <c r="B79" s="163"/>
      <c r="C79" s="88"/>
      <c r="D79" s="88">
        <f t="shared" si="7"/>
        <v>0</v>
      </c>
      <c r="E79" s="88">
        <f t="shared" si="7"/>
        <v>0</v>
      </c>
      <c r="F79" s="88">
        <f t="shared" si="7"/>
        <v>0</v>
      </c>
      <c r="G79" s="88">
        <f t="shared" si="7"/>
        <v>0</v>
      </c>
      <c r="H79" s="88">
        <f t="shared" si="7"/>
        <v>0</v>
      </c>
      <c r="I79" s="88">
        <f t="shared" si="7"/>
        <v>0</v>
      </c>
      <c r="J79" s="167">
        <f t="shared" si="8"/>
        <v>0</v>
      </c>
    </row>
    <row r="80" spans="1:10">
      <c r="A80" s="153" t="s">
        <v>119</v>
      </c>
      <c r="B80" s="163"/>
      <c r="C80" s="88"/>
      <c r="D80" s="88">
        <f t="shared" si="7"/>
        <v>9904.0534092724356</v>
      </c>
      <c r="E80" s="88">
        <f t="shared" si="7"/>
        <v>10410.963409272435</v>
      </c>
      <c r="F80" s="88">
        <f t="shared" si="7"/>
        <v>10157.473409272436</v>
      </c>
      <c r="G80" s="88">
        <f t="shared" si="7"/>
        <v>10861.173409272436</v>
      </c>
      <c r="H80" s="88">
        <f t="shared" si="7"/>
        <v>10626.603409272435</v>
      </c>
      <c r="I80" s="88">
        <f t="shared" si="7"/>
        <v>10626.603409272435</v>
      </c>
      <c r="J80" s="167">
        <f t="shared" si="8"/>
        <v>62586.87045563462</v>
      </c>
    </row>
    <row r="81" spans="1:10">
      <c r="A81" s="164"/>
      <c r="B81" s="164"/>
      <c r="C81" s="156"/>
      <c r="D81" s="156">
        <f t="shared" ref="D81:J81" si="9">SUM(D67:D80)</f>
        <v>348697.44768120971</v>
      </c>
      <c r="E81" s="156">
        <f t="shared" si="9"/>
        <v>343597.44311220589</v>
      </c>
      <c r="F81" s="156">
        <f t="shared" si="9"/>
        <v>351274.083812389</v>
      </c>
      <c r="G81" s="156">
        <f t="shared" si="9"/>
        <v>375247.86270952853</v>
      </c>
      <c r="H81" s="156">
        <f t="shared" si="9"/>
        <v>367794.71076781669</v>
      </c>
      <c r="I81" s="156">
        <f t="shared" si="9"/>
        <v>367828.40093563177</v>
      </c>
      <c r="J81" s="168">
        <f t="shared" si="9"/>
        <v>2154439.9490187815</v>
      </c>
    </row>
    <row r="82" spans="1:10">
      <c r="J82" s="169" t="s">
        <v>124</v>
      </c>
    </row>
  </sheetData>
  <mergeCells count="1">
    <mergeCell ref="D8:I8"/>
  </mergeCells>
  <pageMargins left="1" right="0.5" top="1" bottom="0.44" header="0.75" footer="0.17"/>
  <pageSetup scale="65" fitToWidth="4" orientation="portrait" r:id="rId1"/>
  <headerFooter>
    <oddHeader>&amp;RPage 8.11.3</oddHeader>
  </headerFooter>
</worksheet>
</file>

<file path=xl/worksheets/sheet5.xml><?xml version="1.0" encoding="utf-8"?>
<worksheet xmlns="http://schemas.openxmlformats.org/spreadsheetml/2006/main" xmlns:r="http://schemas.openxmlformats.org/officeDocument/2006/relationships">
  <dimension ref="A1:AA56"/>
  <sheetViews>
    <sheetView zoomScale="80" zoomScaleNormal="80" workbookViewId="0">
      <selection activeCell="B20" sqref="B20"/>
    </sheetView>
  </sheetViews>
  <sheetFormatPr defaultRowHeight="12.75"/>
  <cols>
    <col min="1" max="1" width="19.28515625" customWidth="1"/>
    <col min="2" max="2" width="13.85546875" bestFit="1" customWidth="1"/>
    <col min="3" max="3" width="16.5703125" bestFit="1" customWidth="1"/>
    <col min="4" max="4" width="8.7109375" bestFit="1" customWidth="1"/>
    <col min="5" max="5" width="22.5703125" bestFit="1" customWidth="1"/>
    <col min="6" max="6" width="8.7109375" bestFit="1" customWidth="1"/>
    <col min="7" max="7" width="22.140625" bestFit="1" customWidth="1"/>
    <col min="8" max="8" width="8.7109375" bestFit="1" customWidth="1"/>
    <col min="9" max="9" width="12.7109375" bestFit="1" customWidth="1"/>
    <col min="10" max="10" width="13.85546875" bestFit="1" customWidth="1"/>
    <col min="11" max="11" width="12.28515625" bestFit="1" customWidth="1"/>
    <col min="12" max="19" width="11.85546875" bestFit="1" customWidth="1"/>
    <col min="20" max="25" width="11.85546875" customWidth="1"/>
    <col min="26" max="26" width="2.42578125" customWidth="1"/>
    <col min="27" max="27" width="13.28515625" bestFit="1" customWidth="1"/>
    <col min="28" max="28" width="10.85546875" bestFit="1" customWidth="1"/>
    <col min="29" max="29" width="8.7109375" bestFit="1" customWidth="1"/>
    <col min="30" max="30" width="10.5703125" bestFit="1" customWidth="1"/>
  </cols>
  <sheetData>
    <row r="1" spans="1:8">
      <c r="A1" s="2" t="str">
        <f>'8.11'!B1</f>
        <v>Rocky Mountain Power</v>
      </c>
      <c r="H1" s="24"/>
    </row>
    <row r="2" spans="1:8">
      <c r="A2" s="2" t="str">
        <f>'8.11'!B2</f>
        <v>Utah General Rate Case - May 2013</v>
      </c>
    </row>
    <row r="3" spans="1:8">
      <c r="A3" s="2" t="str">
        <f>'8.11'!B3</f>
        <v xml:space="preserve">Klamath Hydroelectric Settlement Agreement </v>
      </c>
    </row>
    <row r="4" spans="1:8">
      <c r="A4" s="2"/>
    </row>
    <row r="5" spans="1:8">
      <c r="A5" s="2"/>
    </row>
    <row r="6" spans="1:8">
      <c r="A6" s="170" t="s">
        <v>125</v>
      </c>
      <c r="B6" s="171"/>
      <c r="C6" s="171"/>
      <c r="D6" s="171"/>
    </row>
    <row r="7" spans="1:8">
      <c r="A7" s="172" t="s">
        <v>126</v>
      </c>
      <c r="B7" s="173">
        <v>40543</v>
      </c>
      <c r="C7" s="132"/>
    </row>
    <row r="8" spans="1:8">
      <c r="A8" s="48"/>
      <c r="B8" s="173"/>
      <c r="C8" s="132"/>
    </row>
    <row r="9" spans="1:8">
      <c r="A9" s="133"/>
      <c r="B9" s="174" t="s">
        <v>127</v>
      </c>
      <c r="C9" s="175" t="s">
        <v>63</v>
      </c>
    </row>
    <row r="10" spans="1:8">
      <c r="A10" t="s">
        <v>64</v>
      </c>
      <c r="B10" s="105">
        <v>74111749.809999987</v>
      </c>
      <c r="C10" s="176">
        <v>37055874.904999994</v>
      </c>
      <c r="D10" s="2" t="s">
        <v>68</v>
      </c>
    </row>
    <row r="11" spans="1:8">
      <c r="A11" s="109" t="s">
        <v>128</v>
      </c>
      <c r="B11" s="105">
        <v>-4136776.86</v>
      </c>
      <c r="C11" s="176">
        <v>-2068388.43</v>
      </c>
      <c r="D11" s="2" t="s">
        <v>68</v>
      </c>
    </row>
    <row r="12" spans="1:8">
      <c r="A12" t="s">
        <v>129</v>
      </c>
      <c r="B12" s="177">
        <v>4136776.86</v>
      </c>
      <c r="C12" s="2" t="s">
        <v>68</v>
      </c>
      <c r="D12" s="55"/>
    </row>
    <row r="13" spans="1:8">
      <c r="A13" s="2"/>
    </row>
    <row r="14" spans="1:8">
      <c r="A14" s="2"/>
    </row>
    <row r="15" spans="1:8">
      <c r="A15" s="2"/>
    </row>
    <row r="16" spans="1:8">
      <c r="A16" s="2"/>
    </row>
    <row r="18" spans="1:27">
      <c r="A18" s="178" t="s">
        <v>130</v>
      </c>
      <c r="B18" s="19"/>
      <c r="C18" s="19"/>
      <c r="D18" s="132"/>
    </row>
    <row r="19" spans="1:27">
      <c r="A19" s="172" t="s">
        <v>126</v>
      </c>
      <c r="B19" s="179" t="s">
        <v>131</v>
      </c>
      <c r="C19" s="19"/>
    </row>
    <row r="20" spans="1:27">
      <c r="A20" s="172" t="s">
        <v>132</v>
      </c>
      <c r="B20" s="180">
        <f>'8.11.5'!D25</f>
        <v>81814434.635082617</v>
      </c>
      <c r="C20" s="2" t="s">
        <v>133</v>
      </c>
    </row>
    <row r="21" spans="1:27">
      <c r="A21" s="48"/>
      <c r="B21" s="119"/>
      <c r="C21" s="132"/>
    </row>
    <row r="22" spans="1:27" s="55" customFormat="1">
      <c r="E22" s="181"/>
      <c r="G22" s="182"/>
      <c r="H22" s="182"/>
      <c r="I22" s="182"/>
      <c r="J22" s="182"/>
      <c r="K22" s="182"/>
      <c r="L22" s="182"/>
      <c r="M22" s="182"/>
      <c r="N22" s="182"/>
      <c r="O22" s="182"/>
      <c r="P22" s="182"/>
      <c r="Q22" s="182"/>
      <c r="R22" s="182"/>
      <c r="S22" s="182"/>
      <c r="T22" s="182"/>
      <c r="U22" s="182"/>
      <c r="V22" s="182"/>
      <c r="W22" s="182"/>
      <c r="X22" s="182"/>
      <c r="Y22" s="182"/>
      <c r="Z22" s="182"/>
      <c r="AA22" s="182"/>
    </row>
    <row r="23" spans="1:27">
      <c r="A23" s="116"/>
      <c r="B23" s="118"/>
      <c r="C23" s="117" t="s">
        <v>75</v>
      </c>
      <c r="E23" s="183" t="s">
        <v>67</v>
      </c>
      <c r="G23" s="117" t="s">
        <v>65</v>
      </c>
      <c r="H23" s="119"/>
    </row>
    <row r="24" spans="1:27">
      <c r="A24" s="116"/>
      <c r="B24" s="132"/>
      <c r="E24" s="33">
        <v>0.13186813186813187</v>
      </c>
      <c r="G24" s="119"/>
      <c r="H24" s="119"/>
    </row>
    <row r="25" spans="1:27">
      <c r="A25" s="123">
        <v>40695</v>
      </c>
      <c r="B25" s="184"/>
      <c r="C25" s="119">
        <v>0</v>
      </c>
      <c r="E25" s="119"/>
      <c r="G25" s="119">
        <v>0</v>
      </c>
      <c r="H25" s="119"/>
    </row>
    <row r="26" spans="1:27">
      <c r="A26" s="123">
        <v>40725</v>
      </c>
      <c r="B26" s="184"/>
      <c r="C26" s="119">
        <f>C25</f>
        <v>0</v>
      </c>
      <c r="E26" s="119">
        <v>0</v>
      </c>
      <c r="G26" s="119">
        <f>G25-E26</f>
        <v>0</v>
      </c>
      <c r="H26" s="119"/>
    </row>
    <row r="27" spans="1:27">
      <c r="A27" s="123">
        <v>40756</v>
      </c>
      <c r="B27" s="184"/>
      <c r="C27" s="119">
        <f t="shared" ref="C27:C48" si="0">C26</f>
        <v>0</v>
      </c>
      <c r="E27" s="119">
        <v>0</v>
      </c>
      <c r="G27" s="119">
        <f t="shared" ref="G27:G48" si="1">G26-E27</f>
        <v>0</v>
      </c>
      <c r="H27" s="119"/>
    </row>
    <row r="28" spans="1:27">
      <c r="A28" s="123">
        <v>40787</v>
      </c>
      <c r="B28" s="184"/>
      <c r="C28" s="119">
        <f t="shared" si="0"/>
        <v>0</v>
      </c>
      <c r="E28" s="119">
        <v>0</v>
      </c>
      <c r="G28" s="119">
        <f t="shared" si="1"/>
        <v>0</v>
      </c>
      <c r="H28" s="119"/>
    </row>
    <row r="29" spans="1:27">
      <c r="A29" s="123">
        <v>40817</v>
      </c>
      <c r="B29" s="184"/>
      <c r="C29" s="119">
        <f t="shared" si="0"/>
        <v>0</v>
      </c>
      <c r="E29" s="119">
        <v>0</v>
      </c>
      <c r="G29" s="119">
        <f t="shared" si="1"/>
        <v>0</v>
      </c>
      <c r="H29" s="119"/>
    </row>
    <row r="30" spans="1:27">
      <c r="A30" s="123">
        <v>40848</v>
      </c>
      <c r="B30" s="184"/>
      <c r="C30" s="119">
        <f t="shared" si="0"/>
        <v>0</v>
      </c>
      <c r="E30" s="119">
        <v>0</v>
      </c>
      <c r="G30" s="119">
        <f t="shared" si="1"/>
        <v>0</v>
      </c>
      <c r="H30" s="119"/>
    </row>
    <row r="31" spans="1:27">
      <c r="A31" s="123">
        <v>40878</v>
      </c>
      <c r="B31" s="184"/>
      <c r="C31" s="119">
        <f t="shared" si="0"/>
        <v>0</v>
      </c>
      <c r="E31" s="119">
        <v>0</v>
      </c>
      <c r="G31" s="119">
        <f t="shared" si="1"/>
        <v>0</v>
      </c>
      <c r="H31" s="119"/>
    </row>
    <row r="32" spans="1:27">
      <c r="A32" s="123">
        <v>40909</v>
      </c>
      <c r="B32" s="184"/>
      <c r="C32" s="119">
        <f t="shared" si="0"/>
        <v>0</v>
      </c>
      <c r="E32" s="119">
        <v>0</v>
      </c>
      <c r="G32" s="119">
        <f t="shared" si="1"/>
        <v>0</v>
      </c>
      <c r="H32" s="119"/>
    </row>
    <row r="33" spans="1:8">
      <c r="A33" s="123">
        <v>40940</v>
      </c>
      <c r="B33" s="184"/>
      <c r="C33" s="119">
        <f t="shared" si="0"/>
        <v>0</v>
      </c>
      <c r="E33" s="119">
        <v>0</v>
      </c>
      <c r="G33" s="119">
        <f t="shared" si="1"/>
        <v>0</v>
      </c>
      <c r="H33" s="119"/>
    </row>
    <row r="34" spans="1:8">
      <c r="A34" s="123">
        <v>40969</v>
      </c>
      <c r="B34" s="184"/>
      <c r="C34" s="119">
        <f t="shared" si="0"/>
        <v>0</v>
      </c>
      <c r="E34" s="119">
        <v>0</v>
      </c>
      <c r="G34" s="119">
        <f t="shared" si="1"/>
        <v>0</v>
      </c>
      <c r="H34" s="119"/>
    </row>
    <row r="35" spans="1:8">
      <c r="A35" s="123">
        <v>41000</v>
      </c>
      <c r="B35" s="184"/>
      <c r="C35" s="119">
        <f t="shared" si="0"/>
        <v>0</v>
      </c>
      <c r="E35" s="119">
        <v>0</v>
      </c>
      <c r="G35" s="119">
        <f t="shared" si="1"/>
        <v>0</v>
      </c>
      <c r="H35" s="119"/>
    </row>
    <row r="36" spans="1:8">
      <c r="A36" s="123">
        <v>41030</v>
      </c>
      <c r="B36" s="184"/>
      <c r="C36" s="119">
        <f>B20</f>
        <v>81814434.635082617</v>
      </c>
      <c r="E36" s="119">
        <v>0</v>
      </c>
      <c r="G36" s="119">
        <f t="shared" si="1"/>
        <v>0</v>
      </c>
      <c r="H36" s="119"/>
    </row>
    <row r="37" spans="1:8">
      <c r="A37" s="123">
        <v>41061</v>
      </c>
      <c r="B37" s="184"/>
      <c r="C37" s="119">
        <f t="shared" si="0"/>
        <v>81814434.635082617</v>
      </c>
      <c r="E37" s="119">
        <f t="shared" ref="E37:E48" si="2">(C36+C37)/2*$E$24*(1/12)</f>
        <v>899059.72126464418</v>
      </c>
      <c r="G37" s="119">
        <f t="shared" si="1"/>
        <v>-899059.72126464418</v>
      </c>
      <c r="H37" s="119"/>
    </row>
    <row r="38" spans="1:8">
      <c r="A38" s="123">
        <v>41091</v>
      </c>
      <c r="B38" s="184"/>
      <c r="C38" s="119">
        <f t="shared" si="0"/>
        <v>81814434.635082617</v>
      </c>
      <c r="E38" s="119">
        <f t="shared" si="2"/>
        <v>899059.72126464418</v>
      </c>
      <c r="G38" s="119">
        <f t="shared" si="1"/>
        <v>-1798119.4425292884</v>
      </c>
      <c r="H38" s="119"/>
    </row>
    <row r="39" spans="1:8">
      <c r="A39" s="123">
        <v>41122</v>
      </c>
      <c r="B39" s="184"/>
      <c r="C39" s="119">
        <f t="shared" si="0"/>
        <v>81814434.635082617</v>
      </c>
      <c r="E39" s="119">
        <f t="shared" si="2"/>
        <v>899059.72126464418</v>
      </c>
      <c r="G39" s="119">
        <f t="shared" si="1"/>
        <v>-2697179.1637939326</v>
      </c>
      <c r="H39" s="119"/>
    </row>
    <row r="40" spans="1:8">
      <c r="A40" s="123">
        <v>41153</v>
      </c>
      <c r="B40" s="184"/>
      <c r="C40" s="119">
        <f t="shared" si="0"/>
        <v>81814434.635082617</v>
      </c>
      <c r="E40" s="119">
        <f t="shared" si="2"/>
        <v>899059.72126464418</v>
      </c>
      <c r="G40" s="119">
        <f t="shared" si="1"/>
        <v>-3596238.8850585767</v>
      </c>
      <c r="H40" s="119"/>
    </row>
    <row r="41" spans="1:8">
      <c r="A41" s="123">
        <v>41183</v>
      </c>
      <c r="B41" s="184"/>
      <c r="C41" s="119">
        <f t="shared" si="0"/>
        <v>81814434.635082617</v>
      </c>
      <c r="E41" s="119">
        <f t="shared" si="2"/>
        <v>899059.72126464418</v>
      </c>
      <c r="G41" s="119">
        <f t="shared" si="1"/>
        <v>-4495298.6063232208</v>
      </c>
      <c r="H41" s="119"/>
    </row>
    <row r="42" spans="1:8">
      <c r="A42" s="123">
        <v>41214</v>
      </c>
      <c r="B42" s="184"/>
      <c r="C42" s="119">
        <f t="shared" si="0"/>
        <v>81814434.635082617</v>
      </c>
      <c r="E42" s="119">
        <f t="shared" si="2"/>
        <v>899059.72126464418</v>
      </c>
      <c r="G42" s="119">
        <f t="shared" si="1"/>
        <v>-5394358.3275878653</v>
      </c>
      <c r="H42" s="119"/>
    </row>
    <row r="43" spans="1:8">
      <c r="A43" s="123">
        <v>41244</v>
      </c>
      <c r="B43" s="184"/>
      <c r="C43" s="119">
        <f t="shared" si="0"/>
        <v>81814434.635082617</v>
      </c>
      <c r="E43" s="119">
        <f t="shared" si="2"/>
        <v>899059.72126464418</v>
      </c>
      <c r="G43" s="119">
        <f t="shared" si="1"/>
        <v>-6293418.0488525098</v>
      </c>
      <c r="H43" s="119"/>
    </row>
    <row r="44" spans="1:8">
      <c r="A44" s="123">
        <v>41275</v>
      </c>
      <c r="B44" s="184"/>
      <c r="C44" s="119">
        <f t="shared" si="0"/>
        <v>81814434.635082617</v>
      </c>
      <c r="E44" s="119">
        <f t="shared" si="2"/>
        <v>899059.72126464418</v>
      </c>
      <c r="G44" s="119">
        <f t="shared" si="1"/>
        <v>-7192477.7701171543</v>
      </c>
      <c r="H44" s="119"/>
    </row>
    <row r="45" spans="1:8">
      <c r="A45" s="123">
        <v>41306</v>
      </c>
      <c r="B45" s="184"/>
      <c r="C45" s="119">
        <f t="shared" si="0"/>
        <v>81814434.635082617</v>
      </c>
      <c r="E45" s="119">
        <f t="shared" si="2"/>
        <v>899059.72126464418</v>
      </c>
      <c r="G45" s="119">
        <f t="shared" si="1"/>
        <v>-8091537.4913817989</v>
      </c>
      <c r="H45" s="119"/>
    </row>
    <row r="46" spans="1:8">
      <c r="A46" s="123">
        <v>41334</v>
      </c>
      <c r="B46" s="184"/>
      <c r="C46" s="119">
        <f t="shared" si="0"/>
        <v>81814434.635082617</v>
      </c>
      <c r="E46" s="119">
        <f t="shared" si="2"/>
        <v>899059.72126464418</v>
      </c>
      <c r="G46" s="119">
        <f t="shared" si="1"/>
        <v>-8990597.2126464434</v>
      </c>
      <c r="H46" s="119"/>
    </row>
    <row r="47" spans="1:8">
      <c r="A47" s="123">
        <v>41365</v>
      </c>
      <c r="B47" s="184"/>
      <c r="C47" s="119">
        <f t="shared" si="0"/>
        <v>81814434.635082617</v>
      </c>
      <c r="E47" s="119">
        <f t="shared" si="2"/>
        <v>899059.72126464418</v>
      </c>
      <c r="G47" s="119">
        <f t="shared" si="1"/>
        <v>-9889656.933911087</v>
      </c>
      <c r="H47" s="119"/>
    </row>
    <row r="48" spans="1:8">
      <c r="A48" s="123">
        <v>41395</v>
      </c>
      <c r="B48" s="184"/>
      <c r="C48" s="119">
        <f t="shared" si="0"/>
        <v>81814434.635082617</v>
      </c>
      <c r="E48" s="119">
        <f t="shared" si="2"/>
        <v>899059.72126464418</v>
      </c>
      <c r="G48" s="119">
        <f t="shared" si="1"/>
        <v>-10788716.655175731</v>
      </c>
      <c r="H48" s="119"/>
    </row>
    <row r="49" spans="1:8">
      <c r="C49" s="126">
        <f>AVERAGE(C36:C48)</f>
        <v>81814434.635082617</v>
      </c>
      <c r="E49" s="126">
        <f>SUM(E37:E48)</f>
        <v>10788716.655175731</v>
      </c>
      <c r="G49" s="126">
        <f>AVERAGE(G36:G48)</f>
        <v>-5394358.3275878662</v>
      </c>
    </row>
    <row r="50" spans="1:8">
      <c r="C50" s="127" t="s">
        <v>80</v>
      </c>
      <c r="D50" s="127"/>
      <c r="E50" s="129" t="s">
        <v>81</v>
      </c>
      <c r="F50" s="129"/>
      <c r="G50" s="127" t="s">
        <v>80</v>
      </c>
      <c r="H50" s="127"/>
    </row>
    <row r="51" spans="1:8">
      <c r="B51" s="119"/>
      <c r="C51" s="130"/>
      <c r="E51" s="119"/>
      <c r="G51" s="119"/>
      <c r="H51" s="119"/>
    </row>
    <row r="52" spans="1:8">
      <c r="A52" s="123"/>
      <c r="B52" s="131" t="s">
        <v>82</v>
      </c>
      <c r="C52" s="130">
        <f>C49</f>
        <v>81814434.635082617</v>
      </c>
      <c r="D52" s="2" t="s">
        <v>68</v>
      </c>
      <c r="E52" s="130">
        <f>E49</f>
        <v>10788716.655175731</v>
      </c>
      <c r="F52" s="2" t="s">
        <v>68</v>
      </c>
      <c r="G52" s="130">
        <f>G49</f>
        <v>-5394358.3275878662</v>
      </c>
      <c r="H52" s="2" t="s">
        <v>68</v>
      </c>
    </row>
    <row r="54" spans="1:8">
      <c r="C54" s="108"/>
    </row>
    <row r="56" spans="1:8">
      <c r="C56" s="108"/>
    </row>
  </sheetData>
  <pageMargins left="1" right="0.45" top="1" bottom="0.75" header="0.75" footer="0.3"/>
  <pageSetup scale="75" orientation="portrait" r:id="rId1"/>
  <headerFooter>
    <oddHeader>&amp;RPage 8.11.4</oddHeader>
  </headerFooter>
  <colBreaks count="2" manualBreakCount="2">
    <brk id="9" max="1048575" man="1"/>
    <brk id="16" max="1048575" man="1"/>
  </colBreaks>
</worksheet>
</file>

<file path=xl/worksheets/sheet6.xml><?xml version="1.0" encoding="utf-8"?>
<worksheet xmlns="http://schemas.openxmlformats.org/spreadsheetml/2006/main" xmlns:r="http://schemas.openxmlformats.org/officeDocument/2006/relationships">
  <dimension ref="A1:E30"/>
  <sheetViews>
    <sheetView zoomScale="80" zoomScaleNormal="80" workbookViewId="0">
      <selection activeCell="E37" sqref="E37"/>
    </sheetView>
  </sheetViews>
  <sheetFormatPr defaultRowHeight="12.75"/>
  <cols>
    <col min="1" max="1" width="10.7109375" customWidth="1"/>
    <col min="2" max="2" width="13.5703125" customWidth="1"/>
    <col min="3" max="3" width="10.5703125" customWidth="1"/>
    <col min="4" max="4" width="12.42578125" customWidth="1"/>
  </cols>
  <sheetData>
    <row r="1" spans="1:5">
      <c r="A1" s="2" t="str">
        <f>'8.11'!B1</f>
        <v>Rocky Mountain Power</v>
      </c>
    </row>
    <row r="2" spans="1:5">
      <c r="A2" s="2" t="str">
        <f>'8.11'!B2</f>
        <v>Utah General Rate Case - May 2013</v>
      </c>
    </row>
    <row r="3" spans="1:5">
      <c r="A3" s="2" t="str">
        <f>'8.11'!B3</f>
        <v xml:space="preserve">Klamath Hydroelectric Settlement Agreement </v>
      </c>
    </row>
    <row r="4" spans="1:5">
      <c r="A4" s="2"/>
    </row>
    <row r="5" spans="1:5">
      <c r="A5" s="2"/>
    </row>
    <row r="7" spans="1:5">
      <c r="A7" s="185"/>
      <c r="B7" s="186" t="s">
        <v>134</v>
      </c>
      <c r="C7" s="186" t="s">
        <v>135</v>
      </c>
      <c r="D7" s="187" t="s">
        <v>136</v>
      </c>
      <c r="E7" s="188"/>
    </row>
    <row r="8" spans="1:5">
      <c r="A8" s="189"/>
      <c r="B8" s="189"/>
      <c r="C8" s="189"/>
      <c r="D8" s="190">
        <f>'8.11.4'!B10</f>
        <v>74111749.809999987</v>
      </c>
      <c r="E8" s="189" t="s">
        <v>137</v>
      </c>
    </row>
    <row r="9" spans="1:5">
      <c r="A9" s="191">
        <v>40544</v>
      </c>
      <c r="B9" s="192">
        <v>7.4800000000000005E-2</v>
      </c>
      <c r="C9" s="190">
        <f>D8*(B9/12)</f>
        <v>461963.24048233329</v>
      </c>
      <c r="D9" s="190">
        <f>D8+C9</f>
        <v>74573713.050482318</v>
      </c>
      <c r="E9" s="189"/>
    </row>
    <row r="10" spans="1:5">
      <c r="A10" s="191">
        <v>40575</v>
      </c>
      <c r="B10" s="192">
        <v>7.46E-2</v>
      </c>
      <c r="C10" s="190">
        <f>D9*(B10/12)</f>
        <v>463599.9161304984</v>
      </c>
      <c r="D10" s="190">
        <f>D9+C10</f>
        <v>75037312.966612816</v>
      </c>
      <c r="E10" s="189"/>
    </row>
    <row r="11" spans="1:5">
      <c r="A11" s="191">
        <v>40603</v>
      </c>
      <c r="B11" s="192">
        <v>7.2099999999999997E-2</v>
      </c>
      <c r="C11" s="190">
        <f t="shared" ref="C11:C24" si="0">D10*(B11/12)</f>
        <v>450849.18874106533</v>
      </c>
      <c r="D11" s="190">
        <f t="shared" ref="D11:D23" si="1">D10+C11</f>
        <v>75488162.155353874</v>
      </c>
      <c r="E11" s="189"/>
    </row>
    <row r="12" spans="1:5">
      <c r="A12" s="191">
        <v>40634</v>
      </c>
      <c r="B12" s="192">
        <v>6.8099999999999994E-2</v>
      </c>
      <c r="C12" s="190">
        <f t="shared" si="0"/>
        <v>428395.3202316332</v>
      </c>
      <c r="D12" s="190">
        <f t="shared" si="1"/>
        <v>75916557.475585505</v>
      </c>
      <c r="E12" s="189"/>
    </row>
    <row r="13" spans="1:5">
      <c r="A13" s="191">
        <v>40664</v>
      </c>
      <c r="B13" s="192">
        <v>6.9000000000000006E-2</v>
      </c>
      <c r="C13" s="190">
        <f t="shared" si="0"/>
        <v>436520.20548461669</v>
      </c>
      <c r="D13" s="190">
        <f t="shared" si="1"/>
        <v>76353077.681070119</v>
      </c>
      <c r="E13" s="189"/>
    </row>
    <row r="14" spans="1:5">
      <c r="A14" s="191">
        <v>40695</v>
      </c>
      <c r="B14" s="192">
        <v>7.1199999999999999E-2</v>
      </c>
      <c r="C14" s="190">
        <f t="shared" si="0"/>
        <v>453028.26090768271</v>
      </c>
      <c r="D14" s="190">
        <f t="shared" si="1"/>
        <v>76806105.941977799</v>
      </c>
      <c r="E14" s="189"/>
    </row>
    <row r="15" spans="1:5">
      <c r="A15" s="191">
        <v>40725</v>
      </c>
      <c r="B15" s="192">
        <v>7.0099999999999996E-2</v>
      </c>
      <c r="C15" s="190">
        <f t="shared" si="0"/>
        <v>448675.66887772025</v>
      </c>
      <c r="D15" s="190">
        <f t="shared" si="1"/>
        <v>77254781.61085552</v>
      </c>
      <c r="E15" s="189"/>
    </row>
    <row r="16" spans="1:5">
      <c r="A16" s="191">
        <v>40756</v>
      </c>
      <c r="B16" s="192">
        <v>6.9000000000000006E-2</v>
      </c>
      <c r="C16" s="190">
        <f t="shared" si="0"/>
        <v>444214.99426241929</v>
      </c>
      <c r="D16" s="190">
        <f t="shared" si="1"/>
        <v>77698996.605117932</v>
      </c>
      <c r="E16" s="189"/>
    </row>
    <row r="17" spans="1:5">
      <c r="A17" s="191">
        <v>40787</v>
      </c>
      <c r="B17" s="192">
        <v>6.9599999999999995E-2</v>
      </c>
      <c r="C17" s="190">
        <f t="shared" si="0"/>
        <v>450654.18030968396</v>
      </c>
      <c r="D17" s="190">
        <f t="shared" si="1"/>
        <v>78149650.785427615</v>
      </c>
      <c r="E17" s="189"/>
    </row>
    <row r="18" spans="1:5">
      <c r="A18" s="191">
        <v>40817</v>
      </c>
      <c r="B18" s="192">
        <v>6.9500000000000006E-2</v>
      </c>
      <c r="C18" s="190">
        <f t="shared" si="0"/>
        <v>452616.72746560164</v>
      </c>
      <c r="D18" s="190">
        <f t="shared" si="1"/>
        <v>78602267.512893215</v>
      </c>
      <c r="E18" s="189"/>
    </row>
    <row r="19" spans="1:5">
      <c r="A19" s="191">
        <v>40848</v>
      </c>
      <c r="B19" s="192">
        <v>6.9500000000000006E-2</v>
      </c>
      <c r="C19" s="190">
        <f t="shared" si="0"/>
        <v>455238.1326788399</v>
      </c>
      <c r="D19" s="190">
        <f t="shared" si="1"/>
        <v>79057505.645572051</v>
      </c>
      <c r="E19" s="189"/>
    </row>
    <row r="20" spans="1:5">
      <c r="A20" s="191">
        <v>40878</v>
      </c>
      <c r="B20" s="192">
        <v>6.9500000000000006E-2</v>
      </c>
      <c r="C20" s="190">
        <f t="shared" si="0"/>
        <v>457874.7201972715</v>
      </c>
      <c r="D20" s="190">
        <f t="shared" si="1"/>
        <v>79515380.365769327</v>
      </c>
      <c r="E20" s="189"/>
    </row>
    <row r="21" spans="1:5">
      <c r="A21" s="191">
        <v>40909</v>
      </c>
      <c r="B21" s="192">
        <v>6.9500000000000006E-2</v>
      </c>
      <c r="C21" s="190">
        <f t="shared" si="0"/>
        <v>460526.5779517474</v>
      </c>
      <c r="D21" s="190">
        <f t="shared" si="1"/>
        <v>79975906.943721071</v>
      </c>
      <c r="E21" s="189"/>
    </row>
    <row r="22" spans="1:5">
      <c r="A22" s="191">
        <v>40940</v>
      </c>
      <c r="B22" s="192">
        <v>6.9500000000000006E-2</v>
      </c>
      <c r="C22" s="190">
        <f t="shared" si="0"/>
        <v>463193.79438238457</v>
      </c>
      <c r="D22" s="190">
        <f t="shared" si="1"/>
        <v>80439100.738103449</v>
      </c>
      <c r="E22" s="189"/>
    </row>
    <row r="23" spans="1:5">
      <c r="A23" s="191">
        <v>40969</v>
      </c>
      <c r="B23" s="192">
        <v>6.9500000000000006E-2</v>
      </c>
      <c r="C23" s="190">
        <f t="shared" si="0"/>
        <v>465876.45844151586</v>
      </c>
      <c r="D23" s="190">
        <f t="shared" si="1"/>
        <v>80904977.19654496</v>
      </c>
      <c r="E23" s="189"/>
    </row>
    <row r="24" spans="1:5">
      <c r="A24" s="191">
        <v>41000</v>
      </c>
      <c r="B24" s="192">
        <v>6.9500000000000006E-2</v>
      </c>
      <c r="C24" s="190">
        <f t="shared" si="0"/>
        <v>468574.65959665627</v>
      </c>
      <c r="D24" s="190">
        <f>D23+C24</f>
        <v>81373551.856141612</v>
      </c>
      <c r="E24" s="189"/>
    </row>
    <row r="25" spans="1:5">
      <c r="A25" s="191">
        <v>41030</v>
      </c>
      <c r="B25" s="192">
        <v>6.9500000000000006E-2</v>
      </c>
      <c r="C25" s="190">
        <f>D24*(B25/12)*(29/31)</f>
        <v>440882.77894100384</v>
      </c>
      <c r="D25" s="193">
        <f>D24+C25</f>
        <v>81814434.635082617</v>
      </c>
      <c r="E25" s="189" t="s">
        <v>138</v>
      </c>
    </row>
    <row r="26" spans="1:5">
      <c r="D26" s="113" t="s">
        <v>139</v>
      </c>
    </row>
    <row r="29" spans="1:5">
      <c r="A29" t="s">
        <v>140</v>
      </c>
    </row>
    <row r="30" spans="1:5">
      <c r="A30" t="s">
        <v>141</v>
      </c>
    </row>
  </sheetData>
  <pageMargins left="1" right="0.45" top="1" bottom="0.75" header="0.75" footer="0.3"/>
  <pageSetup orientation="portrait" r:id="rId1"/>
  <headerFooter>
    <oddHeader xml:space="preserve">&amp;RPage 8.11.5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8.11</vt:lpstr>
      <vt:lpstr>8.11.1</vt:lpstr>
      <vt:lpstr>8.11.2</vt:lpstr>
      <vt:lpstr>8.11.3</vt:lpstr>
      <vt:lpstr>8.11.4</vt:lpstr>
      <vt:lpstr>8.11.5</vt:lpstr>
      <vt:lpstr>'8.11'!Print_Area</vt:lpstr>
      <vt:lpstr>'8.11.2'!Print_Area</vt:lpstr>
      <vt:lpstr>'8.11.4'!Print_Area</vt:lpstr>
      <vt:lpstr>'8.11.2'!Print_Titles</vt:lpstr>
      <vt:lpstr>'8.11.4'!Print_Titles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2012-02-09T22:14:42Z</dcterms:created>
  <dcterms:modified xsi:type="dcterms:W3CDTF">2012-02-22T20:51:04Z</dcterms:modified>
</cp:coreProperties>
</file>