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Pages 18 &amp; 19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'[1]G+T+D+R+M'!$H$61</definedName>
    <definedName name="Classification">[1]FuncStudy!$Y$91</definedName>
    <definedName name="COSFacVal">[1]Inputs!$W$11</definedName>
    <definedName name="Demand">[1]Inputs!$D$9</definedName>
    <definedName name="Demand2">[1]Inputs!$D$10</definedName>
    <definedName name="Dis">[1]FuncStudy!$Y$90</definedName>
    <definedName name="DisFac">'[1]Func Dist Factor Table'!$A$11:$G$25</definedName>
    <definedName name="Factorck">'[1]COS Factor Table'!$Q$15:$Q$136</definedName>
    <definedName name="FactSum">'[1]COS Factor Table'!$A$14:$Q$137</definedName>
    <definedName name="Func">'[1]Func Factor Table'!$A$10:$H$76</definedName>
    <definedName name="Function">[1]FuncStudy!$Y$90</definedName>
    <definedName name="IncomeTaxOptVal">[1]Inputs!$Y$11</definedName>
    <definedName name="LinkCos">'[1]JAM Download'!$I$4</definedName>
    <definedName name="NetToGross">[1]Inputs!$H$21</definedName>
    <definedName name="OH">[1]Inputs!$D$24</definedName>
    <definedName name="page63">'[1]Energy Factor'!#REF!</definedName>
    <definedName name="page64">'[1]Energy Factor'!#REF!</definedName>
    <definedName name="page70">'Pages 18 &amp; 19'!$A$2:$O$77</definedName>
    <definedName name="Page71">'Pages 18 &amp; 19'!$A$84:$I$149</definedName>
    <definedName name="_xlnm.Print_Area" localSheetId="0">'Pages 18 &amp; 19'!$A$2:$O$149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</definedNames>
  <calcPr calcId="125725" calcMode="manual" iterate="1"/>
</workbook>
</file>

<file path=xl/calcChain.xml><?xml version="1.0" encoding="utf-8"?>
<calcChain xmlns="http://schemas.openxmlformats.org/spreadsheetml/2006/main">
  <c r="B149" i="1"/>
  <c r="E145"/>
  <c r="G137"/>
  <c r="E137"/>
  <c r="I137" s="1"/>
  <c r="H136"/>
  <c r="E136"/>
  <c r="E138" s="1"/>
  <c r="I132"/>
  <c r="H132"/>
  <c r="G132"/>
  <c r="E132"/>
  <c r="H131"/>
  <c r="E131"/>
  <c r="E133" s="1"/>
  <c r="I130"/>
  <c r="G130"/>
  <c r="H129"/>
  <c r="I129" s="1"/>
  <c r="G129"/>
  <c r="I128"/>
  <c r="G128"/>
  <c r="H124"/>
  <c r="F124"/>
  <c r="E124"/>
  <c r="I124" s="1"/>
  <c r="H123"/>
  <c r="F123"/>
  <c r="E123"/>
  <c r="E125" s="1"/>
  <c r="H120"/>
  <c r="F120"/>
  <c r="E120"/>
  <c r="I120" s="1"/>
  <c r="G119"/>
  <c r="E119"/>
  <c r="E121" s="1"/>
  <c r="E116"/>
  <c r="H115"/>
  <c r="I115" s="1"/>
  <c r="G115"/>
  <c r="I114"/>
  <c r="G114"/>
  <c r="I113"/>
  <c r="H113"/>
  <c r="H144" s="1"/>
  <c r="I144" s="1"/>
  <c r="G113"/>
  <c r="F113"/>
  <c r="F144" s="1"/>
  <c r="G144" s="1"/>
  <c r="H112"/>
  <c r="H143" s="1"/>
  <c r="I143" s="1"/>
  <c r="F112"/>
  <c r="F143" s="1"/>
  <c r="G143" s="1"/>
  <c r="G111"/>
  <c r="F111"/>
  <c r="H110"/>
  <c r="H141" s="1"/>
  <c r="I141" s="1"/>
  <c r="F110"/>
  <c r="F141" s="1"/>
  <c r="E107"/>
  <c r="I106"/>
  <c r="G106"/>
  <c r="I105"/>
  <c r="G105"/>
  <c r="I104"/>
  <c r="H104"/>
  <c r="H111" s="1"/>
  <c r="G104"/>
  <c r="I103"/>
  <c r="I107" s="1"/>
  <c r="G103"/>
  <c r="G107" s="1"/>
  <c r="E100"/>
  <c r="E149" s="1"/>
  <c r="H99"/>
  <c r="I99" s="1"/>
  <c r="F99"/>
  <c r="G99" s="1"/>
  <c r="I98"/>
  <c r="H98"/>
  <c r="G98"/>
  <c r="F98"/>
  <c r="A98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I97"/>
  <c r="I100" s="1"/>
  <c r="G97"/>
  <c r="G100" s="1"/>
  <c r="N65"/>
  <c r="M65"/>
  <c r="L65"/>
  <c r="I65"/>
  <c r="H65"/>
  <c r="F65"/>
  <c r="E65"/>
  <c r="D65"/>
  <c r="K60"/>
  <c r="J60"/>
  <c r="G60"/>
  <c r="D60"/>
  <c r="N55"/>
  <c r="M55"/>
  <c r="K55"/>
  <c r="J55"/>
  <c r="I55"/>
  <c r="G55"/>
  <c r="D55"/>
  <c r="N50"/>
  <c r="M50"/>
  <c r="L50"/>
  <c r="K50"/>
  <c r="J50"/>
  <c r="I50"/>
  <c r="H50"/>
  <c r="G50"/>
  <c r="F50"/>
  <c r="E50"/>
  <c r="L44"/>
  <c r="H44"/>
  <c r="E44"/>
  <c r="K42"/>
  <c r="K45" s="1"/>
  <c r="G42"/>
  <c r="N40"/>
  <c r="N45" s="1"/>
  <c r="M40"/>
  <c r="M45" s="1"/>
  <c r="L40"/>
  <c r="L39"/>
  <c r="L45" s="1"/>
  <c r="H39"/>
  <c r="F39"/>
  <c r="E39"/>
  <c r="D38"/>
  <c r="O38" s="1"/>
  <c r="L33"/>
  <c r="H33"/>
  <c r="K31"/>
  <c r="K34" s="1"/>
  <c r="G31"/>
  <c r="N29"/>
  <c r="N34" s="1"/>
  <c r="M29"/>
  <c r="M34" s="1"/>
  <c r="L29"/>
  <c r="F29"/>
  <c r="L28"/>
  <c r="L34" s="1"/>
  <c r="H28"/>
  <c r="F28"/>
  <c r="E28"/>
  <c r="O27"/>
  <c r="D27"/>
  <c r="D34" s="1"/>
  <c r="L22"/>
  <c r="H22"/>
  <c r="F22"/>
  <c r="E22"/>
  <c r="O22" s="1"/>
  <c r="G21"/>
  <c r="O21" s="1"/>
  <c r="K20"/>
  <c r="K65" s="1"/>
  <c r="J20"/>
  <c r="J65" s="1"/>
  <c r="G20"/>
  <c r="G65" s="1"/>
  <c r="I19"/>
  <c r="I60" s="1"/>
  <c r="N18"/>
  <c r="N60" s="1"/>
  <c r="M18"/>
  <c r="M60" s="1"/>
  <c r="L18"/>
  <c r="L60" s="1"/>
  <c r="H18"/>
  <c r="H60" s="1"/>
  <c r="F18"/>
  <c r="F60" s="1"/>
  <c r="E18"/>
  <c r="E60" s="1"/>
  <c r="L17"/>
  <c r="L55" s="1"/>
  <c r="H17"/>
  <c r="H55" s="1"/>
  <c r="F17"/>
  <c r="F55" s="1"/>
  <c r="E17"/>
  <c r="E55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O16"/>
  <c r="D16"/>
  <c r="D50" s="1"/>
  <c r="N14"/>
  <c r="D115" s="1"/>
  <c r="M14"/>
  <c r="D114" s="1"/>
  <c r="L14"/>
  <c r="K14"/>
  <c r="J14"/>
  <c r="I14"/>
  <c r="H14"/>
  <c r="G14"/>
  <c r="F14"/>
  <c r="E14"/>
  <c r="D14"/>
  <c r="N13"/>
  <c r="M13"/>
  <c r="L13"/>
  <c r="K13"/>
  <c r="J13"/>
  <c r="I13"/>
  <c r="H13"/>
  <c r="G13"/>
  <c r="F13"/>
  <c r="E13"/>
  <c r="D13"/>
  <c r="L12"/>
  <c r="K12"/>
  <c r="J12"/>
  <c r="H12"/>
  <c r="G12"/>
  <c r="F12"/>
  <c r="E12"/>
  <c r="D70" l="1"/>
  <c r="M70"/>
  <c r="L75"/>
  <c r="M75"/>
  <c r="H52"/>
  <c r="L52"/>
  <c r="D52"/>
  <c r="O50"/>
  <c r="F52" s="1"/>
  <c r="L70"/>
  <c r="N70"/>
  <c r="K70"/>
  <c r="N75"/>
  <c r="K75"/>
  <c r="E52"/>
  <c r="G52"/>
  <c r="I52"/>
  <c r="K52"/>
  <c r="M52"/>
  <c r="D57"/>
  <c r="O55"/>
  <c r="F57" s="1"/>
  <c r="F142"/>
  <c r="G142" s="1"/>
  <c r="F33" s="1"/>
  <c r="F34" s="1"/>
  <c r="G141"/>
  <c r="L57"/>
  <c r="O19"/>
  <c r="D23"/>
  <c r="F23"/>
  <c r="H23"/>
  <c r="J23"/>
  <c r="L23"/>
  <c r="N23"/>
  <c r="D45"/>
  <c r="G57"/>
  <c r="J57"/>
  <c r="M57"/>
  <c r="O60"/>
  <c r="L62" s="1"/>
  <c r="J62"/>
  <c r="H142"/>
  <c r="I142" s="1"/>
  <c r="F44" s="1"/>
  <c r="O44" s="1"/>
  <c r="I111"/>
  <c r="F40" s="1"/>
  <c r="F45" s="1"/>
  <c r="E57"/>
  <c r="H57"/>
  <c r="O17"/>
  <c r="O23" s="1"/>
  <c r="E62"/>
  <c r="H62"/>
  <c r="M62"/>
  <c r="O18"/>
  <c r="I62"/>
  <c r="O20"/>
  <c r="E23"/>
  <c r="G23"/>
  <c r="I23"/>
  <c r="K23"/>
  <c r="M23"/>
  <c r="O28"/>
  <c r="O31"/>
  <c r="O39"/>
  <c r="I57"/>
  <c r="K57"/>
  <c r="N57"/>
  <c r="G62"/>
  <c r="K62"/>
  <c r="I145"/>
  <c r="D62"/>
  <c r="O65"/>
  <c r="K67" s="1"/>
  <c r="G110"/>
  <c r="I110"/>
  <c r="G112"/>
  <c r="H29" s="1"/>
  <c r="H34" s="1"/>
  <c r="I112"/>
  <c r="H40" s="1"/>
  <c r="H45" s="1"/>
  <c r="I119"/>
  <c r="G120"/>
  <c r="I30" s="1"/>
  <c r="G131"/>
  <c r="J31" s="1"/>
  <c r="J34" s="1"/>
  <c r="I131"/>
  <c r="J42" s="1"/>
  <c r="J45" s="1"/>
  <c r="G136"/>
  <c r="I136"/>
  <c r="G123"/>
  <c r="I123"/>
  <c r="G124"/>
  <c r="H70" l="1"/>
  <c r="H75"/>
  <c r="F70"/>
  <c r="F75"/>
  <c r="J75"/>
  <c r="I70"/>
  <c r="G125"/>
  <c r="G138"/>
  <c r="G32"/>
  <c r="J70"/>
  <c r="I121"/>
  <c r="I41"/>
  <c r="G116"/>
  <c r="E29"/>
  <c r="D75"/>
  <c r="G145"/>
  <c r="E33"/>
  <c r="O33" s="1"/>
  <c r="E67"/>
  <c r="N67"/>
  <c r="H67"/>
  <c r="K25"/>
  <c r="G25"/>
  <c r="G133"/>
  <c r="I67"/>
  <c r="D67"/>
  <c r="L25"/>
  <c r="H25"/>
  <c r="D25"/>
  <c r="G67"/>
  <c r="N62"/>
  <c r="F62"/>
  <c r="O62" s="1"/>
  <c r="N52"/>
  <c r="J52"/>
  <c r="I125"/>
  <c r="I75"/>
  <c r="I138"/>
  <c r="G43"/>
  <c r="I34"/>
  <c r="O30"/>
  <c r="I116"/>
  <c r="E40"/>
  <c r="I133"/>
  <c r="L67"/>
  <c r="O42"/>
  <c r="M25"/>
  <c r="I25"/>
  <c r="E25"/>
  <c r="J67"/>
  <c r="G121"/>
  <c r="M67"/>
  <c r="F67"/>
  <c r="N25"/>
  <c r="J25"/>
  <c r="F25"/>
  <c r="O57"/>
  <c r="O52"/>
  <c r="I149" l="1"/>
  <c r="O67"/>
  <c r="G149"/>
  <c r="O40"/>
  <c r="E45"/>
  <c r="O43"/>
  <c r="G45"/>
  <c r="O29"/>
  <c r="E34"/>
  <c r="I45"/>
  <c r="O41"/>
  <c r="O32"/>
  <c r="G34"/>
  <c r="O25"/>
  <c r="G70" l="1"/>
  <c r="E70"/>
  <c r="E36"/>
  <c r="G75"/>
  <c r="G47"/>
  <c r="E75"/>
  <c r="E47"/>
  <c r="O34"/>
  <c r="I47"/>
  <c r="O45"/>
  <c r="L47" l="1"/>
  <c r="M47"/>
  <c r="N47"/>
  <c r="K47"/>
  <c r="H47"/>
  <c r="F47"/>
  <c r="J47"/>
  <c r="D47"/>
  <c r="O47" s="1"/>
  <c r="D36"/>
  <c r="M36"/>
  <c r="L36"/>
  <c r="N36"/>
  <c r="K36"/>
  <c r="H36"/>
  <c r="F36"/>
  <c r="J36"/>
  <c r="I36"/>
  <c r="E77"/>
  <c r="O75"/>
  <c r="E72"/>
  <c r="O70"/>
  <c r="G77"/>
  <c r="G72"/>
  <c r="G36"/>
  <c r="D72" l="1"/>
  <c r="M72"/>
  <c r="N72"/>
  <c r="K72"/>
  <c r="L72"/>
  <c r="I72"/>
  <c r="J72"/>
  <c r="F72"/>
  <c r="H72"/>
  <c r="M77"/>
  <c r="N77"/>
  <c r="L77"/>
  <c r="K77"/>
  <c r="F77"/>
  <c r="H77"/>
  <c r="D77"/>
  <c r="O77" s="1"/>
  <c r="J77"/>
  <c r="I77"/>
  <c r="O36"/>
  <c r="O72" l="1"/>
</calcChain>
</file>

<file path=xl/sharedStrings.xml><?xml version="1.0" encoding="utf-8"?>
<sst xmlns="http://schemas.openxmlformats.org/spreadsheetml/2006/main" count="114" uniqueCount="64">
  <si>
    <t>Cost Of Service By Rate Schedule</t>
  </si>
  <si>
    <t>Weighted Customer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</si>
  <si>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</si>
  <si>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</si>
  <si>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</si>
  <si>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</si>
  <si>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</si>
  <si>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</si>
  <si>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</si>
  <si>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</si>
  <si>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</si>
  <si>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</si>
  <si>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</si>
  <si>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</si>
  <si>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</si>
  <si>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</si>
  <si>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Description</t>
  </si>
  <si>
    <t>Total</t>
  </si>
  <si>
    <t>Residential</t>
  </si>
  <si>
    <t>Commercial</t>
  </si>
  <si>
    <t>Industrial</t>
  </si>
  <si>
    <t>Irrigation</t>
  </si>
  <si>
    <t>St Lighting</t>
  </si>
  <si>
    <t>Area Lighting</t>
  </si>
  <si>
    <t>OSPA</t>
  </si>
  <si>
    <t xml:space="preserve"> Ave Customers</t>
  </si>
  <si>
    <t>FACTOR 40</t>
  </si>
  <si>
    <t>FACTOR 41</t>
  </si>
  <si>
    <t>FACTOR 42</t>
  </si>
  <si>
    <t xml:space="preserve"> Residential</t>
  </si>
  <si>
    <t>FACTOR 43</t>
  </si>
  <si>
    <t xml:space="preserve"> Commercial</t>
  </si>
  <si>
    <t>FACTOR 44</t>
  </si>
  <si>
    <t xml:space="preserve"> Industrial / Irrigation</t>
  </si>
  <si>
    <t>FACTOR 45</t>
  </si>
  <si>
    <t xml:space="preserve"> Lighting</t>
  </si>
  <si>
    <t>FACTOR 46</t>
  </si>
  <si>
    <t>FACTOR 47</t>
  </si>
  <si>
    <t>FACTOR 48</t>
  </si>
  <si>
    <t>COS</t>
  </si>
  <si>
    <t>Average</t>
  </si>
  <si>
    <t>Account</t>
  </si>
  <si>
    <t>Total Acct 902</t>
  </si>
  <si>
    <t>Total Acct 903</t>
  </si>
  <si>
    <t>Schedule</t>
  </si>
  <si>
    <t>Customers</t>
  </si>
  <si>
    <t>(F 40)</t>
  </si>
  <si>
    <t>Weighting</t>
  </si>
  <si>
    <t>(F 41)</t>
  </si>
  <si>
    <t>(F 42)</t>
  </si>
  <si>
    <t xml:space="preserve"> Total</t>
  </si>
  <si>
    <t>Irrigation - annual cust</t>
  </si>
  <si>
    <t>TOD</t>
  </si>
  <si>
    <t>Irrigation - ave billings</t>
  </si>
  <si>
    <t>Street Lighting</t>
  </si>
  <si>
    <t>77</t>
  </si>
  <si>
    <t>15 - TOSS</t>
  </si>
  <si>
    <t>15 - MONL</t>
  </si>
  <si>
    <t>Post-Top</t>
  </si>
  <si>
    <t xml:space="preserve"> </t>
  </si>
  <si>
    <t>Rocky Mountain Power</t>
  </si>
  <si>
    <t>State of Utah</t>
  </si>
  <si>
    <t>2010 Protocol (Non Wgt)</t>
  </si>
  <si>
    <t>12 Months Ended May 2013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</si>
</sst>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6">
    <font>
      <sz val="10"/>
      <name val="SWISS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93">
    <xf numFmtId="41" fontId="0" fillId="0" borderId="0" xfId="0"/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Continuous"/>
    </xf>
    <xf numFmtId="1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 applyProtection="1">
      <alignment horizontal="centerContinuous"/>
    </xf>
    <xf numFmtId="3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41" fontId="3" fillId="0" borderId="0" xfId="0" applyNumberFormat="1" applyFont="1" applyFill="1"/>
    <xf numFmtId="2" fontId="2" fillId="0" borderId="0" xfId="0" applyNumberFormat="1" applyFont="1" applyFill="1" applyBorder="1" applyAlignment="1">
      <alignment horizontal="center"/>
    </xf>
    <xf numFmtId="41" fontId="1" fillId="0" borderId="0" xfId="0" applyFont="1" applyFill="1"/>
    <xf numFmtId="3" fontId="3" fillId="0" borderId="0" xfId="0" applyNumberFormat="1" applyFont="1" applyFill="1" applyBorder="1"/>
    <xf numFmtId="41" fontId="3" fillId="0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1" fontId="3" fillId="0" borderId="2" xfId="0" applyFont="1" applyFill="1" applyBorder="1" applyAlignment="1">
      <alignment horizontal="center"/>
    </xf>
    <xf numFmtId="37" fontId="3" fillId="0" borderId="2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/>
    <xf numFmtId="164" fontId="1" fillId="0" borderId="3" xfId="0" applyNumberFormat="1" applyFont="1" applyFill="1" applyBorder="1" applyProtection="1"/>
    <xf numFmtId="3" fontId="3" fillId="0" borderId="0" xfId="0" applyNumberFormat="1" applyFont="1" applyFill="1" applyAlignment="1">
      <alignment horizontal="right"/>
    </xf>
    <xf numFmtId="165" fontId="3" fillId="0" borderId="4" xfId="0" applyNumberFormat="1" applyFont="1" applyFill="1" applyBorder="1" applyProtection="1"/>
    <xf numFmtId="165" fontId="3" fillId="0" borderId="0" xfId="0" applyNumberFormat="1" applyFont="1" applyFill="1"/>
    <xf numFmtId="1" fontId="1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Protection="1"/>
    <xf numFmtId="3" fontId="1" fillId="0" borderId="0" xfId="0" applyNumberFormat="1" applyFont="1" applyFill="1" applyBorder="1"/>
    <xf numFmtId="165" fontId="3" fillId="0" borderId="5" xfId="0" applyNumberFormat="1" applyFont="1" applyFill="1" applyBorder="1" applyProtection="1"/>
    <xf numFmtId="164" fontId="1" fillId="0" borderId="6" xfId="0" applyNumberFormat="1" applyFont="1" applyFill="1" applyBorder="1" applyProtection="1"/>
    <xf numFmtId="165" fontId="3" fillId="0" borderId="4" xfId="2" applyNumberFormat="1" applyFont="1" applyFill="1" applyBorder="1" applyProtection="1"/>
    <xf numFmtId="165" fontId="1" fillId="0" borderId="0" xfId="2" applyNumberFormat="1" applyFont="1" applyFill="1" applyBorder="1" applyProtection="1"/>
    <xf numFmtId="165" fontId="1" fillId="0" borderId="0" xfId="0" applyNumberFormat="1" applyFont="1" applyFill="1" applyBorder="1" applyProtection="1"/>
    <xf numFmtId="165" fontId="1" fillId="0" borderId="0" xfId="0" applyNumberFormat="1" applyFont="1" applyFill="1"/>
    <xf numFmtId="165" fontId="3" fillId="0" borderId="0" xfId="2" applyNumberFormat="1" applyFont="1" applyFill="1" applyBorder="1" applyProtection="1"/>
    <xf numFmtId="1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>
      <alignment horizontal="left"/>
    </xf>
    <xf numFmtId="164" fontId="1" fillId="0" borderId="0" xfId="1" applyNumberFormat="1" applyFont="1" applyFill="1" applyProtection="1">
      <protection locked="0"/>
    </xf>
    <xf numFmtId="43" fontId="1" fillId="0" borderId="0" xfId="0" applyNumberFormat="1" applyFont="1" applyFill="1" applyProtection="1">
      <protection locked="0"/>
    </xf>
    <xf numFmtId="164" fontId="1" fillId="0" borderId="2" xfId="1" applyNumberFormat="1" applyFont="1" applyFill="1" applyBorder="1" applyProtection="1">
      <protection locked="0"/>
    </xf>
    <xf numFmtId="43" fontId="1" fillId="0" borderId="2" xfId="0" applyNumberFormat="1" applyFont="1" applyFill="1" applyBorder="1" applyProtection="1">
      <protection locked="0"/>
    </xf>
    <xf numFmtId="164" fontId="1" fillId="0" borderId="2" xfId="0" applyNumberFormat="1" applyFont="1" applyFill="1" applyBorder="1" applyProtection="1"/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1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Protection="1">
      <protection locked="0"/>
    </xf>
    <xf numFmtId="4" fontId="1" fillId="0" borderId="6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 applyProtection="1">
      <protection locked="0"/>
    </xf>
    <xf numFmtId="43" fontId="1" fillId="0" borderId="0" xfId="0" applyNumberFormat="1" applyFont="1" applyFill="1" applyBorder="1" applyProtection="1">
      <protection locked="0"/>
    </xf>
    <xf numFmtId="164" fontId="1" fillId="0" borderId="0" xfId="0" applyNumberFormat="1" applyFont="1" applyFill="1" applyBorder="1" applyProtection="1"/>
    <xf numFmtId="164" fontId="1" fillId="0" borderId="2" xfId="0" applyNumberFormat="1" applyFont="1" applyFill="1" applyBorder="1" applyProtection="1">
      <protection locked="0"/>
    </xf>
    <xf numFmtId="3" fontId="1" fillId="0" borderId="0" xfId="0" applyNumberFormat="1" applyFont="1" applyFill="1" applyAlignment="1">
      <alignment horizontal="left"/>
    </xf>
    <xf numFmtId="9" fontId="1" fillId="0" borderId="0" xfId="2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43" fontId="1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/>
    <xf numFmtId="164" fontId="1" fillId="0" borderId="0" xfId="1" applyNumberFormat="1" applyFont="1" applyFill="1"/>
    <xf numFmtId="1" fontId="1" fillId="0" borderId="0" xfId="0" quotePrefix="1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9" fontId="1" fillId="0" borderId="0" xfId="2" applyFont="1" applyFill="1" applyProtection="1"/>
    <xf numFmtId="41" fontId="1" fillId="0" borderId="7" xfId="0" applyFont="1" applyFill="1" applyBorder="1"/>
    <xf numFmtId="3" fontId="1" fillId="0" borderId="7" xfId="0" applyNumberFormat="1" applyFont="1" applyFill="1" applyBorder="1"/>
    <xf numFmtId="41" fontId="1" fillId="0" borderId="0" xfId="0" applyFont="1" applyFill="1" applyBorder="1"/>
    <xf numFmtId="4" fontId="1" fillId="0" borderId="0" xfId="0" applyNumberFormat="1" applyFont="1" applyFill="1" applyBorder="1"/>
    <xf numFmtId="41" fontId="3" fillId="0" borderId="0" xfId="0" quotePrefix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9" fontId="3" fillId="0" borderId="0" xfId="2" applyFont="1" applyFill="1" applyProtection="1"/>
    <xf numFmtId="164" fontId="3" fillId="0" borderId="5" xfId="0" applyNumberFormat="1" applyFont="1" applyFill="1" applyBorder="1" applyProtection="1"/>
    <xf numFmtId="4" fontId="3" fillId="0" borderId="5" xfId="0" applyNumberFormat="1" applyFont="1" applyFill="1" applyBorder="1" applyAlignment="1" applyProtection="1">
      <alignment horizontal="right"/>
      <protection locked="0"/>
    </xf>
    <xf numFmtId="4" fontId="3" fillId="0" borderId="5" xfId="0" applyNumberFormat="1" applyFont="1" applyFill="1" applyBorder="1"/>
    <xf numFmtId="164" fontId="3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/>
    <xf numFmtId="3" fontId="1" fillId="0" borderId="0" xfId="0" applyNumberFormat="1" applyFont="1" applyFill="1" applyBorder="1" applyAlignment="1" applyProtection="1">
      <protection locked="0"/>
    </xf>
    <xf numFmtId="3" fontId="1" fillId="0" borderId="0" xfId="0" applyNumberFormat="1" applyFont="1" applyFill="1" applyBorder="1" applyAlignment="1"/>
    <xf numFmtId="3" fontId="1" fillId="0" borderId="0" xfId="0" quotePrefix="1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166" fontId="1" fillId="0" borderId="0" xfId="2" applyNumberFormat="1" applyFont="1" applyFill="1"/>
    <xf numFmtId="3" fontId="1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Utah%20Docket%2011-035-200%20(GRC%202012)\Filed%20(direct)\Testimony%20and%20Exhibits\Exhibit%20RMP__(CCP-3)\Tabs%202,%204%20&amp;%205\COS%20UT%20May%2020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7.9056500159581822E-2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>
        <row r="10">
          <cell r="J10" t="str">
            <v>General</v>
          </cell>
          <cell r="K10" t="str">
            <v>General</v>
          </cell>
          <cell r="L10" t="str">
            <v>Street &amp; Area</v>
          </cell>
          <cell r="M10" t="str">
            <v>General</v>
          </cell>
          <cell r="O10" t="str">
            <v>Traffic</v>
          </cell>
          <cell r="P10" t="str">
            <v>Outdoor</v>
          </cell>
          <cell r="Q10" t="str">
            <v>General</v>
          </cell>
        </row>
        <row r="11">
          <cell r="I11" t="str">
            <v>Residential</v>
          </cell>
          <cell r="J11" t="str">
            <v>Large Dist.</v>
          </cell>
          <cell r="K11" t="str">
            <v>+1 MW</v>
          </cell>
          <cell r="L11" t="str">
            <v>Lighting</v>
          </cell>
          <cell r="M11" t="str">
            <v>Trans</v>
          </cell>
          <cell r="N11" t="str">
            <v>Irrigation</v>
          </cell>
          <cell r="O11" t="str">
            <v>Signals</v>
          </cell>
          <cell r="P11" t="str">
            <v>Lighting</v>
          </cell>
          <cell r="Q11" t="str">
            <v>Small Dist.</v>
          </cell>
          <cell r="R11" t="str">
            <v>Industrial</v>
          </cell>
          <cell r="S11" t="str">
            <v>Industrial</v>
          </cell>
        </row>
        <row r="12">
          <cell r="I12" t="str">
            <v>Sch 1</v>
          </cell>
          <cell r="J12" t="str">
            <v>Sch 6</v>
          </cell>
          <cell r="K12" t="str">
            <v>Sch 8</v>
          </cell>
          <cell r="L12" t="str">
            <v>Sch. 7,11,12</v>
          </cell>
          <cell r="M12" t="str">
            <v>Sch 9</v>
          </cell>
          <cell r="N12" t="str">
            <v>Sch 10</v>
          </cell>
          <cell r="O12" t="str">
            <v>Sch 15</v>
          </cell>
          <cell r="P12" t="str">
            <v>Sch 15</v>
          </cell>
          <cell r="Q12" t="str">
            <v>Sch 23</v>
          </cell>
          <cell r="R12" t="str">
            <v>Cust 1</v>
          </cell>
          <cell r="S12" t="str">
            <v>Cust 2</v>
          </cell>
        </row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0.34678074010026638</v>
          </cell>
          <cell r="G15">
            <v>0.28195663425883188</v>
          </cell>
          <cell r="H15">
            <v>8.5371834065938651E-2</v>
          </cell>
          <cell r="I15">
            <v>2.0731250890519198E-3</v>
          </cell>
          <cell r="J15">
            <v>0.17001473612184112</v>
          </cell>
          <cell r="K15">
            <v>7.5236331740348855E-3</v>
          </cell>
          <cell r="L15">
            <v>2.1273082361717073E-4</v>
          </cell>
          <cell r="M15">
            <v>3.853886201956081E-4</v>
          </cell>
          <cell r="N15">
            <v>6.9074733988795212E-2</v>
          </cell>
          <cell r="O15">
            <v>1.9269619761758498E-2</v>
          </cell>
          <cell r="P15">
            <v>1.733682399566859E-2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0.33144690517721725</v>
          </cell>
          <cell r="G16">
            <v>0.27941773220979887</v>
          </cell>
          <cell r="H16">
            <v>8.8031959613796257E-2</v>
          </cell>
          <cell r="I16">
            <v>2.6685474820672479E-3</v>
          </cell>
          <cell r="J16">
            <v>0.1796536449925463</v>
          </cell>
          <cell r="K16">
            <v>7.851145492374919E-3</v>
          </cell>
          <cell r="L16">
            <v>2.2755389745081353E-4</v>
          </cell>
          <cell r="M16">
            <v>4.9488603275306756E-4</v>
          </cell>
          <cell r="N16">
            <v>6.7538199135653509E-2</v>
          </cell>
          <cell r="O16">
            <v>2.0720818004020418E-2</v>
          </cell>
          <cell r="P16">
            <v>2.1948607962321207E-2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0.36211457502331545</v>
          </cell>
          <cell r="G17">
            <v>0.28449553630786484</v>
          </cell>
          <cell r="H17">
            <v>8.2711708518081031E-2</v>
          </cell>
          <cell r="I17">
            <v>1.4777026960365914E-3</v>
          </cell>
          <cell r="J17">
            <v>0.16037582725113594</v>
          </cell>
          <cell r="K17">
            <v>7.1961208556948538E-3</v>
          </cell>
          <cell r="L17">
            <v>1.979077497835279E-4</v>
          </cell>
          <cell r="M17">
            <v>2.758912076381487E-4</v>
          </cell>
          <cell r="N17">
            <v>7.06112688419369E-2</v>
          </cell>
          <cell r="O17">
            <v>1.7818421519496582E-2</v>
          </cell>
          <cell r="P17">
            <v>1.272504002901597E-2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C36">
            <v>0</v>
          </cell>
          <cell r="D36">
            <v>0</v>
          </cell>
          <cell r="E36">
            <v>0</v>
          </cell>
          <cell r="F36">
            <v>0.35315040564815625</v>
          </cell>
          <cell r="G36">
            <v>0.27733096412217717</v>
          </cell>
          <cell r="H36">
            <v>8.5139894476621722E-2</v>
          </cell>
          <cell r="I36">
            <v>2.5426652189093112E-3</v>
          </cell>
          <cell r="J36">
            <v>0.17038480725074431</v>
          </cell>
          <cell r="K36">
            <v>6.1315834054655087E-3</v>
          </cell>
          <cell r="L36">
            <v>2.1617609512614895E-4</v>
          </cell>
          <cell r="M36">
            <v>4.7204431846514745E-4</v>
          </cell>
          <cell r="N36">
            <v>6.7439190366346241E-2</v>
          </cell>
          <cell r="O36">
            <v>1.9102583788139667E-2</v>
          </cell>
          <cell r="P36">
            <v>1.8089685309848409E-2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C38">
            <v>0</v>
          </cell>
          <cell r="D38">
            <v>0</v>
          </cell>
          <cell r="E38">
            <v>0</v>
          </cell>
          <cell r="F38">
            <v>0.3457134096303689</v>
          </cell>
          <cell r="G38">
            <v>0.28160250945777465</v>
          </cell>
          <cell r="H38">
            <v>8.5672947083855658E-2</v>
          </cell>
          <cell r="I38">
            <v>2.2249158556077379E-3</v>
          </cell>
          <cell r="J38">
            <v>0.17113427332619485</v>
          </cell>
          <cell r="K38">
            <v>6.9433386572458865E-3</v>
          </cell>
          <cell r="L38">
            <v>2.1529500485282249E-4</v>
          </cell>
          <cell r="M38">
            <v>4.1386663584004938E-4</v>
          </cell>
          <cell r="N38">
            <v>6.8654008769019947E-2</v>
          </cell>
          <cell r="O38">
            <v>1.9330590802381545E-2</v>
          </cell>
          <cell r="P38">
            <v>1.8094844776857806E-2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C40">
            <v>0</v>
          </cell>
          <cell r="D40">
            <v>0</v>
          </cell>
          <cell r="E40">
            <v>0</v>
          </cell>
          <cell r="F40">
            <v>0.30016381987402058</v>
          </cell>
          <cell r="G40">
            <v>0.27379950297749145</v>
          </cell>
          <cell r="H40">
            <v>9.3556451175058924E-2</v>
          </cell>
          <cell r="I40">
            <v>3.8947743230392132E-3</v>
          </cell>
          <cell r="J40">
            <v>0.2003789605656911</v>
          </cell>
          <cell r="K40">
            <v>7.5691116073337127E-3</v>
          </cell>
          <cell r="L40">
            <v>2.5914542277005048E-4</v>
          </cell>
          <cell r="M40">
            <v>7.1636314216279968E-4</v>
          </cell>
          <cell r="N40">
            <v>6.4646370589069718E-2</v>
          </cell>
          <cell r="O40">
            <v>2.3800685663863255E-2</v>
          </cell>
          <cell r="P40">
            <v>3.121481465949924E-2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C41">
            <v>0</v>
          </cell>
          <cell r="D41">
            <v>0</v>
          </cell>
          <cell r="E41">
            <v>0</v>
          </cell>
          <cell r="F41">
            <v>0.30023130256327912</v>
          </cell>
          <cell r="G41">
            <v>0.27449143799422221</v>
          </cell>
          <cell r="H41">
            <v>9.3465288717069536E-2</v>
          </cell>
          <cell r="I41">
            <v>3.8778262228170548E-3</v>
          </cell>
          <cell r="J41">
            <v>0.19944051473576158</v>
          </cell>
          <cell r="K41">
            <v>8.0230963084299122E-3</v>
          </cell>
          <cell r="L41">
            <v>2.5792401813243862E-4</v>
          </cell>
          <cell r="M41">
            <v>7.1409995092474676E-4</v>
          </cell>
          <cell r="N41">
            <v>6.4543672000328359E-2</v>
          </cell>
          <cell r="O41">
            <v>2.3654585294740682E-2</v>
          </cell>
          <cell r="P41">
            <v>3.130025219429413E-2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C42">
            <v>0</v>
          </cell>
          <cell r="D42">
            <v>0</v>
          </cell>
          <cell r="E42">
            <v>0</v>
          </cell>
          <cell r="F42">
            <v>0.30104312936145988</v>
          </cell>
          <cell r="G42">
            <v>0.27449366663792107</v>
          </cell>
          <cell r="H42">
            <v>9.33958731803467E-2</v>
          </cell>
          <cell r="I42">
            <v>3.8698101613358722E-3</v>
          </cell>
          <cell r="J42">
            <v>0.19883232403533188</v>
          </cell>
          <cell r="K42">
            <v>8.0238472728440882E-3</v>
          </cell>
          <cell r="L42">
            <v>2.5775506823301974E-4</v>
          </cell>
          <cell r="M42">
            <v>7.1620087895669438E-4</v>
          </cell>
          <cell r="N42">
            <v>6.4540848442871071E-2</v>
          </cell>
          <cell r="O42">
            <v>2.3586405882221727E-2</v>
          </cell>
          <cell r="P42">
            <v>3.1240139078477894E-2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C43">
            <v>0</v>
          </cell>
          <cell r="D43">
            <v>0</v>
          </cell>
          <cell r="E43">
            <v>0</v>
          </cell>
          <cell r="F43">
            <v>0.30306659879546111</v>
          </cell>
          <cell r="G43">
            <v>0.27474367218457407</v>
          </cell>
          <cell r="H43">
            <v>9.3029518456809415E-2</v>
          </cell>
          <cell r="I43">
            <v>3.8380748502416045E-3</v>
          </cell>
          <cell r="J43">
            <v>0.1967966952389395</v>
          </cell>
          <cell r="K43">
            <v>8.5131918744681019E-3</v>
          </cell>
          <cell r="L43">
            <v>2.5564680281433736E-4</v>
          </cell>
          <cell r="M43">
            <v>7.0945726041552284E-4</v>
          </cell>
          <cell r="N43">
            <v>6.4451032143601858E-2</v>
          </cell>
          <cell r="O43">
            <v>2.3414432358356278E-2</v>
          </cell>
          <cell r="P43">
            <v>3.1181680034318107E-2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C44">
            <v>0</v>
          </cell>
          <cell r="D44">
            <v>0</v>
          </cell>
          <cell r="E44">
            <v>0</v>
          </cell>
          <cell r="F44">
            <v>0.29999495057673642</v>
          </cell>
          <cell r="G44">
            <v>0.27476096161963715</v>
          </cell>
          <cell r="H44">
            <v>9.3540957612252701E-2</v>
          </cell>
          <cell r="I44">
            <v>3.861336476420312E-3</v>
          </cell>
          <cell r="J44">
            <v>0.19881187368989819</v>
          </cell>
          <cell r="K44">
            <v>8.6997641624021096E-3</v>
          </cell>
          <cell r="L44">
            <v>2.5669242094685381E-4</v>
          </cell>
          <cell r="M44">
            <v>7.175871034910161E-4</v>
          </cell>
          <cell r="N44">
            <v>6.4375268548369252E-2</v>
          </cell>
          <cell r="O44">
            <v>2.3642318116399733E-2</v>
          </cell>
          <cell r="P44">
            <v>3.1338289673446068E-2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C45">
            <v>0</v>
          </cell>
          <cell r="D45">
            <v>0</v>
          </cell>
          <cell r="E45">
            <v>0</v>
          </cell>
          <cell r="F45">
            <v>0.29926294716853991</v>
          </cell>
          <cell r="G45">
            <v>0.27447117425743872</v>
          </cell>
          <cell r="H45">
            <v>9.3669258765233035E-2</v>
          </cell>
          <cell r="I45">
            <v>3.8933658878241993E-3</v>
          </cell>
          <cell r="J45">
            <v>0.20029072078594379</v>
          </cell>
          <cell r="K45">
            <v>7.8060776846849084E-3</v>
          </cell>
          <cell r="L45">
            <v>2.5869013547927272E-4</v>
          </cell>
          <cell r="M45">
            <v>7.1683722635790985E-4</v>
          </cell>
          <cell r="N45">
            <v>6.4581728219834517E-2</v>
          </cell>
          <cell r="O45">
            <v>2.3697149589131859E-2</v>
          </cell>
          <cell r="P45">
            <v>3.1352050279531703E-2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C46">
            <v>0</v>
          </cell>
          <cell r="D46">
            <v>0</v>
          </cell>
          <cell r="E46">
            <v>0</v>
          </cell>
          <cell r="F46">
            <v>0.34202887553984307</v>
          </cell>
          <cell r="G46">
            <v>0.28261902416968609</v>
          </cell>
          <cell r="H46">
            <v>8.6131678115344903E-2</v>
          </cell>
          <cell r="I46">
            <v>2.1737035936650541E-3</v>
          </cell>
          <cell r="J46">
            <v>0.1725838849632812</v>
          </cell>
          <cell r="K46">
            <v>6.8883946272444594E-3</v>
          </cell>
          <cell r="L46">
            <v>2.1562929474047587E-4</v>
          </cell>
          <cell r="M46">
            <v>4.031387856580758E-4</v>
          </cell>
          <cell r="N46">
            <v>6.8873476483864757E-2</v>
          </cell>
          <cell r="O46">
            <v>1.9618740505184338E-2</v>
          </cell>
          <cell r="P46">
            <v>1.8463453921487495E-2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C47">
            <v>0</v>
          </cell>
          <cell r="D47">
            <v>0</v>
          </cell>
          <cell r="E47">
            <v>0</v>
          </cell>
          <cell r="F47">
            <v>0.30625107647896577</v>
          </cell>
          <cell r="G47">
            <v>0.27390252582878699</v>
          </cell>
          <cell r="H47">
            <v>9.2919068570288518E-2</v>
          </cell>
          <cell r="I47">
            <v>3.8851522640166499E-3</v>
          </cell>
          <cell r="J47">
            <v>0.19650980105743446</v>
          </cell>
          <cell r="K47">
            <v>5.8467411652800491E-3</v>
          </cell>
          <cell r="L47">
            <v>2.6038334675915339E-4</v>
          </cell>
          <cell r="M47">
            <v>7.1538884134326759E-4</v>
          </cell>
          <cell r="N47">
            <v>6.4905104650743603E-2</v>
          </cell>
          <cell r="O47">
            <v>2.3641983951485323E-2</v>
          </cell>
          <cell r="P47">
            <v>3.1162773844896283E-2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0.40788667745146362</v>
          </cell>
          <cell r="G48">
            <v>0.26937195901702987</v>
          </cell>
          <cell r="H48">
            <v>7.9846802600528691E-2</v>
          </cell>
          <cell r="I48">
            <v>4.3486129007934684E-3</v>
          </cell>
          <cell r="J48">
            <v>0.12840387753520596</v>
          </cell>
          <cell r="K48">
            <v>8.7964856393223864E-3</v>
          </cell>
          <cell r="L48">
            <v>2.9125714403137066E-4</v>
          </cell>
          <cell r="M48">
            <v>3.7483150565419305E-4</v>
          </cell>
          <cell r="N48">
            <v>7.2559166641209122E-2</v>
          </cell>
          <cell r="O48">
            <v>1.4654763146171658E-2</v>
          </cell>
          <cell r="P48">
            <v>1.3465566418589569E-2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0.34312597878643131</v>
          </cell>
          <cell r="G49">
            <v>0.28135889814225001</v>
          </cell>
          <cell r="H49">
            <v>8.6024383338210816E-2</v>
          </cell>
          <cell r="I49">
            <v>2.2143533058166178E-3</v>
          </cell>
          <cell r="J49">
            <v>0.1722958746422977</v>
          </cell>
          <cell r="K49">
            <v>7.6011174097305005E-3</v>
          </cell>
          <cell r="L49">
            <v>2.1624413357650152E-4</v>
          </cell>
          <cell r="M49">
            <v>4.1153149019674732E-4</v>
          </cell>
          <cell r="N49">
            <v>6.8707032277600333E-2</v>
          </cell>
          <cell r="O49">
            <v>1.9613353377159845E-2</v>
          </cell>
          <cell r="P49">
            <v>1.8431233096730143E-2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0.34546748158277124</v>
          </cell>
          <cell r="G50">
            <v>0.281296693269735</v>
          </cell>
          <cell r="H50">
            <v>8.5074962843568289E-2</v>
          </cell>
          <cell r="I50">
            <v>1.94442271892431E-3</v>
          </cell>
          <cell r="J50">
            <v>0.17365376031790111</v>
          </cell>
          <cell r="K50">
            <v>7.4556379717213676E-3</v>
          </cell>
          <cell r="L50">
            <v>2.0646932964714647E-4</v>
          </cell>
          <cell r="M50">
            <v>3.732819818151435E-4</v>
          </cell>
          <cell r="N50">
            <v>6.7763055733436481E-2</v>
          </cell>
          <cell r="O50">
            <v>1.9431787905612303E-2</v>
          </cell>
          <cell r="P50">
            <v>1.7332446344868115E-2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0.59189573629609771</v>
          </cell>
          <cell r="G51">
            <v>0.23354111800574856</v>
          </cell>
          <cell r="H51">
            <v>6.2881066543022265E-2</v>
          </cell>
          <cell r="I51">
            <v>1.0823973686767066E-2</v>
          </cell>
          <cell r="J51">
            <v>7.282280780549434E-4</v>
          </cell>
          <cell r="K51">
            <v>1.2475062190889891E-2</v>
          </cell>
          <cell r="L51">
            <v>4.999651952990353E-4</v>
          </cell>
          <cell r="M51">
            <v>2.9477086942518964E-4</v>
          </cell>
          <cell r="N51">
            <v>8.6676656644192718E-2</v>
          </cell>
          <cell r="O51">
            <v>9.1503628626661896E-5</v>
          </cell>
          <cell r="P51">
            <v>9.1918861876166881E-5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-2.9111047311911595</v>
          </cell>
          <cell r="G52">
            <v>5.8879731971754702E-2</v>
          </cell>
          <cell r="H52">
            <v>0.36961330068854742</v>
          </cell>
          <cell r="I52">
            <v>-3.9721462060249228E-2</v>
          </cell>
          <cell r="J52">
            <v>2.15954775418153</v>
          </cell>
          <cell r="K52">
            <v>1.3996921847269399E-2</v>
          </cell>
          <cell r="L52">
            <v>-1.2200191179248402E-2</v>
          </cell>
          <cell r="M52">
            <v>-2.2266718486546283E-3</v>
          </cell>
          <cell r="N52">
            <v>1.1311338697758224</v>
          </cell>
          <cell r="O52">
            <v>-9.9085914697593768E-5</v>
          </cell>
          <cell r="P52">
            <v>0.23218056372908236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0.37687276377384954</v>
          </cell>
          <cell r="G53">
            <v>0.2730791768617416</v>
          </cell>
          <cell r="H53">
            <v>8.3001320297859907E-2</v>
          </cell>
          <cell r="I53">
            <v>4.4597631903547852E-3</v>
          </cell>
          <cell r="J53">
            <v>0.14880493125895383</v>
          </cell>
          <cell r="K53">
            <v>8.3582589013307708E-3</v>
          </cell>
          <cell r="L53">
            <v>2.6124592046008815E-4</v>
          </cell>
          <cell r="M53">
            <v>4.1665813872794941E-4</v>
          </cell>
          <cell r="N53">
            <v>7.1116680456435835E-2</v>
          </cell>
          <cell r="O53">
            <v>1.6963867014314987E-2</v>
          </cell>
          <cell r="P53">
            <v>1.6665334185970496E-2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0.41110340407462748</v>
          </cell>
          <cell r="G54">
            <v>0.26830276063431108</v>
          </cell>
          <cell r="H54">
            <v>7.9210483751744845E-2</v>
          </cell>
          <cell r="I54">
            <v>5.8095331783245777E-3</v>
          </cell>
          <cell r="J54">
            <v>0.12555889351351524</v>
          </cell>
          <cell r="K54">
            <v>8.7403940382317583E-3</v>
          </cell>
          <cell r="L54">
            <v>2.8663453294349675E-4</v>
          </cell>
          <cell r="M54">
            <v>3.5770953578267203E-4</v>
          </cell>
          <cell r="N54">
            <v>7.3813243839033815E-2</v>
          </cell>
          <cell r="O54">
            <v>1.4132817873379378E-2</v>
          </cell>
          <cell r="P54">
            <v>1.2684125028105482E-2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0.34678074010026638</v>
          </cell>
          <cell r="G55">
            <v>0.28195663425883183</v>
          </cell>
          <cell r="H55">
            <v>8.5371834065938665E-2</v>
          </cell>
          <cell r="I55">
            <v>2.0731250890519198E-3</v>
          </cell>
          <cell r="J55">
            <v>0.17001473612184112</v>
          </cell>
          <cell r="K55">
            <v>7.5236331740348855E-3</v>
          </cell>
          <cell r="L55">
            <v>2.1273082361717073E-4</v>
          </cell>
          <cell r="M55">
            <v>3.8538862019560816E-4</v>
          </cell>
          <cell r="N55">
            <v>6.9074733988795212E-2</v>
          </cell>
          <cell r="O55">
            <v>1.9269619761758498E-2</v>
          </cell>
          <cell r="P55">
            <v>1.733682399566859E-2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0.34503766499831323</v>
          </cell>
          <cell r="G56">
            <v>0.28053939410626472</v>
          </cell>
          <cell r="H56">
            <v>8.4942717044256905E-2</v>
          </cell>
          <cell r="I56">
            <v>2.0627046351221084E-3</v>
          </cell>
          <cell r="J56">
            <v>0.17401752828921468</v>
          </cell>
          <cell r="K56">
            <v>7.4858160286591152E-3</v>
          </cell>
          <cell r="L56">
            <v>2.116615433510352E-4</v>
          </cell>
          <cell r="M56">
            <v>3.8345148462041778E-4</v>
          </cell>
          <cell r="N56">
            <v>6.8727533481191774E-2</v>
          </cell>
          <cell r="O56">
            <v>1.9341847024860255E-2</v>
          </cell>
          <cell r="P56">
            <v>1.7249681364145699E-2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0.41110340407462748</v>
          </cell>
          <cell r="G58">
            <v>0.26830276063431108</v>
          </cell>
          <cell r="H58">
            <v>7.9210483751744845E-2</v>
          </cell>
          <cell r="I58">
            <v>5.8095331783245777E-3</v>
          </cell>
          <cell r="J58">
            <v>0.12555889351351524</v>
          </cell>
          <cell r="K58">
            <v>8.7403940382317583E-3</v>
          </cell>
          <cell r="L58">
            <v>2.8663453294349675E-4</v>
          </cell>
          <cell r="M58">
            <v>3.5770953578267203E-4</v>
          </cell>
          <cell r="N58">
            <v>7.3813243839033815E-2</v>
          </cell>
          <cell r="O58">
            <v>1.4132817873379378E-2</v>
          </cell>
          <cell r="P58">
            <v>1.2684125028105482E-2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0.41110340407462748</v>
          </cell>
          <cell r="G59">
            <v>0.26830276063431108</v>
          </cell>
          <cell r="H59">
            <v>7.9210483751744845E-2</v>
          </cell>
          <cell r="I59">
            <v>5.8095331783245777E-3</v>
          </cell>
          <cell r="J59">
            <v>0.12555889351351524</v>
          </cell>
          <cell r="K59">
            <v>8.7403940382317583E-3</v>
          </cell>
          <cell r="L59">
            <v>2.8663453294349675E-4</v>
          </cell>
          <cell r="M59">
            <v>3.5770953578267203E-4</v>
          </cell>
          <cell r="N59">
            <v>7.3813243839033815E-2</v>
          </cell>
          <cell r="O59">
            <v>1.4132817873379378E-2</v>
          </cell>
          <cell r="P59">
            <v>1.2684125028105482E-2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0.41030787850694522</v>
          </cell>
          <cell r="G61">
            <v>0.26816483817213788</v>
          </cell>
          <cell r="H61">
            <v>7.9367723844178964E-2</v>
          </cell>
          <cell r="I61">
            <v>4.6582635515952315E-3</v>
          </cell>
          <cell r="J61">
            <v>0.12702858429982491</v>
          </cell>
          <cell r="K61">
            <v>8.8107357215158506E-3</v>
          </cell>
          <cell r="L61">
            <v>2.9286219168796744E-4</v>
          </cell>
          <cell r="M61">
            <v>3.6885351453707401E-4</v>
          </cell>
          <cell r="N61">
            <v>7.3632008750555242E-2</v>
          </cell>
          <cell r="O61">
            <v>1.4319584446186836E-2</v>
          </cell>
          <cell r="P61">
            <v>1.3048667000834761E-2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0.34496685801060067</v>
          </cell>
          <cell r="G62">
            <v>0.28162668701190641</v>
          </cell>
          <cell r="H62">
            <v>8.5617609739489411E-2</v>
          </cell>
          <cell r="I62">
            <v>2.1465711726999727E-3</v>
          </cell>
          <cell r="J62">
            <v>0.17121562719328248</v>
          </cell>
          <cell r="K62">
            <v>7.5647104144727006E-3</v>
          </cell>
          <cell r="L62">
            <v>2.1456997901152965E-4</v>
          </cell>
          <cell r="M62">
            <v>3.9820703169458595E-4</v>
          </cell>
          <cell r="N62">
            <v>6.8898340963736343E-2</v>
          </cell>
          <cell r="O62">
            <v>1.9449431979397493E-2</v>
          </cell>
          <cell r="P62">
            <v>1.7901386503708414E-2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0.34508613657452297</v>
          </cell>
          <cell r="G63">
            <v>0.28052209926636207</v>
          </cell>
          <cell r="H63">
            <v>8.4875372892429496E-2</v>
          </cell>
          <cell r="I63">
            <v>2.0634002937030818E-3</v>
          </cell>
          <cell r="J63">
            <v>0.17403893251749533</v>
          </cell>
          <cell r="K63">
            <v>7.4867793219827138E-3</v>
          </cell>
          <cell r="L63">
            <v>2.1168803623551515E-4</v>
          </cell>
          <cell r="M63">
            <v>3.8299060872598644E-4</v>
          </cell>
          <cell r="N63">
            <v>6.8736985391591746E-2</v>
          </cell>
          <cell r="O63">
            <v>1.9344230054243211E-2</v>
          </cell>
          <cell r="P63">
            <v>1.7251385042707835E-2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0.41030787850694522</v>
          </cell>
          <cell r="G66">
            <v>0.26816483817213788</v>
          </cell>
          <cell r="H66">
            <v>7.9367723844178964E-2</v>
          </cell>
          <cell r="I66">
            <v>4.6582635515952315E-3</v>
          </cell>
          <cell r="J66">
            <v>0.12702858429982491</v>
          </cell>
          <cell r="K66">
            <v>8.8107357215158506E-3</v>
          </cell>
          <cell r="L66">
            <v>2.9286219168796744E-4</v>
          </cell>
          <cell r="M66">
            <v>3.6885351453707401E-4</v>
          </cell>
          <cell r="N66">
            <v>7.3632008750555242E-2</v>
          </cell>
          <cell r="O66">
            <v>1.4319584446186836E-2</v>
          </cell>
          <cell r="P66">
            <v>1.3048667000834761E-2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0.34625281279479525</v>
          </cell>
          <cell r="G67">
            <v>0.28152739298626017</v>
          </cell>
          <cell r="H67">
            <v>8.5241866864448373E-2</v>
          </cell>
          <cell r="I67">
            <v>2.0699690333209949E-3</v>
          </cell>
          <cell r="J67">
            <v>0.17122706672131704</v>
          </cell>
          <cell r="K67">
            <v>7.5121794485835443E-3</v>
          </cell>
          <cell r="L67">
            <v>2.1240696938446335E-4</v>
          </cell>
          <cell r="M67">
            <v>3.8480191755531649E-4</v>
          </cell>
          <cell r="N67">
            <v>6.8969576942933042E-2</v>
          </cell>
          <cell r="O67">
            <v>1.9291495321995769E-2</v>
          </cell>
          <cell r="P67">
            <v>1.7310430999405838E-2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0.34678074010026638</v>
          </cell>
          <cell r="G68">
            <v>0.28195663425883183</v>
          </cell>
          <cell r="H68">
            <v>8.5371834065938665E-2</v>
          </cell>
          <cell r="I68">
            <v>2.0731250890519198E-3</v>
          </cell>
          <cell r="J68">
            <v>0.17001473612184112</v>
          </cell>
          <cell r="K68">
            <v>7.5236331740348855E-3</v>
          </cell>
          <cell r="L68">
            <v>2.1273082361717073E-4</v>
          </cell>
          <cell r="M68">
            <v>3.8538862019560816E-4</v>
          </cell>
          <cell r="N68">
            <v>6.9074733988795212E-2</v>
          </cell>
          <cell r="O68">
            <v>1.9269619761758498E-2</v>
          </cell>
          <cell r="P68">
            <v>1.733682399566859E-2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0.34503766499831323</v>
          </cell>
          <cell r="G69">
            <v>0.28053939410626472</v>
          </cell>
          <cell r="H69">
            <v>8.4942717044256905E-2</v>
          </cell>
          <cell r="I69">
            <v>2.0627046351221084E-3</v>
          </cell>
          <cell r="J69">
            <v>0.17401752828921468</v>
          </cell>
          <cell r="K69">
            <v>7.4858160286591152E-3</v>
          </cell>
          <cell r="L69">
            <v>2.116615433510352E-4</v>
          </cell>
          <cell r="M69">
            <v>3.8345148462041778E-4</v>
          </cell>
          <cell r="N69">
            <v>6.8727533481191774E-2</v>
          </cell>
          <cell r="O69">
            <v>1.9341847024860255E-2</v>
          </cell>
          <cell r="P69">
            <v>1.7249681364145699E-2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0.34503766499831323</v>
          </cell>
          <cell r="G73">
            <v>0.28053939410626472</v>
          </cell>
          <cell r="H73">
            <v>8.4942717044256905E-2</v>
          </cell>
          <cell r="I73">
            <v>2.0627046351221084E-3</v>
          </cell>
          <cell r="J73">
            <v>0.17401752828921468</v>
          </cell>
          <cell r="K73">
            <v>7.4858160286591152E-3</v>
          </cell>
          <cell r="L73">
            <v>2.116615433510352E-4</v>
          </cell>
          <cell r="M73">
            <v>3.8345148462041778E-4</v>
          </cell>
          <cell r="N73">
            <v>6.8727533481191774E-2</v>
          </cell>
          <cell r="O73">
            <v>1.9341847024860255E-2</v>
          </cell>
          <cell r="P73">
            <v>1.7249681364145699E-2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0.47799506920676227</v>
          </cell>
          <cell r="G74">
            <v>0.25410356107049986</v>
          </cell>
          <cell r="H74">
            <v>7.2803053516220004E-2</v>
          </cell>
          <cell r="I74">
            <v>9.695170732208375E-3</v>
          </cell>
          <cell r="J74">
            <v>7.9327516372351747E-2</v>
          </cell>
          <cell r="K74">
            <v>1.0005751460402373E-2</v>
          </cell>
          <cell r="L74">
            <v>3.63489903520961E-4</v>
          </cell>
          <cell r="M74">
            <v>3.2892496855062747E-4</v>
          </cell>
          <cell r="N74">
            <v>7.87410063809246E-2</v>
          </cell>
          <cell r="O74">
            <v>8.7908557944372662E-3</v>
          </cell>
          <cell r="P74">
            <v>7.8456005941219247E-3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0.34678074010026638</v>
          </cell>
          <cell r="G75">
            <v>0.28195663425883183</v>
          </cell>
          <cell r="H75">
            <v>8.5371834065938665E-2</v>
          </cell>
          <cell r="I75">
            <v>2.0731250890519198E-3</v>
          </cell>
          <cell r="J75">
            <v>0.17001473612184112</v>
          </cell>
          <cell r="K75">
            <v>7.5236331740348855E-3</v>
          </cell>
          <cell r="L75">
            <v>2.1273082361717073E-4</v>
          </cell>
          <cell r="M75">
            <v>3.8538862019560816E-4</v>
          </cell>
          <cell r="N75">
            <v>6.9074733988795212E-2</v>
          </cell>
          <cell r="O75">
            <v>1.9269619761758498E-2</v>
          </cell>
          <cell r="P75">
            <v>1.733682399566859E-2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0.34503766499831323</v>
          </cell>
          <cell r="G76">
            <v>0.28053939410626472</v>
          </cell>
          <cell r="H76">
            <v>8.4942717044256905E-2</v>
          </cell>
          <cell r="I76">
            <v>2.0627046351221084E-3</v>
          </cell>
          <cell r="J76">
            <v>0.17401752828921468</v>
          </cell>
          <cell r="K76">
            <v>7.4858160286591152E-3</v>
          </cell>
          <cell r="L76">
            <v>2.116615433510352E-4</v>
          </cell>
          <cell r="M76">
            <v>3.8345148462041778E-4</v>
          </cell>
          <cell r="N76">
            <v>6.8727533481191774E-2</v>
          </cell>
          <cell r="O76">
            <v>1.9341847024860255E-2</v>
          </cell>
          <cell r="P76">
            <v>1.7249681364145699E-2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0.40797596769246036</v>
          </cell>
          <cell r="G80">
            <v>0.26023250936572434</v>
          </cell>
          <cell r="H80">
            <v>8.012573791868563E-2</v>
          </cell>
          <cell r="I80">
            <v>6.7580087322072734E-3</v>
          </cell>
          <cell r="J80">
            <v>0.13022395857991598</v>
          </cell>
          <cell r="K80">
            <v>9.0652409788775767E-3</v>
          </cell>
          <cell r="L80">
            <v>3.5263173425839248E-4</v>
          </cell>
          <cell r="M80">
            <v>4.740124648768723E-4</v>
          </cell>
          <cell r="N80">
            <v>7.2819452434964738E-2</v>
          </cell>
          <cell r="O80">
            <v>1.5040044692986939E-2</v>
          </cell>
          <cell r="P80">
            <v>1.6932435405041715E-2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0.31527389697828928</v>
          </cell>
          <cell r="G81">
            <v>0.2767398839180083</v>
          </cell>
          <cell r="H81">
            <v>9.0837665590910319E-2</v>
          </cell>
          <cell r="I81">
            <v>3.2965554978302974E-3</v>
          </cell>
          <cell r="J81">
            <v>0.18982006148111222</v>
          </cell>
          <cell r="K81">
            <v>8.1965815451526397E-3</v>
          </cell>
          <cell r="L81">
            <v>2.4318819218842441E-4</v>
          </cell>
          <cell r="M81">
            <v>6.1037589943940135E-4</v>
          </cell>
          <cell r="N81">
            <v>6.5917574490709341E-2</v>
          </cell>
          <cell r="O81">
            <v>2.2251435829773354E-2</v>
          </cell>
          <cell r="P81">
            <v>2.6812780576586315E-2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0.34503809052951506</v>
          </cell>
          <cell r="G82">
            <v>0.2805397400924502</v>
          </cell>
          <cell r="H82">
            <v>8.4942821803186561E-2</v>
          </cell>
          <cell r="I82">
            <v>2.0627071790333142E-3</v>
          </cell>
          <cell r="J82">
            <v>0.17401655110070455</v>
          </cell>
          <cell r="K82">
            <v>7.4858252608346566E-3</v>
          </cell>
          <cell r="L82">
            <v>2.1166180439091602E-4</v>
          </cell>
          <cell r="M82">
            <v>3.834519575269659E-4</v>
          </cell>
          <cell r="N82">
            <v>6.8727618242111779E-2</v>
          </cell>
          <cell r="O82">
            <v>1.9341829392255643E-2</v>
          </cell>
          <cell r="P82">
            <v>1.7249702637990232E-2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0.46255504302189543</v>
          </cell>
          <cell r="G86">
            <v>0.23243747564073283</v>
          </cell>
          <cell r="H86">
            <v>6.8574245062143172E-2</v>
          </cell>
          <cell r="I86">
            <v>5.2052180909438854E-3</v>
          </cell>
          <cell r="J86">
            <v>0.12208160358326567</v>
          </cell>
          <cell r="K86">
            <v>7.4445759825541571E-3</v>
          </cell>
          <cell r="L86">
            <v>6.6559755611962667E-4</v>
          </cell>
          <cell r="M86">
            <v>4.0919465359389834E-4</v>
          </cell>
          <cell r="N86">
            <v>7.4485662028784788E-2</v>
          </cell>
          <cell r="O86">
            <v>1.3751064882180744E-2</v>
          </cell>
          <cell r="P86">
            <v>1.2390319497785759E-2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0.36624280023761152</v>
          </cell>
          <cell r="G106">
            <v>0.26555462689697457</v>
          </cell>
          <cell r="H106">
            <v>8.3792639793247456E-2</v>
          </cell>
          <cell r="I106">
            <v>5.3861151332486087E-3</v>
          </cell>
          <cell r="J106">
            <v>0.16115702898474754</v>
          </cell>
          <cell r="K106">
            <v>7.9222327753173897E-3</v>
          </cell>
          <cell r="L106">
            <v>3.4582266611337157E-4</v>
          </cell>
          <cell r="M106">
            <v>5.0861063124564695E-4</v>
          </cell>
          <cell r="N106">
            <v>6.9639562071107455E-2</v>
          </cell>
          <cell r="O106">
            <v>1.8667038668098799E-2</v>
          </cell>
          <cell r="P106">
            <v>2.0783522142287628E-2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0.32400132165617807</v>
          </cell>
          <cell r="G107">
            <v>0.27810323401096987</v>
          </cell>
          <cell r="H107">
            <v>8.9337737907209544E-2</v>
          </cell>
          <cell r="I107">
            <v>2.9760931673421501E-3</v>
          </cell>
          <cell r="J107">
            <v>0.18432943258346571</v>
          </cell>
          <cell r="K107">
            <v>8.0176376831335248E-3</v>
          </cell>
          <cell r="L107">
            <v>2.3525596436320683E-4</v>
          </cell>
          <cell r="M107">
            <v>5.494137399236935E-4</v>
          </cell>
          <cell r="N107">
            <v>6.6786031638201307E-2</v>
          </cell>
          <cell r="O107">
            <v>2.1429384250149473E-2</v>
          </cell>
          <cell r="P107">
            <v>2.4234457399063405E-2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0.34696320871763731</v>
          </cell>
          <cell r="G108">
            <v>0.28046929446651003</v>
          </cell>
          <cell r="H108">
            <v>8.5237078019609766E-2</v>
          </cell>
          <cell r="I108">
            <v>2.2764161409374343E-3</v>
          </cell>
          <cell r="J108">
            <v>0.17098678028718692</v>
          </cell>
          <cell r="K108">
            <v>7.5877699865055728E-3</v>
          </cell>
          <cell r="L108">
            <v>2.181303940181834E-4</v>
          </cell>
          <cell r="M108">
            <v>3.9626681976824292E-4</v>
          </cell>
          <cell r="N108">
            <v>6.8945142024034275E-2</v>
          </cell>
          <cell r="O108">
            <v>1.9267761322234608E-2</v>
          </cell>
          <cell r="P108">
            <v>1.765215182155792E-2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0.56064818544714834</v>
          </cell>
          <cell r="G109">
            <v>0.23748523166807342</v>
          </cell>
          <cell r="H109">
            <v>6.5424762112254564E-2</v>
          </cell>
          <cell r="I109">
            <v>2.8860457985321126E-2</v>
          </cell>
          <cell r="J109">
            <v>7.259043612763692E-3</v>
          </cell>
          <cell r="K109">
            <v>9.3940784167331655E-3</v>
          </cell>
          <cell r="L109">
            <v>5.4863806317919912E-4</v>
          </cell>
          <cell r="M109">
            <v>2.167955728468919E-4</v>
          </cell>
          <cell r="N109">
            <v>8.8586745108437878E-2</v>
          </cell>
          <cell r="O109">
            <v>7.5060001076382768E-4</v>
          </cell>
          <cell r="P109">
            <v>8.2546200247788542E-4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0.87079545806169434</v>
          </cell>
          <cell r="G110">
            <v>2.1763632873965207E-2</v>
          </cell>
          <cell r="H110">
            <v>2.2132013923141501E-3</v>
          </cell>
          <cell r="I110">
            <v>8.4588655801766804E-3</v>
          </cell>
          <cell r="J110">
            <v>2.7408304526621921E-3</v>
          </cell>
          <cell r="K110">
            <v>2.7908975329871402E-3</v>
          </cell>
          <cell r="L110">
            <v>2.5993433032508611E-3</v>
          </cell>
          <cell r="M110">
            <v>5.6483290827416218E-4</v>
          </cell>
          <cell r="N110">
            <v>8.810105865278367E-2</v>
          </cell>
          <cell r="O110">
            <v>-2.6432564411898695E-5</v>
          </cell>
          <cell r="P110">
            <v>-1.6881936965381465E-6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0.41110340407462742</v>
          </cell>
          <cell r="G111">
            <v>0.26830276063431108</v>
          </cell>
          <cell r="H111">
            <v>7.9210483751744845E-2</v>
          </cell>
          <cell r="I111">
            <v>5.8095331783245777E-3</v>
          </cell>
          <cell r="J111">
            <v>0.12555889351351524</v>
          </cell>
          <cell r="K111">
            <v>8.7403940382317583E-3</v>
          </cell>
          <cell r="L111">
            <v>2.8663453294349675E-4</v>
          </cell>
          <cell r="M111">
            <v>3.5770953578267208E-4</v>
          </cell>
          <cell r="N111">
            <v>7.3813243839033815E-2</v>
          </cell>
          <cell r="O111">
            <v>1.4132817873379378E-2</v>
          </cell>
          <cell r="P111">
            <v>1.2684125028105482E-2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0.47441953369520101</v>
          </cell>
          <cell r="G112">
            <v>0.23564735531297387</v>
          </cell>
          <cell r="H112">
            <v>6.8976357163596055E-2</v>
          </cell>
          <cell r="I112">
            <v>1.0919682171098637E-2</v>
          </cell>
          <cell r="J112">
            <v>0.10265000601551671</v>
          </cell>
          <cell r="K112">
            <v>7.3491788759852952E-3</v>
          </cell>
          <cell r="L112">
            <v>6.1943471692691527E-4</v>
          </cell>
          <cell r="M112">
            <v>3.5841089306258594E-4</v>
          </cell>
          <cell r="N112">
            <v>7.710351269335082E-2</v>
          </cell>
          <cell r="O112">
            <v>1.1538999392570571E-2</v>
          </cell>
          <cell r="P112">
            <v>1.0417529069718231E-2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0.34638863590237007</v>
          </cell>
          <cell r="G113">
            <v>0.28189171154664217</v>
          </cell>
          <cell r="H113">
            <v>8.5439856605602243E-2</v>
          </cell>
          <cell r="I113">
            <v>2.0883507401036391E-3</v>
          </cell>
          <cell r="J113">
            <v>0.17026121436099742</v>
          </cell>
          <cell r="K113">
            <v>7.5320080493044075E-3</v>
          </cell>
          <cell r="L113">
            <v>2.1310986705314563E-4</v>
          </cell>
          <cell r="M113">
            <v>3.8818859784882235E-4</v>
          </cell>
          <cell r="N113">
            <v>6.9035442985001694E-2</v>
          </cell>
          <cell r="O113">
            <v>1.9306728608020823E-2</v>
          </cell>
          <cell r="P113">
            <v>1.7454752737055979E-2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0.34503766499831351</v>
          </cell>
          <cell r="G114">
            <v>0.28053939410626505</v>
          </cell>
          <cell r="H114">
            <v>8.4942717044256974E-2</v>
          </cell>
          <cell r="I114">
            <v>2.0627046351221106E-3</v>
          </cell>
          <cell r="J114">
            <v>0.1740175282892148</v>
          </cell>
          <cell r="K114">
            <v>7.4858160286591169E-3</v>
          </cell>
          <cell r="L114">
            <v>2.1166154335103531E-4</v>
          </cell>
          <cell r="M114">
            <v>3.8345148462041789E-4</v>
          </cell>
          <cell r="N114">
            <v>6.8727533481191802E-2</v>
          </cell>
          <cell r="O114">
            <v>1.9341847024860265E-2</v>
          </cell>
          <cell r="P114">
            <v>1.7249681364145703E-2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0.38134586891061051</v>
          </cell>
          <cell r="G118">
            <v>0.2709763469882629</v>
          </cell>
          <cell r="H118">
            <v>8.2514302574213452E-2</v>
          </cell>
          <cell r="I118">
            <v>5.821363788653772E-3</v>
          </cell>
          <cell r="J118">
            <v>0.14441242104007176</v>
          </cell>
          <cell r="K118">
            <v>8.0629512061293693E-3</v>
          </cell>
          <cell r="L118">
            <v>3.3220908635278102E-4</v>
          </cell>
          <cell r="M118">
            <v>5.2153130707473586E-4</v>
          </cell>
          <cell r="N118">
            <v>7.2599607123792181E-2</v>
          </cell>
          <cell r="O118">
            <v>1.6212122405607102E-2</v>
          </cell>
          <cell r="P118">
            <v>1.7201275598792077E-2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0.32743483810609558</v>
          </cell>
          <cell r="G119">
            <v>0.28313442000884925</v>
          </cell>
          <cell r="H119">
            <v>8.8958885474996197E-2</v>
          </cell>
          <cell r="I119">
            <v>2.9035315730286328E-3</v>
          </cell>
          <cell r="J119">
            <v>0.17823635750821656</v>
          </cell>
          <cell r="K119">
            <v>7.7894224495665774E-3</v>
          </cell>
          <cell r="L119">
            <v>2.3097067447567867E-4</v>
          </cell>
          <cell r="M119">
            <v>5.6633119698922853E-4</v>
          </cell>
          <cell r="N119">
            <v>6.8605388719493218E-2</v>
          </cell>
          <cell r="O119">
            <v>2.0167389125308053E-2</v>
          </cell>
          <cell r="P119">
            <v>2.1972465163065304E-2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0.34241161642150869</v>
          </cell>
          <cell r="G120">
            <v>0.29067061640103775</v>
          </cell>
          <cell r="H120">
            <v>8.6245028133559762E-2</v>
          </cell>
          <cell r="I120">
            <v>2.3341349677041497E-3</v>
          </cell>
          <cell r="J120">
            <v>0.16574599763207962</v>
          </cell>
          <cell r="K120">
            <v>7.2348288506311146E-3</v>
          </cell>
          <cell r="L120">
            <v>2.1267837647130918E-4</v>
          </cell>
          <cell r="M120">
            <v>4.9399777983571058E-4</v>
          </cell>
          <cell r="N120">
            <v>7.1292678478736299E-2</v>
          </cell>
          <cell r="O120">
            <v>1.7548581951635014E-2</v>
          </cell>
          <cell r="P120">
            <v>1.5809841006228051E-2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0.56844124193944467</v>
          </cell>
          <cell r="G121">
            <v>0.24072152057097967</v>
          </cell>
          <cell r="H121">
            <v>6.421278264479896E-2</v>
          </cell>
          <cell r="I121">
            <v>2.1019968487465113E-2</v>
          </cell>
          <cell r="J121">
            <v>3.105740182992498E-3</v>
          </cell>
          <cell r="K121">
            <v>1.0763534372256809E-2</v>
          </cell>
          <cell r="L121">
            <v>5.0856792420734523E-4</v>
          </cell>
          <cell r="M121">
            <v>3.3948315495418145E-4</v>
          </cell>
          <cell r="N121">
            <v>9.0232361319847798E-2</v>
          </cell>
          <cell r="O121">
            <v>3.1360100409770389E-4</v>
          </cell>
          <cell r="P121">
            <v>3.411983995120315E-4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0.89612626755665392</v>
          </cell>
          <cell r="G122">
            <v>2.2570513619768067E-2</v>
          </cell>
          <cell r="H122">
            <v>-7.8853063374093014E-5</v>
          </cell>
          <cell r="I122">
            <v>8.8170221327279526E-3</v>
          </cell>
          <cell r="J122">
            <v>-1.0896773014042073E-2</v>
          </cell>
          <cell r="K122">
            <v>2.7553185123696368E-3</v>
          </cell>
          <cell r="L122">
            <v>2.6575881067119559E-3</v>
          </cell>
          <cell r="M122">
            <v>5.8243452754585883E-4</v>
          </cell>
          <cell r="N122">
            <v>7.8786334586923357E-2</v>
          </cell>
          <cell r="O122">
            <v>3.6581840225763742E-5</v>
          </cell>
          <cell r="P122">
            <v>-1.356434803274624E-3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0.4047370100959175</v>
          </cell>
          <cell r="G123">
            <v>0.27183428643473029</v>
          </cell>
          <cell r="H123">
            <v>8.007563479122147E-2</v>
          </cell>
          <cell r="I123">
            <v>5.7922701622753099E-3</v>
          </cell>
          <cell r="J123">
            <v>0.12708370958530427</v>
          </cell>
          <cell r="K123">
            <v>8.586612822340042E-3</v>
          </cell>
          <cell r="L123">
            <v>2.8339563538032678E-4</v>
          </cell>
          <cell r="M123">
            <v>4.0475316483076513E-4</v>
          </cell>
          <cell r="N123">
            <v>7.4375669432064986E-2</v>
          </cell>
          <cell r="O123">
            <v>1.4051620367656555E-2</v>
          </cell>
          <cell r="P123">
            <v>1.2775045773492444E-2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0.38044336162849079</v>
          </cell>
          <cell r="G124">
            <v>0.27950424204869179</v>
          </cell>
          <cell r="H124">
            <v>8.3212906129067427E-2</v>
          </cell>
          <cell r="I124">
            <v>7.099855764647234E-3</v>
          </cell>
          <cell r="J124">
            <v>0.13462570254091891</v>
          </cell>
          <cell r="K124">
            <v>7.7108079804069718E-3</v>
          </cell>
          <cell r="L124">
            <v>3.4505616133547601E-4</v>
          </cell>
          <cell r="M124">
            <v>6.6992871737225782E-4</v>
          </cell>
          <cell r="N124">
            <v>7.6438655347901577E-2</v>
          </cell>
          <cell r="O124">
            <v>1.4178354019967712E-2</v>
          </cell>
          <cell r="P124">
            <v>1.5771129661199833E-2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0.48419046724060144</v>
          </cell>
          <cell r="G125">
            <v>0.75946545053264813</v>
          </cell>
          <cell r="H125">
            <v>0.10255185985616444</v>
          </cell>
          <cell r="I125">
            <v>4.2199791126474089E-2</v>
          </cell>
          <cell r="J125">
            <v>-0.45687007920203077</v>
          </cell>
          <cell r="K125">
            <v>-5.2871286020112181E-3</v>
          </cell>
          <cell r="L125">
            <v>1.0966602377461263E-3</v>
          </cell>
          <cell r="M125">
            <v>7.2429441146545587E-3</v>
          </cell>
          <cell r="N125">
            <v>0.24536422481743247</v>
          </cell>
          <cell r="O125">
            <v>-9.1412932241618727E-2</v>
          </cell>
          <cell r="P125">
            <v>-8.8541254713475057E-2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0.48090121773895622</v>
          </cell>
          <cell r="G126">
            <v>-2.8643860590529972E-2</v>
          </cell>
          <cell r="H126">
            <v>4.585096205484368E-2</v>
          </cell>
          <cell r="I126">
            <v>-8.058146205172749E-3</v>
          </cell>
          <cell r="J126">
            <v>0.38049014231360723</v>
          </cell>
          <cell r="K126">
            <v>1.6114481304135134E-2</v>
          </cell>
          <cell r="L126">
            <v>1.4539158187882009E-4</v>
          </cell>
          <cell r="M126">
            <v>-3.704024632914622E-3</v>
          </cell>
          <cell r="N126">
            <v>-2.7971791108983686E-2</v>
          </cell>
          <cell r="O126">
            <v>7.6706098760444139E-2</v>
          </cell>
          <cell r="P126">
            <v>6.8169528783997263E-2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0.24099210564340395</v>
          </cell>
          <cell r="G127">
            <v>0.57053416665500845</v>
          </cell>
          <cell r="H127">
            <v>0.1184135396083188</v>
          </cell>
          <cell r="I127">
            <v>9.1150836964653658E-3</v>
          </cell>
          <cell r="J127">
            <v>-3.1469992685700186E-2</v>
          </cell>
          <cell r="K127">
            <v>-6.7571375146031269E-4</v>
          </cell>
          <cell r="L127">
            <v>2.3282640120451866E-4</v>
          </cell>
          <cell r="M127">
            <v>3.6206421676502625E-3</v>
          </cell>
          <cell r="N127">
            <v>0.15365459968260994</v>
          </cell>
          <cell r="O127">
            <v>-3.3751591418066121E-2</v>
          </cell>
          <cell r="P127">
            <v>-3.0665666015971028E-2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0.4938049319185972</v>
          </cell>
          <cell r="G128">
            <v>0.29457686921729587</v>
          </cell>
          <cell r="H128">
            <v>6.5841042110160147E-2</v>
          </cell>
          <cell r="I128">
            <v>1.8311502791575163E-2</v>
          </cell>
          <cell r="J128">
            <v>8.7337178245090516E-5</v>
          </cell>
          <cell r="K128">
            <v>7.2508764780293234E-3</v>
          </cell>
          <cell r="L128">
            <v>5.2027807040508269E-4</v>
          </cell>
          <cell r="M128">
            <v>1.1490349364729523E-3</v>
          </cell>
          <cell r="N128">
            <v>0.11848963360370134</v>
          </cell>
          <cell r="O128">
            <v>-1.5432677405943863E-5</v>
          </cell>
          <cell r="P128">
            <v>-1.6073626106949289E-5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-1.2999844382739296</v>
          </cell>
          <cell r="G129">
            <v>-7.0114384108957168E-3</v>
          </cell>
          <cell r="H129">
            <v>0.21046448508121207</v>
          </cell>
          <cell r="I129">
            <v>-2.1460997191324993E-2</v>
          </cell>
          <cell r="J129">
            <v>1.2412779616610443</v>
          </cell>
          <cell r="K129">
            <v>8.6264605575751604E-3</v>
          </cell>
          <cell r="L129">
            <v>-5.8060734821849865E-3</v>
          </cell>
          <cell r="M129">
            <v>-1.392151502938006E-3</v>
          </cell>
          <cell r="N129">
            <v>0.75116572794515657</v>
          </cell>
          <cell r="O129">
            <v>-2.9853010370704015E-3</v>
          </cell>
          <cell r="P129">
            <v>0.12710576465552959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0.35306872846136211</v>
          </cell>
          <cell r="G130">
            <v>0.32351790605554409</v>
          </cell>
          <cell r="H130">
            <v>8.8491608253060364E-2</v>
          </cell>
          <cell r="I130">
            <v>7.6883761351238941E-3</v>
          </cell>
          <cell r="J130">
            <v>0.11508253064286342</v>
          </cell>
          <cell r="K130">
            <v>6.6181436179983191E-3</v>
          </cell>
          <cell r="L130">
            <v>2.700266766078343E-4</v>
          </cell>
          <cell r="M130">
            <v>1.1008118162174174E-3</v>
          </cell>
          <cell r="N130">
            <v>8.8207327914271438E-2</v>
          </cell>
          <cell r="O130">
            <v>8.0992123701152646E-3</v>
          </cell>
          <cell r="P130">
            <v>7.855475737441513E-3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0.41187307913366811</v>
          </cell>
          <cell r="G131">
            <v>0.26757874540761906</v>
          </cell>
          <cell r="H131">
            <v>7.8980654210618229E-2</v>
          </cell>
          <cell r="I131">
            <v>8.7118042670548245E-3</v>
          </cell>
          <cell r="J131">
            <v>0.12329061485804839</v>
          </cell>
          <cell r="K131">
            <v>8.7050960446924761E-3</v>
          </cell>
          <cell r="L131">
            <v>2.8610581637391361E-4</v>
          </cell>
          <cell r="M131">
            <v>3.5145590491358165E-4</v>
          </cell>
          <cell r="N131">
            <v>7.3864509384745647E-2</v>
          </cell>
          <cell r="O131">
            <v>1.3887206616197915E-2</v>
          </cell>
          <cell r="P131">
            <v>1.2470728356067728E-2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0.34677810542651816</v>
          </cell>
          <cell r="G132">
            <v>0.28195619802232536</v>
          </cell>
          <cell r="H132">
            <v>8.5372291131179209E-2</v>
          </cell>
          <cell r="I132">
            <v>2.0732273950801153E-3</v>
          </cell>
          <cell r="J132">
            <v>0.17001639228810941</v>
          </cell>
          <cell r="K132">
            <v>7.5236894475053957E-3</v>
          </cell>
          <cell r="L132">
            <v>2.1273337053147451E-4</v>
          </cell>
          <cell r="M132">
            <v>3.8540743414266121E-4</v>
          </cell>
          <cell r="N132">
            <v>6.9074469979950648E-2</v>
          </cell>
          <cell r="O132">
            <v>1.9269869107987381E-2</v>
          </cell>
          <cell r="P132">
            <v>1.7337616396670062E-2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0.34503766499831323</v>
          </cell>
          <cell r="G133">
            <v>0.28053939410626472</v>
          </cell>
          <cell r="H133">
            <v>8.4942717044256905E-2</v>
          </cell>
          <cell r="I133">
            <v>2.0627046351221084E-3</v>
          </cell>
          <cell r="J133">
            <v>0.17401752828921466</v>
          </cell>
          <cell r="K133">
            <v>7.4858160286591143E-3</v>
          </cell>
          <cell r="L133">
            <v>2.1166154335103518E-4</v>
          </cell>
          <cell r="M133">
            <v>3.8345148462041778E-4</v>
          </cell>
          <cell r="N133">
            <v>6.872753348119176E-2</v>
          </cell>
          <cell r="O133">
            <v>1.9341847024860255E-2</v>
          </cell>
          <cell r="P133">
            <v>1.7249681364145696E-2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33"/>
  <dimension ref="A1:R162"/>
  <sheetViews>
    <sheetView tabSelected="1" zoomScale="80" zoomScaleNormal="80" workbookViewId="0"/>
  </sheetViews>
  <sheetFormatPr defaultColWidth="9.7109375" defaultRowHeight="12.75"/>
  <cols>
    <col min="1" max="1" width="5.140625" style="1" customWidth="1"/>
    <col min="2" max="2" width="21.140625" style="4" customWidth="1"/>
    <col min="3" max="3" width="6.42578125" style="3" customWidth="1"/>
    <col min="4" max="4" width="13.5703125" style="4" bestFit="1" customWidth="1"/>
    <col min="5" max="5" width="12.7109375" style="4" customWidth="1"/>
    <col min="6" max="7" width="16.42578125" style="4" bestFit="1" customWidth="1"/>
    <col min="8" max="8" width="16.5703125" style="4" bestFit="1" customWidth="1"/>
    <col min="9" max="9" width="16.42578125" style="4" customWidth="1"/>
    <col min="10" max="10" width="12.7109375" style="4" customWidth="1"/>
    <col min="11" max="11" width="14.42578125" style="4" bestFit="1" customWidth="1"/>
    <col min="12" max="18" width="12.7109375" style="4" customWidth="1"/>
    <col min="19" max="16384" width="9.7109375" style="4"/>
  </cols>
  <sheetData>
    <row r="1" spans="1:16">
      <c r="B1" s="2"/>
    </row>
    <row r="2" spans="1:16">
      <c r="A2" s="5"/>
      <c r="B2" s="6" t="s">
        <v>60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>
      <c r="A3" s="5"/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>
      <c r="A4" s="5"/>
      <c r="B4" s="6" t="s">
        <v>61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>
      <c r="A5" s="5"/>
      <c r="B5" s="6" t="s">
        <v>62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>
      <c r="A6" s="5"/>
      <c r="B6" s="6" t="s">
        <v>63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>
      <c r="B7" s="9" t="s">
        <v>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6">
      <c r="A9" s="5"/>
      <c r="B9" s="8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15" customFormat="1">
      <c r="A10" s="13"/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4" t="s">
        <v>13</v>
      </c>
      <c r="N10" s="14" t="s">
        <v>14</v>
      </c>
      <c r="O10" s="14" t="s">
        <v>15</v>
      </c>
    </row>
    <row r="11" spans="1:16">
      <c r="B11" s="12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6">
      <c r="B12" s="12"/>
      <c r="C12" s="11"/>
      <c r="D12" s="16"/>
      <c r="E12" s="17" t="str">
        <f>'[1]Hot Sheet'!$J$10</f>
        <v>General</v>
      </c>
      <c r="F12" s="17" t="str">
        <f>'[1]Hot Sheet'!$K$10</f>
        <v>General</v>
      </c>
      <c r="G12" s="17" t="str">
        <f>'[1]Hot Sheet'!$L$10</f>
        <v>Street &amp; Area</v>
      </c>
      <c r="H12" s="17" t="str">
        <f>'[1]Hot Sheet'!$M$10</f>
        <v>General</v>
      </c>
      <c r="I12" s="17"/>
      <c r="J12" s="17" t="str">
        <f>'[1]Hot Sheet'!$O$10</f>
        <v>Traffic</v>
      </c>
      <c r="K12" s="17" t="str">
        <f>'[1]Hot Sheet'!$P$10</f>
        <v>Outdoor</v>
      </c>
      <c r="L12" s="17" t="str">
        <f>'[1]Hot Sheet'!$Q$10</f>
        <v>General</v>
      </c>
      <c r="M12" s="17"/>
      <c r="N12" s="17"/>
      <c r="O12" s="12"/>
    </row>
    <row r="13" spans="1:16">
      <c r="B13" s="12"/>
      <c r="C13" s="11"/>
      <c r="D13" s="17" t="str">
        <f>'[1]Hot Sheet'!$I$11</f>
        <v>Residential</v>
      </c>
      <c r="E13" s="17" t="str">
        <f>'[1]Hot Sheet'!$J$11</f>
        <v>Large Dist.</v>
      </c>
      <c r="F13" s="17" t="str">
        <f>'[1]Hot Sheet'!$K$11</f>
        <v>+1 MW</v>
      </c>
      <c r="G13" s="17" t="str">
        <f>'[1]Hot Sheet'!$L$11</f>
        <v>Lighting</v>
      </c>
      <c r="H13" s="17" t="str">
        <f>'[1]Hot Sheet'!$M$11</f>
        <v>Trans</v>
      </c>
      <c r="I13" s="17" t="str">
        <f>'[1]Hot Sheet'!$N$11</f>
        <v>Irrigation</v>
      </c>
      <c r="J13" s="17" t="str">
        <f>'[1]Hot Sheet'!$O$11</f>
        <v>Signals</v>
      </c>
      <c r="K13" s="17" t="str">
        <f>'[1]Hot Sheet'!$P$11</f>
        <v>Lighting</v>
      </c>
      <c r="L13" s="17" t="str">
        <f>'[1]Hot Sheet'!$Q$11</f>
        <v>Small Dist.</v>
      </c>
      <c r="M13" s="17" t="str">
        <f>'[1]Hot Sheet'!R$11</f>
        <v>Industrial</v>
      </c>
      <c r="N13" s="17" t="str">
        <f>'[1]Hot Sheet'!S$11</f>
        <v>Industrial</v>
      </c>
      <c r="O13" s="12"/>
    </row>
    <row r="14" spans="1:16">
      <c r="B14" s="18" t="s">
        <v>16</v>
      </c>
      <c r="C14" s="19"/>
      <c r="D14" s="20" t="str">
        <f>'[1]Hot Sheet'!$I$12</f>
        <v>Sch 1</v>
      </c>
      <c r="E14" s="20" t="str">
        <f>'[1]Hot Sheet'!$J$12</f>
        <v>Sch 6</v>
      </c>
      <c r="F14" s="20" t="str">
        <f>'[1]Hot Sheet'!$K$12</f>
        <v>Sch 8</v>
      </c>
      <c r="G14" s="20" t="str">
        <f>'[1]Hot Sheet'!$L$12</f>
        <v>Sch. 7,11,12</v>
      </c>
      <c r="H14" s="20" t="str">
        <f>'[1]Hot Sheet'!$M$12</f>
        <v>Sch 9</v>
      </c>
      <c r="I14" s="20" t="str">
        <f>'[1]Hot Sheet'!$N$12</f>
        <v>Sch 10</v>
      </c>
      <c r="J14" s="20" t="str">
        <f>'[1]Hot Sheet'!$O$12</f>
        <v>Sch 15</v>
      </c>
      <c r="K14" s="20" t="str">
        <f>'[1]Hot Sheet'!$P$12</f>
        <v>Sch 15</v>
      </c>
      <c r="L14" s="20" t="str">
        <f>'[1]Hot Sheet'!$Q$12</f>
        <v>Sch 23</v>
      </c>
      <c r="M14" s="21" t="str">
        <f>'[1]Hot Sheet'!R$12</f>
        <v>Cust 1</v>
      </c>
      <c r="N14" s="21" t="str">
        <f>'[1]Hot Sheet'!S$12</f>
        <v>Cust 2</v>
      </c>
      <c r="O14" s="18" t="s">
        <v>17</v>
      </c>
    </row>
    <row r="15" spans="1:16">
      <c r="B15" s="1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12"/>
      <c r="N15" s="12"/>
      <c r="O15" s="12"/>
    </row>
    <row r="16" spans="1:16">
      <c r="A16" s="1">
        <v>1</v>
      </c>
      <c r="B16" s="4" t="s">
        <v>18</v>
      </c>
      <c r="C16" s="22"/>
      <c r="D16" s="24">
        <f>$E$97+$E$98+$E$99</f>
        <v>719939.66666666663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f t="shared" ref="O16:O22" si="0">SUM(D16:N16)</f>
        <v>719939.66666666663</v>
      </c>
    </row>
    <row r="17" spans="1:18">
      <c r="A17" s="1">
        <f t="shared" ref="A17:A77" si="1">A16+1</f>
        <v>2</v>
      </c>
      <c r="B17" s="4" t="s">
        <v>19</v>
      </c>
      <c r="C17" s="22"/>
      <c r="D17" s="24">
        <v>0</v>
      </c>
      <c r="E17" s="24">
        <f>$E$103</f>
        <v>14541</v>
      </c>
      <c r="F17" s="24">
        <f>E104</f>
        <v>175</v>
      </c>
      <c r="G17" s="24">
        <v>0</v>
      </c>
      <c r="H17" s="24">
        <f>$E$105</f>
        <v>27</v>
      </c>
      <c r="I17" s="24">
        <v>0</v>
      </c>
      <c r="J17" s="24">
        <v>0</v>
      </c>
      <c r="K17" s="24">
        <v>0</v>
      </c>
      <c r="L17" s="24">
        <f>$E$106</f>
        <v>74607</v>
      </c>
      <c r="M17" s="24">
        <v>0</v>
      </c>
      <c r="N17" s="24">
        <v>0</v>
      </c>
      <c r="O17" s="24">
        <f t="shared" si="0"/>
        <v>89350</v>
      </c>
    </row>
    <row r="18" spans="1:18">
      <c r="A18" s="1">
        <f t="shared" si="1"/>
        <v>3</v>
      </c>
      <c r="B18" s="4" t="s">
        <v>20</v>
      </c>
      <c r="C18" s="22"/>
      <c r="D18" s="24">
        <v>0</v>
      </c>
      <c r="E18" s="24">
        <f>$E$110</f>
        <v>1361</v>
      </c>
      <c r="F18" s="24">
        <f>E111</f>
        <v>122</v>
      </c>
      <c r="G18" s="24">
        <v>0</v>
      </c>
      <c r="H18" s="24">
        <f>$E$112</f>
        <v>122</v>
      </c>
      <c r="I18" s="24">
        <v>0</v>
      </c>
      <c r="J18" s="24">
        <v>0</v>
      </c>
      <c r="K18" s="24">
        <v>0</v>
      </c>
      <c r="L18" s="24">
        <f>$E$113</f>
        <v>3442</v>
      </c>
      <c r="M18" s="24">
        <f>$E$114</f>
        <v>1</v>
      </c>
      <c r="N18" s="24">
        <f>$E$115</f>
        <v>1</v>
      </c>
      <c r="O18" s="24">
        <f t="shared" si="0"/>
        <v>5049</v>
      </c>
    </row>
    <row r="19" spans="1:18">
      <c r="A19" s="1">
        <f t="shared" si="1"/>
        <v>4</v>
      </c>
      <c r="B19" s="4" t="s">
        <v>21</v>
      </c>
      <c r="C19" s="22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>$E$119+$E$120</f>
        <v>2910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f t="shared" si="0"/>
        <v>2910</v>
      </c>
    </row>
    <row r="20" spans="1:18">
      <c r="A20" s="1">
        <f t="shared" si="1"/>
        <v>5</v>
      </c>
      <c r="B20" s="4" t="s">
        <v>22</v>
      </c>
      <c r="C20" s="22"/>
      <c r="D20" s="24">
        <v>0</v>
      </c>
      <c r="E20" s="24">
        <v>0</v>
      </c>
      <c r="F20" s="24">
        <v>0</v>
      </c>
      <c r="G20" s="24">
        <f>$E$128+$E$129+$E$130</f>
        <v>1617</v>
      </c>
      <c r="H20" s="24">
        <v>0</v>
      </c>
      <c r="I20" s="24">
        <v>0</v>
      </c>
      <c r="J20" s="24">
        <f>$E$131</f>
        <v>2478</v>
      </c>
      <c r="K20" s="24">
        <f>$E$132</f>
        <v>539</v>
      </c>
      <c r="L20" s="24">
        <v>0</v>
      </c>
      <c r="M20" s="24">
        <v>0</v>
      </c>
      <c r="N20" s="24">
        <v>0</v>
      </c>
      <c r="O20" s="24">
        <f t="shared" si="0"/>
        <v>4634</v>
      </c>
    </row>
    <row r="21" spans="1:18">
      <c r="A21" s="1">
        <f t="shared" si="1"/>
        <v>6</v>
      </c>
      <c r="B21" s="4" t="s">
        <v>23</v>
      </c>
      <c r="C21" s="11"/>
      <c r="D21" s="24">
        <v>0</v>
      </c>
      <c r="E21" s="24">
        <v>0</v>
      </c>
      <c r="F21" s="24">
        <v>0</v>
      </c>
      <c r="G21" s="24">
        <f>$E$136+$E$137</f>
        <v>7871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f t="shared" si="0"/>
        <v>7871</v>
      </c>
    </row>
    <row r="22" spans="1:18">
      <c r="A22" s="1">
        <f t="shared" si="1"/>
        <v>7</v>
      </c>
      <c r="B22" s="4" t="s">
        <v>24</v>
      </c>
      <c r="C22" s="11"/>
      <c r="D22" s="24">
        <v>0</v>
      </c>
      <c r="E22" s="24">
        <f>$E$141</f>
        <v>4</v>
      </c>
      <c r="F22" s="24">
        <f>$E$142</f>
        <v>0</v>
      </c>
      <c r="G22" s="24">
        <v>0</v>
      </c>
      <c r="H22" s="24">
        <f>$E$143</f>
        <v>3</v>
      </c>
      <c r="I22" s="24">
        <v>0</v>
      </c>
      <c r="J22" s="24">
        <v>0</v>
      </c>
      <c r="K22" s="24">
        <v>0</v>
      </c>
      <c r="L22" s="24">
        <f>$E$144</f>
        <v>3</v>
      </c>
      <c r="M22" s="24">
        <v>0</v>
      </c>
      <c r="N22" s="24">
        <v>0</v>
      </c>
      <c r="O22" s="24">
        <f t="shared" si="0"/>
        <v>10</v>
      </c>
    </row>
    <row r="23" spans="1:18">
      <c r="A23" s="1">
        <f t="shared" si="1"/>
        <v>8</v>
      </c>
      <c r="B23" s="1" t="s">
        <v>25</v>
      </c>
      <c r="D23" s="25">
        <f>SUM(D16:D22)</f>
        <v>719939.66666666663</v>
      </c>
      <c r="E23" s="25">
        <f>SUM(E16:E22)</f>
        <v>15906</v>
      </c>
      <c r="F23" s="25">
        <f>SUM(F16:F22)</f>
        <v>297</v>
      </c>
      <c r="G23" s="25">
        <f t="shared" ref="G23:K23" si="2">SUM(G16:G22)</f>
        <v>9488</v>
      </c>
      <c r="H23" s="25">
        <f t="shared" si="2"/>
        <v>152</v>
      </c>
      <c r="I23" s="25">
        <f t="shared" si="2"/>
        <v>2910</v>
      </c>
      <c r="J23" s="25">
        <f t="shared" si="2"/>
        <v>2478</v>
      </c>
      <c r="K23" s="25">
        <f t="shared" si="2"/>
        <v>539</v>
      </c>
      <c r="L23" s="25">
        <f>SUM(L16:L22)</f>
        <v>78052</v>
      </c>
      <c r="M23" s="25">
        <f>SUM(M16:M22)</f>
        <v>1</v>
      </c>
      <c r="N23" s="25">
        <f>SUM(N16:N22)</f>
        <v>1</v>
      </c>
      <c r="O23" s="25">
        <f>SUM(O16:O22)</f>
        <v>829763.66666666663</v>
      </c>
    </row>
    <row r="24" spans="1:18">
      <c r="A24" s="1">
        <f t="shared" si="1"/>
        <v>9</v>
      </c>
    </row>
    <row r="25" spans="1:18" s="12" customFormat="1" ht="13.5" thickBot="1">
      <c r="A25" s="1">
        <f t="shared" si="1"/>
        <v>10</v>
      </c>
      <c r="B25" s="26" t="s">
        <v>26</v>
      </c>
      <c r="C25" s="11"/>
      <c r="D25" s="27">
        <f t="shared" ref="D25:N25" si="3">D23/$O$23</f>
        <v>0.86764424087019154</v>
      </c>
      <c r="E25" s="27">
        <f t="shared" si="3"/>
        <v>1.9169313672045576E-2</v>
      </c>
      <c r="F25" s="27">
        <f t="shared" si="3"/>
        <v>3.5793324283902526E-4</v>
      </c>
      <c r="G25" s="27">
        <f t="shared" si="3"/>
        <v>1.1434581171907985E-2</v>
      </c>
      <c r="H25" s="27">
        <f t="shared" si="3"/>
        <v>1.8318468993781765E-4</v>
      </c>
      <c r="I25" s="27">
        <f t="shared" si="3"/>
        <v>3.5070226823621666E-3</v>
      </c>
      <c r="J25" s="27">
        <f t="shared" si="3"/>
        <v>2.986392510959948E-3</v>
      </c>
      <c r="K25" s="27">
        <f t="shared" si="3"/>
        <v>6.4958255181897181E-4</v>
      </c>
      <c r="L25" s="27">
        <f t="shared" si="3"/>
        <v>9.4065338283069358E-2</v>
      </c>
      <c r="M25" s="27">
        <f t="shared" si="3"/>
        <v>1.2051624338014318E-6</v>
      </c>
      <c r="N25" s="27">
        <f t="shared" si="3"/>
        <v>1.2051624338014318E-6</v>
      </c>
      <c r="O25" s="27">
        <f>SUM(D25:N25)</f>
        <v>1.0000000000000002</v>
      </c>
      <c r="R25" s="28"/>
    </row>
    <row r="26" spans="1:18" ht="13.5" thickTop="1">
      <c r="A26" s="1">
        <f t="shared" si="1"/>
        <v>11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R26" s="31"/>
    </row>
    <row r="27" spans="1:18">
      <c r="A27" s="1">
        <f t="shared" si="1"/>
        <v>12</v>
      </c>
      <c r="B27" s="4" t="s">
        <v>18</v>
      </c>
      <c r="C27" s="29"/>
      <c r="D27" s="24">
        <f>$G$97+$G$98+$G$99</f>
        <v>719939.66666666663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f t="shared" ref="O27:O33" si="4">SUM(D27:N27)</f>
        <v>719939.66666666663</v>
      </c>
    </row>
    <row r="28" spans="1:18">
      <c r="A28" s="1">
        <f t="shared" si="1"/>
        <v>13</v>
      </c>
      <c r="B28" s="4" t="s">
        <v>19</v>
      </c>
      <c r="C28" s="29"/>
      <c r="D28" s="24">
        <v>0</v>
      </c>
      <c r="E28" s="24">
        <f>$G$103</f>
        <v>30099.87</v>
      </c>
      <c r="F28" s="24">
        <f>$G$104</f>
        <v>5736.5</v>
      </c>
      <c r="G28" s="24">
        <v>0</v>
      </c>
      <c r="H28" s="24">
        <f>$G$105</f>
        <v>1136.97</v>
      </c>
      <c r="I28" s="24">
        <v>0</v>
      </c>
      <c r="J28" s="24">
        <v>0</v>
      </c>
      <c r="K28" s="24">
        <v>0</v>
      </c>
      <c r="L28" s="24">
        <f>$G$106</f>
        <v>113402.64</v>
      </c>
      <c r="M28" s="24">
        <v>0</v>
      </c>
      <c r="N28" s="24">
        <v>0</v>
      </c>
      <c r="O28" s="24">
        <f t="shared" si="4"/>
        <v>150375.97999999998</v>
      </c>
    </row>
    <row r="29" spans="1:18">
      <c r="A29" s="1">
        <f t="shared" si="1"/>
        <v>14</v>
      </c>
      <c r="B29" s="4" t="s">
        <v>20</v>
      </c>
      <c r="C29" s="29"/>
      <c r="D29" s="24">
        <v>0</v>
      </c>
      <c r="E29" s="24">
        <f>$G$110</f>
        <v>2817.27</v>
      </c>
      <c r="F29" s="24">
        <f>$G$111</f>
        <v>3999.1600000000003</v>
      </c>
      <c r="G29" s="24">
        <v>0</v>
      </c>
      <c r="H29" s="24">
        <f>$G$112</f>
        <v>5137.42</v>
      </c>
      <c r="I29" s="24">
        <v>0</v>
      </c>
      <c r="J29" s="24">
        <v>0</v>
      </c>
      <c r="K29" s="24">
        <v>0</v>
      </c>
      <c r="L29" s="24">
        <f>$G$113</f>
        <v>5231.84</v>
      </c>
      <c r="M29" s="24">
        <f>$G$114</f>
        <v>122.83</v>
      </c>
      <c r="N29" s="24">
        <f>$G$115</f>
        <v>122.83</v>
      </c>
      <c r="O29" s="24">
        <f t="shared" si="4"/>
        <v>17431.350000000006</v>
      </c>
    </row>
    <row r="30" spans="1:18">
      <c r="A30" s="1">
        <f t="shared" si="1"/>
        <v>15</v>
      </c>
      <c r="B30" s="4" t="s">
        <v>21</v>
      </c>
      <c r="C30" s="29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f>$G$119+$G$120</f>
        <v>13589.7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f t="shared" si="4"/>
        <v>13589.7</v>
      </c>
    </row>
    <row r="31" spans="1:18">
      <c r="A31" s="1">
        <f t="shared" si="1"/>
        <v>16</v>
      </c>
      <c r="B31" s="4" t="s">
        <v>22</v>
      </c>
      <c r="C31" s="29"/>
      <c r="D31" s="24">
        <v>0</v>
      </c>
      <c r="E31" s="24">
        <v>0</v>
      </c>
      <c r="F31" s="24">
        <v>0</v>
      </c>
      <c r="G31" s="24">
        <f>$G$128+$G$129+$G$130</f>
        <v>0</v>
      </c>
      <c r="H31" s="24">
        <v>0</v>
      </c>
      <c r="I31" s="24">
        <v>0</v>
      </c>
      <c r="J31" s="24">
        <f>$G$131</f>
        <v>2750.5800000000004</v>
      </c>
      <c r="K31" s="24">
        <f>$G$132</f>
        <v>598.29000000000008</v>
      </c>
      <c r="L31" s="24">
        <v>0</v>
      </c>
      <c r="M31" s="24">
        <v>0</v>
      </c>
      <c r="N31" s="24">
        <v>0</v>
      </c>
      <c r="O31" s="24">
        <f t="shared" si="4"/>
        <v>3348.8700000000003</v>
      </c>
    </row>
    <row r="32" spans="1:18">
      <c r="A32" s="1">
        <f t="shared" si="1"/>
        <v>17</v>
      </c>
      <c r="B32" s="4" t="s">
        <v>23</v>
      </c>
      <c r="D32" s="24">
        <v>0</v>
      </c>
      <c r="E32" s="24">
        <v>0</v>
      </c>
      <c r="F32" s="24">
        <v>0</v>
      </c>
      <c r="G32" s="24">
        <f>$G$136+$G$137</f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f t="shared" si="4"/>
        <v>0</v>
      </c>
    </row>
    <row r="33" spans="1:18">
      <c r="A33" s="1">
        <f t="shared" si="1"/>
        <v>18</v>
      </c>
      <c r="B33" s="4" t="s">
        <v>24</v>
      </c>
      <c r="C33" s="11"/>
      <c r="D33" s="24">
        <v>0</v>
      </c>
      <c r="E33" s="24">
        <f>$G$141</f>
        <v>8.2799999999999994</v>
      </c>
      <c r="F33" s="24">
        <f>$G$142</f>
        <v>0</v>
      </c>
      <c r="G33" s="24">
        <v>0</v>
      </c>
      <c r="H33" s="24">
        <f>$G$143</f>
        <v>126.33</v>
      </c>
      <c r="I33" s="24">
        <v>0</v>
      </c>
      <c r="J33" s="24">
        <v>0</v>
      </c>
      <c r="K33" s="24">
        <v>0</v>
      </c>
      <c r="L33" s="24">
        <f>$G$144</f>
        <v>4.5600000000000005</v>
      </c>
      <c r="M33" s="24">
        <v>0</v>
      </c>
      <c r="N33" s="24">
        <v>0</v>
      </c>
      <c r="O33" s="24">
        <f t="shared" si="4"/>
        <v>139.16999999999999</v>
      </c>
    </row>
    <row r="34" spans="1:18">
      <c r="A34" s="1">
        <f t="shared" si="1"/>
        <v>19</v>
      </c>
      <c r="B34" s="1" t="s">
        <v>25</v>
      </c>
      <c r="D34" s="25">
        <f>SUM(D27:D33)</f>
        <v>719939.66666666663</v>
      </c>
      <c r="E34" s="25">
        <f t="shared" ref="E34:L34" si="5">SUM(E27:E33)</f>
        <v>32925.42</v>
      </c>
      <c r="F34" s="25">
        <f t="shared" si="5"/>
        <v>9735.66</v>
      </c>
      <c r="G34" s="25">
        <f t="shared" si="5"/>
        <v>0</v>
      </c>
      <c r="H34" s="25">
        <f t="shared" si="5"/>
        <v>6400.72</v>
      </c>
      <c r="I34" s="25">
        <f t="shared" si="5"/>
        <v>13589.7</v>
      </c>
      <c r="J34" s="25">
        <f t="shared" si="5"/>
        <v>2750.5800000000004</v>
      </c>
      <c r="K34" s="25">
        <f t="shared" si="5"/>
        <v>598.29000000000008</v>
      </c>
      <c r="L34" s="25">
        <f t="shared" si="5"/>
        <v>118639.03999999999</v>
      </c>
      <c r="M34" s="25">
        <f>SUM(M27:M33)</f>
        <v>122.83</v>
      </c>
      <c r="N34" s="25">
        <f>SUM(N27:N33)</f>
        <v>122.83</v>
      </c>
      <c r="O34" s="25">
        <f>SUM(O27:O33)</f>
        <v>904824.73666666658</v>
      </c>
    </row>
    <row r="35" spans="1:18">
      <c r="A35" s="1">
        <f t="shared" si="1"/>
        <v>20</v>
      </c>
    </row>
    <row r="36" spans="1:18" s="12" customFormat="1" ht="13.5" thickBot="1">
      <c r="A36" s="1">
        <f t="shared" si="1"/>
        <v>21</v>
      </c>
      <c r="B36" s="26" t="s">
        <v>27</v>
      </c>
      <c r="C36" s="11"/>
      <c r="D36" s="32">
        <f t="shared" ref="D36:N36" si="6">D34/$O$34</f>
        <v>0.79566753371364696</v>
      </c>
      <c r="E36" s="32">
        <f t="shared" si="6"/>
        <v>3.6388726640361045E-2</v>
      </c>
      <c r="F36" s="32">
        <f t="shared" si="6"/>
        <v>1.0759719098602157E-2</v>
      </c>
      <c r="G36" s="32">
        <f t="shared" si="6"/>
        <v>0</v>
      </c>
      <c r="H36" s="32">
        <f t="shared" si="6"/>
        <v>7.073988741267136E-3</v>
      </c>
      <c r="I36" s="32">
        <f t="shared" si="6"/>
        <v>1.5019151719993688E-2</v>
      </c>
      <c r="J36" s="32">
        <f t="shared" si="6"/>
        <v>3.0399036283347124E-3</v>
      </c>
      <c r="K36" s="32">
        <f t="shared" si="6"/>
        <v>6.6122197565472555E-4</v>
      </c>
      <c r="L36" s="32">
        <f t="shared" si="6"/>
        <v>0.13111825438930952</v>
      </c>
      <c r="M36" s="32">
        <f t="shared" si="6"/>
        <v>1.3575004641506615E-4</v>
      </c>
      <c r="N36" s="32">
        <f t="shared" si="6"/>
        <v>1.3575004641506615E-4</v>
      </c>
      <c r="O36" s="32">
        <f>SUM(D36:N36)</f>
        <v>1.0000000000000002</v>
      </c>
      <c r="R36" s="28"/>
    </row>
    <row r="37" spans="1:18" ht="13.5" thickTop="1">
      <c r="A37" s="1">
        <f t="shared" si="1"/>
        <v>22</v>
      </c>
      <c r="C37" s="29"/>
    </row>
    <row r="38" spans="1:18">
      <c r="A38" s="1">
        <f t="shared" si="1"/>
        <v>23</v>
      </c>
      <c r="B38" s="4" t="s">
        <v>18</v>
      </c>
      <c r="C38" s="29"/>
      <c r="D38" s="24">
        <f>$I$97+$I$98+$I$99</f>
        <v>719939.66666666663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ref="O38:O44" si="7">SUM(D38:N38)</f>
        <v>719939.66666666663</v>
      </c>
    </row>
    <row r="39" spans="1:18">
      <c r="A39" s="1">
        <f t="shared" si="1"/>
        <v>24</v>
      </c>
      <c r="B39" s="4" t="s">
        <v>19</v>
      </c>
      <c r="C39" s="29"/>
      <c r="D39" s="24">
        <v>0</v>
      </c>
      <c r="E39" s="24">
        <f>$I$103</f>
        <v>14686.41</v>
      </c>
      <c r="F39" s="24">
        <f>$I$104</f>
        <v>176.75</v>
      </c>
      <c r="G39" s="24">
        <v>0</v>
      </c>
      <c r="H39" s="24">
        <f>$I$105</f>
        <v>199.26</v>
      </c>
      <c r="I39" s="24">
        <v>0</v>
      </c>
      <c r="J39" s="24">
        <v>0</v>
      </c>
      <c r="K39" s="24">
        <v>0</v>
      </c>
      <c r="L39" s="24">
        <f>$I$106</f>
        <v>70130.58</v>
      </c>
      <c r="M39" s="24">
        <v>0</v>
      </c>
      <c r="N39" s="24">
        <v>0</v>
      </c>
      <c r="O39" s="24">
        <f t="shared" si="7"/>
        <v>85193</v>
      </c>
    </row>
    <row r="40" spans="1:18">
      <c r="A40" s="1">
        <f t="shared" si="1"/>
        <v>25</v>
      </c>
      <c r="B40" s="4" t="s">
        <v>20</v>
      </c>
      <c r="C40" s="29"/>
      <c r="D40" s="24">
        <v>0</v>
      </c>
      <c r="E40" s="24">
        <f>$I$110</f>
        <v>1374.61</v>
      </c>
      <c r="F40" s="24">
        <f>$I$111</f>
        <v>123.22</v>
      </c>
      <c r="G40" s="24">
        <v>0</v>
      </c>
      <c r="H40" s="24">
        <f>$I$112</f>
        <v>900.36</v>
      </c>
      <c r="I40" s="24">
        <v>0</v>
      </c>
      <c r="J40" s="24">
        <v>0</v>
      </c>
      <c r="K40" s="24">
        <v>0</v>
      </c>
      <c r="L40" s="24">
        <f>$I$113</f>
        <v>3235.48</v>
      </c>
      <c r="M40" s="24">
        <f>$I$114</f>
        <v>7.38</v>
      </c>
      <c r="N40" s="24">
        <f>$I$115</f>
        <v>7.38</v>
      </c>
      <c r="O40" s="24">
        <f t="shared" si="7"/>
        <v>5648.43</v>
      </c>
    </row>
    <row r="41" spans="1:18">
      <c r="A41" s="1">
        <f t="shared" si="1"/>
        <v>26</v>
      </c>
      <c r="B41" s="4" t="s">
        <v>21</v>
      </c>
      <c r="C41" s="29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>$I$119+$I$120</f>
        <v>2968.2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7"/>
        <v>2968.2</v>
      </c>
    </row>
    <row r="42" spans="1:18">
      <c r="A42" s="1">
        <f t="shared" si="1"/>
        <v>27</v>
      </c>
      <c r="B42" s="4" t="s">
        <v>22</v>
      </c>
      <c r="C42" s="29"/>
      <c r="D42" s="24">
        <v>0</v>
      </c>
      <c r="E42" s="24">
        <v>0</v>
      </c>
      <c r="F42" s="24">
        <v>0</v>
      </c>
      <c r="G42" s="24">
        <f>$I$128+$I$129+$I$130</f>
        <v>1486.7200000000003</v>
      </c>
      <c r="H42" s="24">
        <v>0</v>
      </c>
      <c r="I42" s="24">
        <v>0</v>
      </c>
      <c r="J42" s="24">
        <f>$I$131</f>
        <v>2279.7600000000002</v>
      </c>
      <c r="K42" s="24">
        <f>$I$132</f>
        <v>495.88</v>
      </c>
      <c r="L42" s="24">
        <v>0</v>
      </c>
      <c r="M42" s="24">
        <v>0</v>
      </c>
      <c r="N42" s="24">
        <v>0</v>
      </c>
      <c r="O42" s="24">
        <f t="shared" si="7"/>
        <v>4262.3600000000006</v>
      </c>
    </row>
    <row r="43" spans="1:18">
      <c r="A43" s="1">
        <f t="shared" si="1"/>
        <v>28</v>
      </c>
      <c r="B43" s="4" t="s">
        <v>23</v>
      </c>
      <c r="D43" s="24">
        <v>0</v>
      </c>
      <c r="E43" s="24">
        <v>0</v>
      </c>
      <c r="F43" s="24">
        <v>0</v>
      </c>
      <c r="G43" s="24">
        <f>$I$136+$I$137</f>
        <v>7236.72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f t="shared" si="7"/>
        <v>7236.72</v>
      </c>
    </row>
    <row r="44" spans="1:18">
      <c r="A44" s="1">
        <f t="shared" si="1"/>
        <v>29</v>
      </c>
      <c r="B44" s="4" t="s">
        <v>24</v>
      </c>
      <c r="C44" s="11"/>
      <c r="D44" s="24">
        <v>0</v>
      </c>
      <c r="E44" s="24">
        <f>$I$141</f>
        <v>4.04</v>
      </c>
      <c r="F44" s="24">
        <f>$I$142</f>
        <v>0</v>
      </c>
      <c r="G44" s="24">
        <v>0</v>
      </c>
      <c r="H44" s="24">
        <f>$I$143</f>
        <v>22.14</v>
      </c>
      <c r="I44" s="24">
        <v>0</v>
      </c>
      <c r="J44" s="24">
        <v>0</v>
      </c>
      <c r="K44" s="24">
        <v>0</v>
      </c>
      <c r="L44" s="24">
        <f>$I$144</f>
        <v>2.82</v>
      </c>
      <c r="M44" s="24">
        <v>0</v>
      </c>
      <c r="N44" s="24">
        <v>0</v>
      </c>
      <c r="O44" s="24">
        <f t="shared" si="7"/>
        <v>29</v>
      </c>
    </row>
    <row r="45" spans="1:18">
      <c r="A45" s="1">
        <f t="shared" si="1"/>
        <v>30</v>
      </c>
      <c r="B45" s="1" t="s">
        <v>25</v>
      </c>
      <c r="D45" s="25">
        <f t="shared" ref="D45:L45" si="8">SUM(D38:D44)</f>
        <v>719939.66666666663</v>
      </c>
      <c r="E45" s="25">
        <f t="shared" si="8"/>
        <v>16065.060000000001</v>
      </c>
      <c r="F45" s="25">
        <f t="shared" si="8"/>
        <v>299.97000000000003</v>
      </c>
      <c r="G45" s="25">
        <f t="shared" si="8"/>
        <v>8723.44</v>
      </c>
      <c r="H45" s="25">
        <f t="shared" si="8"/>
        <v>1121.76</v>
      </c>
      <c r="I45" s="25">
        <f t="shared" si="8"/>
        <v>2968.2</v>
      </c>
      <c r="J45" s="25">
        <f t="shared" si="8"/>
        <v>2279.7600000000002</v>
      </c>
      <c r="K45" s="25">
        <f t="shared" si="8"/>
        <v>495.88</v>
      </c>
      <c r="L45" s="25">
        <f t="shared" si="8"/>
        <v>73368.88</v>
      </c>
      <c r="M45" s="25">
        <f>SUM(M38:M44)</f>
        <v>7.38</v>
      </c>
      <c r="N45" s="25">
        <f>SUM(N38:N44)</f>
        <v>7.38</v>
      </c>
      <c r="O45" s="25">
        <f>SUM(O38:O44)</f>
        <v>825277.37666666659</v>
      </c>
    </row>
    <row r="46" spans="1:18">
      <c r="A46" s="1">
        <f t="shared" si="1"/>
        <v>31</v>
      </c>
    </row>
    <row r="47" spans="1:18" s="12" customFormat="1" ht="13.5" thickBot="1">
      <c r="A47" s="1">
        <f t="shared" si="1"/>
        <v>32</v>
      </c>
      <c r="B47" s="26" t="s">
        <v>28</v>
      </c>
      <c r="C47" s="11"/>
      <c r="D47" s="32">
        <f t="shared" ref="D47:N47" si="9">D45/$O$45</f>
        <v>0.8723608413628593</v>
      </c>
      <c r="E47" s="32">
        <f t="shared" si="9"/>
        <v>1.9466255169731564E-2</v>
      </c>
      <c r="F47" s="32">
        <f t="shared" si="9"/>
        <v>3.6347779362569312E-4</v>
      </c>
      <c r="G47" s="32">
        <f t="shared" si="9"/>
        <v>1.0570312778031523E-2</v>
      </c>
      <c r="H47" s="32">
        <f t="shared" si="9"/>
        <v>1.359252091134305E-3</v>
      </c>
      <c r="I47" s="32">
        <f t="shared" si="9"/>
        <v>3.5966089510277095E-3</v>
      </c>
      <c r="J47" s="32">
        <f t="shared" si="9"/>
        <v>2.7624166909894659E-3</v>
      </c>
      <c r="K47" s="32">
        <f t="shared" si="9"/>
        <v>6.0086464747510977E-4</v>
      </c>
      <c r="L47" s="32">
        <f t="shared" si="9"/>
        <v>8.8902085619189386E-2</v>
      </c>
      <c r="M47" s="32">
        <f t="shared" si="9"/>
        <v>8.9424479679888485E-6</v>
      </c>
      <c r="N47" s="32">
        <f t="shared" si="9"/>
        <v>8.9424479679888485E-6</v>
      </c>
      <c r="O47" s="32">
        <f>SUM(D47:N47)</f>
        <v>1</v>
      </c>
    </row>
    <row r="48" spans="1:18" ht="13.5" thickTop="1">
      <c r="A48" s="1">
        <f t="shared" si="1"/>
        <v>33</v>
      </c>
      <c r="C48" s="29"/>
    </row>
    <row r="49" spans="1:15">
      <c r="A49" s="1">
        <f t="shared" si="1"/>
        <v>34</v>
      </c>
      <c r="C49" s="29"/>
    </row>
    <row r="50" spans="1:15">
      <c r="A50" s="1">
        <f t="shared" si="1"/>
        <v>35</v>
      </c>
      <c r="B50" s="4" t="s">
        <v>29</v>
      </c>
      <c r="D50" s="24">
        <f t="shared" ref="D50:L50" si="10">D16</f>
        <v>719939.66666666663</v>
      </c>
      <c r="E50" s="24">
        <f t="shared" si="10"/>
        <v>0</v>
      </c>
      <c r="F50" s="24">
        <f t="shared" si="10"/>
        <v>0</v>
      </c>
      <c r="G50" s="24">
        <f t="shared" si="10"/>
        <v>0</v>
      </c>
      <c r="H50" s="24">
        <f t="shared" si="10"/>
        <v>0</v>
      </c>
      <c r="I50" s="24">
        <f t="shared" si="10"/>
        <v>0</v>
      </c>
      <c r="J50" s="24">
        <f t="shared" si="10"/>
        <v>0</v>
      </c>
      <c r="K50" s="24">
        <f t="shared" si="10"/>
        <v>0</v>
      </c>
      <c r="L50" s="24">
        <f t="shared" si="10"/>
        <v>0</v>
      </c>
      <c r="M50" s="24">
        <f>M16</f>
        <v>0</v>
      </c>
      <c r="N50" s="24">
        <f>N16</f>
        <v>0</v>
      </c>
      <c r="O50" s="24">
        <f>SUM(D50:N50)</f>
        <v>719939.66666666663</v>
      </c>
    </row>
    <row r="51" spans="1:15">
      <c r="A51" s="1">
        <f t="shared" si="1"/>
        <v>36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s="12" customFormat="1" ht="13.5" thickBot="1">
      <c r="A52" s="1">
        <f t="shared" si="1"/>
        <v>37</v>
      </c>
      <c r="B52" s="26" t="s">
        <v>30</v>
      </c>
      <c r="C52" s="11"/>
      <c r="D52" s="27">
        <f t="shared" ref="D52:N52" si="11">D50/$O$50</f>
        <v>1</v>
      </c>
      <c r="E52" s="27">
        <f t="shared" si="11"/>
        <v>0</v>
      </c>
      <c r="F52" s="27">
        <f t="shared" si="11"/>
        <v>0</v>
      </c>
      <c r="G52" s="27">
        <f t="shared" si="11"/>
        <v>0</v>
      </c>
      <c r="H52" s="27">
        <f t="shared" si="11"/>
        <v>0</v>
      </c>
      <c r="I52" s="27">
        <f t="shared" si="11"/>
        <v>0</v>
      </c>
      <c r="J52" s="27">
        <f t="shared" si="11"/>
        <v>0</v>
      </c>
      <c r="K52" s="27">
        <f t="shared" si="11"/>
        <v>0</v>
      </c>
      <c r="L52" s="27">
        <f t="shared" si="11"/>
        <v>0</v>
      </c>
      <c r="M52" s="27">
        <f t="shared" si="11"/>
        <v>0</v>
      </c>
      <c r="N52" s="27">
        <f t="shared" si="11"/>
        <v>0</v>
      </c>
      <c r="O52" s="27">
        <f>SUM(D52:N52)</f>
        <v>1</v>
      </c>
    </row>
    <row r="53" spans="1:15" ht="13.5" thickTop="1">
      <c r="A53" s="1">
        <f t="shared" si="1"/>
        <v>38</v>
      </c>
    </row>
    <row r="54" spans="1:15">
      <c r="A54" s="1">
        <f t="shared" si="1"/>
        <v>39</v>
      </c>
    </row>
    <row r="55" spans="1:15">
      <c r="A55" s="1">
        <f t="shared" si="1"/>
        <v>40</v>
      </c>
      <c r="B55" s="4" t="s">
        <v>31</v>
      </c>
      <c r="D55" s="24">
        <f t="shared" ref="D55:L55" si="12">D17</f>
        <v>0</v>
      </c>
      <c r="E55" s="24">
        <f t="shared" si="12"/>
        <v>14541</v>
      </c>
      <c r="F55" s="24">
        <f t="shared" si="12"/>
        <v>175</v>
      </c>
      <c r="G55" s="24">
        <f t="shared" si="12"/>
        <v>0</v>
      </c>
      <c r="H55" s="24">
        <f t="shared" si="12"/>
        <v>27</v>
      </c>
      <c r="I55" s="24">
        <f t="shared" si="12"/>
        <v>0</v>
      </c>
      <c r="J55" s="24">
        <f t="shared" si="12"/>
        <v>0</v>
      </c>
      <c r="K55" s="24">
        <f t="shared" si="12"/>
        <v>0</v>
      </c>
      <c r="L55" s="24">
        <f t="shared" si="12"/>
        <v>74607</v>
      </c>
      <c r="M55" s="24">
        <f>M17</f>
        <v>0</v>
      </c>
      <c r="N55" s="24">
        <f>N17</f>
        <v>0</v>
      </c>
      <c r="O55" s="24">
        <f>SUM(D55:N55)</f>
        <v>89350</v>
      </c>
    </row>
    <row r="56" spans="1:15">
      <c r="A56" s="1">
        <f t="shared" si="1"/>
        <v>41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s="12" customFormat="1" ht="13.5" thickBot="1">
      <c r="A57" s="1">
        <f t="shared" si="1"/>
        <v>42</v>
      </c>
      <c r="B57" s="26" t="s">
        <v>32</v>
      </c>
      <c r="C57" s="11"/>
      <c r="D57" s="34">
        <f t="shared" ref="D57:N57" si="13">D55/$O$55</f>
        <v>0</v>
      </c>
      <c r="E57" s="34">
        <f t="shared" si="13"/>
        <v>0.16274202574146615</v>
      </c>
      <c r="F57" s="34">
        <f t="shared" si="13"/>
        <v>1.9585898153329602E-3</v>
      </c>
      <c r="G57" s="34">
        <f t="shared" si="13"/>
        <v>0</v>
      </c>
      <c r="H57" s="34">
        <f t="shared" si="13"/>
        <v>3.0218242865137103E-4</v>
      </c>
      <c r="I57" s="34">
        <f t="shared" si="13"/>
        <v>0</v>
      </c>
      <c r="J57" s="34">
        <f t="shared" si="13"/>
        <v>0</v>
      </c>
      <c r="K57" s="34">
        <f t="shared" si="13"/>
        <v>0</v>
      </c>
      <c r="L57" s="34">
        <f t="shared" si="13"/>
        <v>0.83499720201454952</v>
      </c>
      <c r="M57" s="34">
        <f t="shared" si="13"/>
        <v>0</v>
      </c>
      <c r="N57" s="34">
        <f t="shared" si="13"/>
        <v>0</v>
      </c>
      <c r="O57" s="34">
        <f>SUM(D57:N57)</f>
        <v>1</v>
      </c>
    </row>
    <row r="58" spans="1:15" ht="13.5" thickTop="1">
      <c r="A58" s="1">
        <f t="shared" si="1"/>
        <v>43</v>
      </c>
    </row>
    <row r="59" spans="1:15">
      <c r="A59" s="1">
        <f t="shared" si="1"/>
        <v>44</v>
      </c>
    </row>
    <row r="60" spans="1:15">
      <c r="A60" s="1">
        <f t="shared" si="1"/>
        <v>45</v>
      </c>
      <c r="B60" s="4" t="s">
        <v>33</v>
      </c>
      <c r="D60" s="24">
        <f t="shared" ref="D60:L60" si="14">D18+D19</f>
        <v>0</v>
      </c>
      <c r="E60" s="24">
        <f t="shared" si="14"/>
        <v>1361</v>
      </c>
      <c r="F60" s="24">
        <f t="shared" si="14"/>
        <v>122</v>
      </c>
      <c r="G60" s="24">
        <f t="shared" si="14"/>
        <v>0</v>
      </c>
      <c r="H60" s="24">
        <f t="shared" si="14"/>
        <v>122</v>
      </c>
      <c r="I60" s="24">
        <f t="shared" si="14"/>
        <v>2910</v>
      </c>
      <c r="J60" s="24">
        <f t="shared" si="14"/>
        <v>0</v>
      </c>
      <c r="K60" s="24">
        <f t="shared" si="14"/>
        <v>0</v>
      </c>
      <c r="L60" s="24">
        <f t="shared" si="14"/>
        <v>3442</v>
      </c>
      <c r="M60" s="24">
        <f>M18+M19</f>
        <v>1</v>
      </c>
      <c r="N60" s="24">
        <f>N18+N19</f>
        <v>1</v>
      </c>
      <c r="O60" s="24">
        <f>SUM(D60:N60)</f>
        <v>7959</v>
      </c>
    </row>
    <row r="61" spans="1:15">
      <c r="A61" s="1">
        <f t="shared" si="1"/>
        <v>46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s="12" customFormat="1" ht="13.5" thickBot="1">
      <c r="A62" s="1">
        <f t="shared" si="1"/>
        <v>47</v>
      </c>
      <c r="B62" s="26" t="s">
        <v>34</v>
      </c>
      <c r="C62" s="11"/>
      <c r="D62" s="34">
        <f t="shared" ref="D62:N62" si="15">D60/$O$60</f>
        <v>0</v>
      </c>
      <c r="E62" s="34">
        <f t="shared" si="15"/>
        <v>0.17100138208317628</v>
      </c>
      <c r="F62" s="34">
        <f t="shared" si="15"/>
        <v>1.5328558864178917E-2</v>
      </c>
      <c r="G62" s="34">
        <f t="shared" si="15"/>
        <v>0</v>
      </c>
      <c r="H62" s="34">
        <f t="shared" si="15"/>
        <v>1.5328558864178917E-2</v>
      </c>
      <c r="I62" s="34">
        <f t="shared" si="15"/>
        <v>0.36562382208820204</v>
      </c>
      <c r="J62" s="34">
        <f t="shared" si="15"/>
        <v>0</v>
      </c>
      <c r="K62" s="34">
        <f t="shared" si="15"/>
        <v>0</v>
      </c>
      <c r="L62" s="34">
        <f t="shared" si="15"/>
        <v>0.43246639025003142</v>
      </c>
      <c r="M62" s="34">
        <f t="shared" si="15"/>
        <v>1.2564392511622062E-4</v>
      </c>
      <c r="N62" s="34">
        <f t="shared" si="15"/>
        <v>1.2564392511622062E-4</v>
      </c>
      <c r="O62" s="34">
        <f>SUM(D62:N62)</f>
        <v>1</v>
      </c>
    </row>
    <row r="63" spans="1:15" ht="13.5" thickTop="1">
      <c r="A63" s="1">
        <f t="shared" si="1"/>
        <v>48</v>
      </c>
    </row>
    <row r="64" spans="1:15">
      <c r="A64" s="1">
        <f t="shared" si="1"/>
        <v>49</v>
      </c>
    </row>
    <row r="65" spans="1:18">
      <c r="A65" s="1">
        <f t="shared" si="1"/>
        <v>50</v>
      </c>
      <c r="B65" s="4" t="s">
        <v>35</v>
      </c>
      <c r="D65" s="24">
        <f t="shared" ref="D65:L65" si="16">D20+D21</f>
        <v>0</v>
      </c>
      <c r="E65" s="24">
        <f t="shared" si="16"/>
        <v>0</v>
      </c>
      <c r="F65" s="24">
        <f t="shared" si="16"/>
        <v>0</v>
      </c>
      <c r="G65" s="24">
        <f t="shared" si="16"/>
        <v>9488</v>
      </c>
      <c r="H65" s="24">
        <f>H20+H21</f>
        <v>0</v>
      </c>
      <c r="I65" s="24">
        <f t="shared" si="16"/>
        <v>0</v>
      </c>
      <c r="J65" s="24">
        <f t="shared" si="16"/>
        <v>2478</v>
      </c>
      <c r="K65" s="24">
        <f t="shared" si="16"/>
        <v>539</v>
      </c>
      <c r="L65" s="24">
        <f t="shared" si="16"/>
        <v>0</v>
      </c>
      <c r="M65" s="24">
        <f>M20+M21</f>
        <v>0</v>
      </c>
      <c r="N65" s="24">
        <f>N20+N21</f>
        <v>0</v>
      </c>
      <c r="O65" s="24">
        <f>SUM(D65:N65)</f>
        <v>12505</v>
      </c>
    </row>
    <row r="66" spans="1:18">
      <c r="A66" s="1">
        <f t="shared" si="1"/>
        <v>51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8" s="12" customFormat="1" ht="13.5" thickBot="1">
      <c r="A67" s="1">
        <f t="shared" si="1"/>
        <v>52</v>
      </c>
      <c r="B67" s="26" t="s">
        <v>36</v>
      </c>
      <c r="C67" s="11"/>
      <c r="D67" s="34">
        <f t="shared" ref="D67:N67" si="17">D65/$O$65</f>
        <v>0</v>
      </c>
      <c r="E67" s="34">
        <f t="shared" si="17"/>
        <v>0</v>
      </c>
      <c r="F67" s="34">
        <f t="shared" si="17"/>
        <v>0</v>
      </c>
      <c r="G67" s="34">
        <f t="shared" si="17"/>
        <v>0.75873650539784088</v>
      </c>
      <c r="H67" s="34">
        <f t="shared" si="17"/>
        <v>0</v>
      </c>
      <c r="I67" s="34">
        <f t="shared" si="17"/>
        <v>0</v>
      </c>
      <c r="J67" s="34">
        <f t="shared" si="17"/>
        <v>0.19816073570571771</v>
      </c>
      <c r="K67" s="34">
        <f t="shared" si="17"/>
        <v>4.3102758896441426E-2</v>
      </c>
      <c r="L67" s="34">
        <f t="shared" si="17"/>
        <v>0</v>
      </c>
      <c r="M67" s="34">
        <f t="shared" si="17"/>
        <v>0</v>
      </c>
      <c r="N67" s="34">
        <f t="shared" si="17"/>
        <v>0</v>
      </c>
      <c r="O67" s="34">
        <f>SUM(D67:N67)</f>
        <v>1</v>
      </c>
    </row>
    <row r="68" spans="1:18" ht="13.5" thickTop="1">
      <c r="A68" s="1">
        <f t="shared" si="1"/>
        <v>53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8">
      <c r="A69" s="1">
        <f t="shared" si="1"/>
        <v>54</v>
      </c>
    </row>
    <row r="70" spans="1:18">
      <c r="A70" s="1">
        <f t="shared" si="1"/>
        <v>55</v>
      </c>
      <c r="B70" s="4" t="s">
        <v>25</v>
      </c>
      <c r="D70" s="24">
        <f>D34</f>
        <v>719939.66666666663</v>
      </c>
      <c r="E70" s="24">
        <f>E34</f>
        <v>32925.42</v>
      </c>
      <c r="F70" s="24">
        <f>F34</f>
        <v>9735.66</v>
      </c>
      <c r="G70" s="24">
        <f>G34</f>
        <v>0</v>
      </c>
      <c r="H70" s="24">
        <f>H34</f>
        <v>6400.72</v>
      </c>
      <c r="I70" s="24">
        <f>$G$123+$G$124</f>
        <v>7219.4308333333338</v>
      </c>
      <c r="J70" s="24">
        <f t="shared" ref="J70:L70" si="18">J34</f>
        <v>2750.5800000000004</v>
      </c>
      <c r="K70" s="24">
        <f t="shared" si="18"/>
        <v>598.29000000000008</v>
      </c>
      <c r="L70" s="24">
        <f t="shared" si="18"/>
        <v>118639.03999999999</v>
      </c>
      <c r="M70" s="24">
        <f>M34</f>
        <v>122.83</v>
      </c>
      <c r="N70" s="24">
        <f>N34</f>
        <v>122.83</v>
      </c>
      <c r="O70" s="24">
        <f>SUM(D70:N70)</f>
        <v>898454.46749999991</v>
      </c>
    </row>
    <row r="71" spans="1:18">
      <c r="A71" s="1">
        <f t="shared" si="1"/>
        <v>56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8" s="12" customFormat="1" ht="13.5" thickBot="1">
      <c r="A72" s="1">
        <f t="shared" si="1"/>
        <v>57</v>
      </c>
      <c r="B72" s="26" t="s">
        <v>37</v>
      </c>
      <c r="C72" s="11"/>
      <c r="D72" s="27">
        <f t="shared" ref="D72:N72" si="19">D70/$O$70</f>
        <v>0.80130901755092743</v>
      </c>
      <c r="E72" s="27">
        <f t="shared" si="19"/>
        <v>3.6646731905754591E-2</v>
      </c>
      <c r="F72" s="27">
        <f t="shared" si="19"/>
        <v>1.0836008225425181E-2</v>
      </c>
      <c r="G72" s="27">
        <f t="shared" si="19"/>
        <v>0</v>
      </c>
      <c r="H72" s="27">
        <f t="shared" si="19"/>
        <v>7.1241451086668465E-3</v>
      </c>
      <c r="I72" s="27">
        <f t="shared" si="19"/>
        <v>8.0353886529406504E-3</v>
      </c>
      <c r="J72" s="27">
        <f t="shared" si="19"/>
        <v>3.061457313083037E-3</v>
      </c>
      <c r="K72" s="27">
        <f t="shared" si="19"/>
        <v>6.6591020651806168E-4</v>
      </c>
      <c r="L72" s="27">
        <f t="shared" si="19"/>
        <v>0.13204791593960213</v>
      </c>
      <c r="M72" s="27">
        <f t="shared" si="19"/>
        <v>1.3671254854103111E-4</v>
      </c>
      <c r="N72" s="27">
        <f t="shared" si="19"/>
        <v>1.3671254854103111E-4</v>
      </c>
      <c r="O72" s="34">
        <f>SUM(D72:N72)</f>
        <v>1.0000000000000002</v>
      </c>
      <c r="R72" s="28"/>
    </row>
    <row r="73" spans="1:18" ht="13.5" thickTop="1">
      <c r="A73" s="1">
        <f t="shared" si="1"/>
        <v>58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5"/>
      <c r="R73" s="37"/>
    </row>
    <row r="74" spans="1:18">
      <c r="A74" s="1">
        <f t="shared" si="1"/>
        <v>59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5"/>
      <c r="R74" s="37"/>
    </row>
    <row r="75" spans="1:18">
      <c r="A75" s="1">
        <f t="shared" si="1"/>
        <v>60</v>
      </c>
      <c r="B75" s="4" t="s">
        <v>25</v>
      </c>
      <c r="D75" s="24">
        <f>D45</f>
        <v>719939.66666666663</v>
      </c>
      <c r="E75" s="24">
        <f>E45</f>
        <v>16065.060000000001</v>
      </c>
      <c r="F75" s="24">
        <f>F45</f>
        <v>299.97000000000003</v>
      </c>
      <c r="G75" s="24">
        <f>G45</f>
        <v>8723.44</v>
      </c>
      <c r="H75" s="24">
        <f>H45</f>
        <v>1121.76</v>
      </c>
      <c r="I75" s="24">
        <f>$I$123+$I$124</f>
        <v>1576.835</v>
      </c>
      <c r="J75" s="24">
        <f t="shared" ref="J75:L75" si="20">J45</f>
        <v>2279.7600000000002</v>
      </c>
      <c r="K75" s="24">
        <f t="shared" si="20"/>
        <v>495.88</v>
      </c>
      <c r="L75" s="24">
        <f t="shared" si="20"/>
        <v>73368.88</v>
      </c>
      <c r="M75" s="24">
        <f>M45</f>
        <v>7.38</v>
      </c>
      <c r="N75" s="24">
        <f>N45</f>
        <v>7.38</v>
      </c>
      <c r="O75" s="24">
        <f>SUM(D75:N75)</f>
        <v>823886.0116666666</v>
      </c>
    </row>
    <row r="76" spans="1:18">
      <c r="A76" s="1">
        <f t="shared" si="1"/>
        <v>61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8" s="12" customFormat="1" ht="13.5" thickBot="1">
      <c r="A77" s="1">
        <f t="shared" si="1"/>
        <v>62</v>
      </c>
      <c r="B77" s="26" t="s">
        <v>38</v>
      </c>
      <c r="C77" s="11"/>
      <c r="D77" s="27">
        <f t="shared" ref="D77:N77" si="21">D75/$O$75</f>
        <v>0.8738340698493916</v>
      </c>
      <c r="E77" s="27">
        <f t="shared" si="21"/>
        <v>1.9499129457849942E-2</v>
      </c>
      <c r="F77" s="27">
        <f t="shared" si="21"/>
        <v>3.6409162888101555E-4</v>
      </c>
      <c r="G77" s="27">
        <f t="shared" si="21"/>
        <v>1.0588163746527339E-2</v>
      </c>
      <c r="H77" s="27">
        <f t="shared" si="21"/>
        <v>1.3615475734692403E-3</v>
      </c>
      <c r="I77" s="27">
        <f t="shared" si="21"/>
        <v>1.9138994687021907E-3</v>
      </c>
      <c r="J77" s="27">
        <f t="shared" si="21"/>
        <v>2.7670818143740506E-3</v>
      </c>
      <c r="K77" s="27">
        <f t="shared" si="21"/>
        <v>6.0187937770283021E-4</v>
      </c>
      <c r="L77" s="27">
        <f t="shared" si="21"/>
        <v>8.9052221983450891E-2</v>
      </c>
      <c r="M77" s="27">
        <f t="shared" si="21"/>
        <v>8.9575498254555275E-6</v>
      </c>
      <c r="N77" s="27">
        <f t="shared" si="21"/>
        <v>8.9575498254555275E-6</v>
      </c>
      <c r="O77" s="34">
        <f>SUM(D77:N77)</f>
        <v>1.0000000000000002</v>
      </c>
      <c r="R77" s="28"/>
    </row>
    <row r="78" spans="1:18" ht="13.5" thickTop="1">
      <c r="B78" s="12"/>
      <c r="C78" s="1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8"/>
      <c r="R78" s="37"/>
    </row>
    <row r="79" spans="1:18">
      <c r="B79" s="12"/>
      <c r="C79" s="11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7"/>
      <c r="R79" s="37"/>
    </row>
    <row r="80" spans="1:18">
      <c r="B80" s="12"/>
      <c r="C80" s="1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7"/>
      <c r="R80" s="37"/>
    </row>
    <row r="81" spans="1:18">
      <c r="B81" s="12"/>
      <c r="C81" s="1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7"/>
      <c r="R81" s="37"/>
    </row>
    <row r="82" spans="1:18">
      <c r="B82" s="2"/>
    </row>
    <row r="84" spans="1:18">
      <c r="A84" s="5"/>
      <c r="B84" s="6" t="s">
        <v>60</v>
      </c>
      <c r="C84" s="39"/>
      <c r="D84" s="40"/>
      <c r="E84" s="40"/>
      <c r="F84" s="40"/>
      <c r="G84" s="40"/>
      <c r="H84" s="40"/>
      <c r="I84" s="40"/>
    </row>
    <row r="85" spans="1:18">
      <c r="A85" s="5"/>
      <c r="B85" s="6" t="s">
        <v>0</v>
      </c>
      <c r="C85" s="39"/>
      <c r="D85" s="40"/>
      <c r="E85" s="40"/>
      <c r="F85" s="40"/>
      <c r="G85" s="40"/>
      <c r="H85" s="40"/>
      <c r="I85" s="40"/>
    </row>
    <row r="86" spans="1:18">
      <c r="A86" s="5"/>
      <c r="B86" s="6" t="s">
        <v>61</v>
      </c>
      <c r="C86" s="39"/>
      <c r="D86" s="40"/>
      <c r="E86" s="40"/>
      <c r="F86" s="40"/>
      <c r="G86" s="40"/>
      <c r="H86" s="40"/>
      <c r="I86" s="40"/>
    </row>
    <row r="87" spans="1:18">
      <c r="A87" s="5"/>
      <c r="B87" s="6" t="s">
        <v>62</v>
      </c>
      <c r="C87" s="39"/>
      <c r="D87" s="40"/>
      <c r="E87" s="40"/>
      <c r="F87" s="40"/>
      <c r="G87" s="40"/>
      <c r="H87" s="40"/>
      <c r="I87" s="40"/>
    </row>
    <row r="88" spans="1:18">
      <c r="A88" s="5"/>
      <c r="B88" s="6" t="s">
        <v>63</v>
      </c>
      <c r="C88" s="39"/>
      <c r="D88" s="40"/>
      <c r="E88" s="40"/>
      <c r="F88" s="40"/>
      <c r="G88" s="40"/>
      <c r="H88" s="40"/>
      <c r="I88" s="40"/>
    </row>
    <row r="89" spans="1:18">
      <c r="B89" s="9" t="s">
        <v>1</v>
      </c>
      <c r="C89" s="39"/>
      <c r="D89" s="40"/>
      <c r="E89" s="40"/>
      <c r="F89" s="40"/>
      <c r="G89" s="40"/>
      <c r="H89" s="40"/>
      <c r="I89" s="40"/>
    </row>
    <row r="91" spans="1:18">
      <c r="B91" s="14" t="s">
        <v>2</v>
      </c>
      <c r="C91" s="14" t="s">
        <v>3</v>
      </c>
      <c r="D91" s="14" t="s">
        <v>4</v>
      </c>
      <c r="E91" s="14" t="s">
        <v>5</v>
      </c>
      <c r="F91" s="14" t="s">
        <v>6</v>
      </c>
      <c r="G91" s="14" t="s">
        <v>7</v>
      </c>
      <c r="H91" s="14" t="s">
        <v>8</v>
      </c>
      <c r="I91" s="14" t="s">
        <v>9</v>
      </c>
      <c r="J91" s="41"/>
    </row>
    <row r="92" spans="1:18">
      <c r="B92" s="12"/>
      <c r="C92" s="11"/>
      <c r="D92" s="8"/>
      <c r="E92" s="8"/>
      <c r="F92" s="12"/>
      <c r="G92" s="12"/>
      <c r="H92" s="12"/>
      <c r="I92" s="12"/>
      <c r="J92" s="12"/>
    </row>
    <row r="93" spans="1:18">
      <c r="B93" s="12"/>
      <c r="C93" s="11"/>
      <c r="D93" s="41" t="s">
        <v>39</v>
      </c>
      <c r="E93" s="26" t="s">
        <v>40</v>
      </c>
      <c r="F93" s="26" t="s">
        <v>41</v>
      </c>
      <c r="G93" s="26" t="s">
        <v>42</v>
      </c>
      <c r="H93" s="26" t="s">
        <v>41</v>
      </c>
      <c r="I93" s="26" t="s">
        <v>43</v>
      </c>
      <c r="J93" s="12"/>
    </row>
    <row r="94" spans="1:18">
      <c r="B94" s="12"/>
      <c r="C94" s="11"/>
      <c r="D94" s="41" t="s">
        <v>44</v>
      </c>
      <c r="E94" s="26" t="s">
        <v>45</v>
      </c>
      <c r="F94" s="42">
        <v>902</v>
      </c>
      <c r="G94" s="26" t="s">
        <v>45</v>
      </c>
      <c r="H94" s="42">
        <v>903</v>
      </c>
      <c r="I94" s="26" t="s">
        <v>45</v>
      </c>
      <c r="J94" s="12"/>
    </row>
    <row r="95" spans="1:18">
      <c r="B95" s="18" t="s">
        <v>16</v>
      </c>
      <c r="C95" s="19"/>
      <c r="D95" s="43"/>
      <c r="E95" s="44" t="s">
        <v>46</v>
      </c>
      <c r="F95" s="43" t="s">
        <v>47</v>
      </c>
      <c r="G95" s="44" t="s">
        <v>48</v>
      </c>
      <c r="H95" s="43" t="s">
        <v>47</v>
      </c>
      <c r="I95" s="44" t="s">
        <v>49</v>
      </c>
      <c r="J95" s="12"/>
    </row>
    <row r="96" spans="1:18">
      <c r="B96" s="12"/>
      <c r="C96" s="11"/>
      <c r="D96" s="12"/>
      <c r="E96" s="12"/>
      <c r="F96" s="12"/>
      <c r="G96" s="12"/>
      <c r="H96" s="12"/>
      <c r="I96" s="12"/>
      <c r="J96" s="12"/>
    </row>
    <row r="97" spans="1:16">
      <c r="A97" s="1">
        <v>1</v>
      </c>
      <c r="B97" s="45" t="s">
        <v>18</v>
      </c>
      <c r="D97" s="3">
        <v>1</v>
      </c>
      <c r="E97" s="46">
        <v>684574.73797141027</v>
      </c>
      <c r="F97" s="47">
        <v>1</v>
      </c>
      <c r="G97" s="24">
        <f>E97*F97</f>
        <v>684574.73797141027</v>
      </c>
      <c r="H97" s="47">
        <v>1</v>
      </c>
      <c r="I97" s="24">
        <f>E97*H97</f>
        <v>684574.73797141027</v>
      </c>
      <c r="J97" s="12"/>
    </row>
    <row r="98" spans="1:16">
      <c r="A98" s="1">
        <f t="shared" ref="A98:A149" si="22">A97+1</f>
        <v>2</v>
      </c>
      <c r="B98" s="1"/>
      <c r="D98" s="3">
        <v>2</v>
      </c>
      <c r="E98" s="46">
        <v>360.45065975289282</v>
      </c>
      <c r="F98" s="47">
        <f>$F$97</f>
        <v>1</v>
      </c>
      <c r="G98" s="24">
        <f>E98*F98</f>
        <v>360.45065975289282</v>
      </c>
      <c r="H98" s="47">
        <f>$H$97</f>
        <v>1</v>
      </c>
      <c r="I98" s="24">
        <f>E98*H98</f>
        <v>360.45065975289282</v>
      </c>
      <c r="J98" s="12"/>
    </row>
    <row r="99" spans="1:16">
      <c r="A99" s="1">
        <f t="shared" si="22"/>
        <v>3</v>
      </c>
      <c r="B99" s="1"/>
      <c r="D99" s="3">
        <v>3</v>
      </c>
      <c r="E99" s="48">
        <v>35004.478035503453</v>
      </c>
      <c r="F99" s="49">
        <f>F98</f>
        <v>1</v>
      </c>
      <c r="G99" s="50">
        <f>E99*F99</f>
        <v>35004.478035503453</v>
      </c>
      <c r="H99" s="49">
        <f>H98</f>
        <v>1</v>
      </c>
      <c r="I99" s="50">
        <f>E99*H99</f>
        <v>35004.478035503453</v>
      </c>
      <c r="J99" s="12"/>
    </row>
    <row r="100" spans="1:16">
      <c r="A100" s="1">
        <f t="shared" si="22"/>
        <v>4</v>
      </c>
      <c r="B100" s="51" t="s">
        <v>50</v>
      </c>
      <c r="D100" s="3"/>
      <c r="E100" s="24">
        <f>SUM(E97:E99)</f>
        <v>719939.66666666663</v>
      </c>
      <c r="F100" s="52"/>
      <c r="G100" s="24">
        <f>SUM(G97:G99)</f>
        <v>719939.66666666663</v>
      </c>
      <c r="H100" s="52"/>
      <c r="I100" s="24">
        <f>SUM(I97:I99)</f>
        <v>719939.66666666663</v>
      </c>
      <c r="J100" s="12"/>
    </row>
    <row r="101" spans="1:16">
      <c r="A101" s="1">
        <f t="shared" si="22"/>
        <v>5</v>
      </c>
      <c r="B101" s="1"/>
      <c r="C101" s="53"/>
      <c r="D101" s="3"/>
      <c r="E101" s="54"/>
      <c r="F101" s="54"/>
      <c r="G101" s="54"/>
      <c r="H101" s="54"/>
      <c r="J101" s="12"/>
    </row>
    <row r="102" spans="1:16">
      <c r="A102" s="1">
        <f t="shared" si="22"/>
        <v>6</v>
      </c>
      <c r="B102" s="1"/>
      <c r="C102" s="53"/>
      <c r="D102" s="3"/>
      <c r="J102" s="12"/>
    </row>
    <row r="103" spans="1:16">
      <c r="A103" s="1">
        <f t="shared" si="22"/>
        <v>7</v>
      </c>
      <c r="B103" s="45" t="s">
        <v>19</v>
      </c>
      <c r="C103" s="53"/>
      <c r="D103" s="3">
        <v>6</v>
      </c>
      <c r="E103" s="46">
        <v>14541</v>
      </c>
      <c r="F103" s="47">
        <v>2.0699999999999998</v>
      </c>
      <c r="G103" s="24">
        <f>E103*F103</f>
        <v>30099.87</v>
      </c>
      <c r="H103" s="47">
        <v>1.01</v>
      </c>
      <c r="I103" s="24">
        <f>E103*H103</f>
        <v>14686.41</v>
      </c>
      <c r="J103" s="12"/>
    </row>
    <row r="104" spans="1:16">
      <c r="A104" s="1">
        <f t="shared" si="22"/>
        <v>8</v>
      </c>
      <c r="B104" s="45"/>
      <c r="C104" s="53"/>
      <c r="D104" s="3">
        <v>8</v>
      </c>
      <c r="E104" s="46">
        <v>175</v>
      </c>
      <c r="F104" s="47">
        <v>32.78</v>
      </c>
      <c r="G104" s="24">
        <f>E104*F104</f>
        <v>5736.5</v>
      </c>
      <c r="H104" s="47">
        <f>+H103</f>
        <v>1.01</v>
      </c>
      <c r="I104" s="24">
        <f>E104*H104</f>
        <v>176.75</v>
      </c>
      <c r="J104" s="12"/>
    </row>
    <row r="105" spans="1:16">
      <c r="A105" s="1">
        <f t="shared" si="22"/>
        <v>9</v>
      </c>
      <c r="B105" s="1"/>
      <c r="C105" s="53"/>
      <c r="D105" s="3">
        <v>9</v>
      </c>
      <c r="E105" s="46">
        <v>27</v>
      </c>
      <c r="F105" s="47">
        <v>42.11</v>
      </c>
      <c r="G105" s="24">
        <f>E105*F105</f>
        <v>1136.97</v>
      </c>
      <c r="H105" s="47">
        <v>7.38</v>
      </c>
      <c r="I105" s="24">
        <f>E105*H105</f>
        <v>199.26</v>
      </c>
      <c r="J105" s="12"/>
    </row>
    <row r="106" spans="1:16">
      <c r="A106" s="1">
        <f t="shared" si="22"/>
        <v>10</v>
      </c>
      <c r="B106" s="1"/>
      <c r="C106" s="53"/>
      <c r="D106" s="3">
        <v>23</v>
      </c>
      <c r="E106" s="46">
        <v>74607</v>
      </c>
      <c r="F106" s="47">
        <v>1.52</v>
      </c>
      <c r="G106" s="24">
        <f>E106*F106</f>
        <v>113402.64</v>
      </c>
      <c r="H106" s="47">
        <v>0.94</v>
      </c>
      <c r="I106" s="24">
        <f>E106*H106</f>
        <v>70130.58</v>
      </c>
      <c r="J106" s="12"/>
    </row>
    <row r="107" spans="1:16">
      <c r="A107" s="1">
        <f t="shared" si="22"/>
        <v>11</v>
      </c>
      <c r="B107" s="51" t="s">
        <v>50</v>
      </c>
      <c r="D107" s="3"/>
      <c r="E107" s="33">
        <f>SUM(E103:E106)</f>
        <v>89350</v>
      </c>
      <c r="F107" s="55"/>
      <c r="G107" s="33">
        <f>SUM(G103:G106)</f>
        <v>150375.97999999998</v>
      </c>
      <c r="H107" s="55"/>
      <c r="I107" s="33">
        <f>SUM(I103:I106)</f>
        <v>85193</v>
      </c>
      <c r="J107" s="12"/>
    </row>
    <row r="108" spans="1:16">
      <c r="A108" s="1">
        <f t="shared" si="22"/>
        <v>12</v>
      </c>
      <c r="B108" s="1"/>
      <c r="C108" s="53"/>
      <c r="D108" s="3"/>
      <c r="J108" s="12"/>
      <c r="O108" s="56"/>
      <c r="P108" s="56"/>
    </row>
    <row r="109" spans="1:16">
      <c r="A109" s="1">
        <f t="shared" si="22"/>
        <v>13</v>
      </c>
      <c r="B109" s="1"/>
      <c r="C109" s="53"/>
      <c r="D109" s="3"/>
      <c r="J109" s="12"/>
      <c r="O109" s="56"/>
      <c r="P109" s="56"/>
    </row>
    <row r="110" spans="1:16">
      <c r="A110" s="1">
        <f t="shared" si="22"/>
        <v>14</v>
      </c>
      <c r="B110" s="45" t="s">
        <v>20</v>
      </c>
      <c r="C110" s="53"/>
      <c r="D110" s="3">
        <v>6</v>
      </c>
      <c r="E110" s="46">
        <v>1361</v>
      </c>
      <c r="F110" s="47">
        <f>+F103</f>
        <v>2.0699999999999998</v>
      </c>
      <c r="G110" s="24">
        <f t="shared" ref="G110:G115" si="23">E110*F110</f>
        <v>2817.27</v>
      </c>
      <c r="H110" s="47">
        <f>H103</f>
        <v>1.01</v>
      </c>
      <c r="I110" s="24">
        <f t="shared" ref="I110:I115" si="24">E110*H110</f>
        <v>1374.61</v>
      </c>
      <c r="J110" s="12"/>
    </row>
    <row r="111" spans="1:16">
      <c r="A111" s="1">
        <f t="shared" si="22"/>
        <v>15</v>
      </c>
      <c r="B111" s="45"/>
      <c r="C111" s="53"/>
      <c r="D111" s="3">
        <v>8</v>
      </c>
      <c r="E111" s="46">
        <v>122</v>
      </c>
      <c r="F111" s="47">
        <f>F104</f>
        <v>32.78</v>
      </c>
      <c r="G111" s="24">
        <f t="shared" si="23"/>
        <v>3999.1600000000003</v>
      </c>
      <c r="H111" s="47">
        <f>H104</f>
        <v>1.01</v>
      </c>
      <c r="I111" s="24">
        <f t="shared" si="24"/>
        <v>123.22</v>
      </c>
      <c r="J111" s="12"/>
    </row>
    <row r="112" spans="1:16">
      <c r="A112" s="1">
        <f t="shared" si="22"/>
        <v>16</v>
      </c>
      <c r="B112" s="1"/>
      <c r="C112" s="53"/>
      <c r="D112" s="3">
        <v>9</v>
      </c>
      <c r="E112" s="46">
        <v>122</v>
      </c>
      <c r="F112" s="47">
        <f>+F105</f>
        <v>42.11</v>
      </c>
      <c r="G112" s="24">
        <f t="shared" si="23"/>
        <v>5137.42</v>
      </c>
      <c r="H112" s="47">
        <f>+H105</f>
        <v>7.38</v>
      </c>
      <c r="I112" s="24">
        <f t="shared" si="24"/>
        <v>900.36</v>
      </c>
      <c r="J112" s="12"/>
    </row>
    <row r="113" spans="1:10">
      <c r="A113" s="1">
        <f t="shared" si="22"/>
        <v>17</v>
      </c>
      <c r="B113" s="1"/>
      <c r="C113" s="53"/>
      <c r="D113" s="3">
        <v>23</v>
      </c>
      <c r="E113" s="46">
        <v>3442</v>
      </c>
      <c r="F113" s="47">
        <f>+F106</f>
        <v>1.52</v>
      </c>
      <c r="G113" s="24">
        <f t="shared" si="23"/>
        <v>5231.84</v>
      </c>
      <c r="H113" s="47">
        <f>+H106</f>
        <v>0.94</v>
      </c>
      <c r="I113" s="24">
        <f t="shared" si="24"/>
        <v>3235.48</v>
      </c>
      <c r="J113" s="12"/>
    </row>
    <row r="114" spans="1:10">
      <c r="A114" s="1">
        <f t="shared" si="22"/>
        <v>18</v>
      </c>
      <c r="B114" s="1"/>
      <c r="C114" s="53"/>
      <c r="D114" s="1" t="str">
        <f>M$14</f>
        <v>Cust 1</v>
      </c>
      <c r="E114" s="57">
        <v>1</v>
      </c>
      <c r="F114" s="58">
        <v>122.83</v>
      </c>
      <c r="G114" s="59">
        <f t="shared" si="23"/>
        <v>122.83</v>
      </c>
      <c r="H114" s="58">
        <v>7.38</v>
      </c>
      <c r="I114" s="59">
        <f t="shared" si="24"/>
        <v>7.38</v>
      </c>
      <c r="J114" s="12"/>
    </row>
    <row r="115" spans="1:10">
      <c r="A115" s="1">
        <f t="shared" si="22"/>
        <v>19</v>
      </c>
      <c r="B115" s="1"/>
      <c r="C115" s="53"/>
      <c r="D115" s="1" t="str">
        <f>N$14</f>
        <v>Cust 2</v>
      </c>
      <c r="E115" s="60">
        <v>1</v>
      </c>
      <c r="F115" s="49">
        <v>122.83</v>
      </c>
      <c r="G115" s="50">
        <f t="shared" si="23"/>
        <v>122.83</v>
      </c>
      <c r="H115" s="49">
        <f>H114</f>
        <v>7.38</v>
      </c>
      <c r="I115" s="50">
        <f t="shared" si="24"/>
        <v>7.38</v>
      </c>
      <c r="J115" s="12"/>
    </row>
    <row r="116" spans="1:10">
      <c r="A116" s="1">
        <f t="shared" si="22"/>
        <v>20</v>
      </c>
      <c r="B116" s="51" t="s">
        <v>50</v>
      </c>
      <c r="C116" s="61"/>
      <c r="E116" s="24">
        <f>SUM(E110:E115)</f>
        <v>5049</v>
      </c>
      <c r="F116" s="52"/>
      <c r="G116" s="24">
        <f>SUM(G110:G115)</f>
        <v>17431.350000000006</v>
      </c>
      <c r="H116" s="52"/>
      <c r="I116" s="24">
        <f>SUM(I110:I115)</f>
        <v>5648.43</v>
      </c>
      <c r="J116" s="24"/>
    </row>
    <row r="117" spans="1:10">
      <c r="A117" s="1">
        <f t="shared" si="22"/>
        <v>21</v>
      </c>
      <c r="B117" s="1"/>
      <c r="C117" s="53"/>
      <c r="D117" s="62"/>
      <c r="E117" s="24"/>
      <c r="F117" s="24"/>
      <c r="G117" s="24"/>
      <c r="H117" s="24"/>
      <c r="I117" s="24"/>
      <c r="J117" s="12"/>
    </row>
    <row r="118" spans="1:10">
      <c r="A118" s="1">
        <f t="shared" si="22"/>
        <v>22</v>
      </c>
      <c r="B118" s="1"/>
      <c r="C118" s="53"/>
      <c r="D118" s="62"/>
      <c r="E118" s="24"/>
      <c r="F118" s="24"/>
      <c r="G118" s="24"/>
      <c r="H118" s="24"/>
      <c r="I118" s="24"/>
      <c r="J118" s="12"/>
    </row>
    <row r="119" spans="1:10">
      <c r="A119" s="1">
        <f t="shared" si="22"/>
        <v>23</v>
      </c>
      <c r="B119" s="45" t="s">
        <v>51</v>
      </c>
      <c r="C119" s="53"/>
      <c r="D119" s="3">
        <v>10</v>
      </c>
      <c r="E119" s="63">
        <f>6+2641</f>
        <v>2647</v>
      </c>
      <c r="F119" s="47">
        <v>4.67</v>
      </c>
      <c r="G119" s="24">
        <f>E119*F119</f>
        <v>12361.49</v>
      </c>
      <c r="H119" s="47">
        <v>1.02</v>
      </c>
      <c r="I119" s="24">
        <f>E119*H119</f>
        <v>2699.94</v>
      </c>
      <c r="J119" s="12"/>
    </row>
    <row r="120" spans="1:10">
      <c r="A120" s="1">
        <f t="shared" si="22"/>
        <v>24</v>
      </c>
      <c r="B120" s="1"/>
      <c r="C120" s="53"/>
      <c r="D120" s="3" t="s">
        <v>52</v>
      </c>
      <c r="E120" s="64">
        <f>3+260</f>
        <v>263</v>
      </c>
      <c r="F120" s="65">
        <f>$F$119</f>
        <v>4.67</v>
      </c>
      <c r="G120" s="66">
        <f>E120*F120</f>
        <v>1228.21</v>
      </c>
      <c r="H120" s="65">
        <f>$H$119</f>
        <v>1.02</v>
      </c>
      <c r="I120" s="66">
        <f>E120*H120</f>
        <v>268.26</v>
      </c>
      <c r="J120" s="12"/>
    </row>
    <row r="121" spans="1:10">
      <c r="A121" s="1">
        <f t="shared" si="22"/>
        <v>25</v>
      </c>
      <c r="B121" s="51" t="s">
        <v>50</v>
      </c>
      <c r="C121" s="61"/>
      <c r="D121" s="62"/>
      <c r="E121" s="24">
        <f>SUM(E119:E120)</f>
        <v>2910</v>
      </c>
      <c r="F121" s="52"/>
      <c r="G121" s="24">
        <f>G119+G120</f>
        <v>13589.7</v>
      </c>
      <c r="H121" s="52"/>
      <c r="I121" s="24">
        <f>SUM(I119:I120)</f>
        <v>2968.2</v>
      </c>
      <c r="J121" s="12"/>
    </row>
    <row r="122" spans="1:10">
      <c r="A122" s="1">
        <f t="shared" si="22"/>
        <v>26</v>
      </c>
      <c r="B122" s="1"/>
      <c r="C122" s="53"/>
      <c r="D122" s="62"/>
      <c r="E122" s="67"/>
      <c r="F122" s="67"/>
      <c r="G122" s="67"/>
      <c r="H122" s="67"/>
      <c r="J122" s="12"/>
    </row>
    <row r="123" spans="1:10">
      <c r="A123" s="1">
        <f t="shared" si="22"/>
        <v>27</v>
      </c>
      <c r="B123" s="45" t="s">
        <v>53</v>
      </c>
      <c r="C123" s="53"/>
      <c r="D123" s="3">
        <v>10</v>
      </c>
      <c r="E123" s="63">
        <f>(11758+5098)/12</f>
        <v>1404.6666666666667</v>
      </c>
      <c r="F123" s="47">
        <f>$F$119</f>
        <v>4.67</v>
      </c>
      <c r="G123" s="24">
        <f>E123*F123</f>
        <v>6559.793333333334</v>
      </c>
      <c r="H123" s="47">
        <f>$H$119</f>
        <v>1.02</v>
      </c>
      <c r="I123" s="24">
        <f>E123*H123</f>
        <v>1432.76</v>
      </c>
      <c r="J123" s="12"/>
    </row>
    <row r="124" spans="1:10">
      <c r="A124" s="1">
        <f t="shared" si="22"/>
        <v>28</v>
      </c>
      <c r="B124" s="1"/>
      <c r="C124" s="53"/>
      <c r="D124" s="3" t="s">
        <v>52</v>
      </c>
      <c r="E124" s="64">
        <f>(1144+551)/12</f>
        <v>141.25</v>
      </c>
      <c r="F124" s="65">
        <f>$F$119</f>
        <v>4.67</v>
      </c>
      <c r="G124" s="66">
        <f>E124*F124</f>
        <v>659.63750000000005</v>
      </c>
      <c r="H124" s="65">
        <f>$H$119</f>
        <v>1.02</v>
      </c>
      <c r="I124" s="66">
        <f>E124*H124</f>
        <v>144.07499999999999</v>
      </c>
      <c r="J124" s="12"/>
    </row>
    <row r="125" spans="1:10">
      <c r="A125" s="1">
        <f t="shared" si="22"/>
        <v>29</v>
      </c>
      <c r="B125" s="51" t="s">
        <v>50</v>
      </c>
      <c r="C125" s="61"/>
      <c r="D125" s="62"/>
      <c r="E125" s="24">
        <f>SUM(E123:E124)</f>
        <v>1545.9166666666667</v>
      </c>
      <c r="F125" s="52"/>
      <c r="G125" s="24">
        <f>G123+G124</f>
        <v>7219.4308333333338</v>
      </c>
      <c r="H125" s="52"/>
      <c r="I125" s="24">
        <f>SUM(I123:I124)</f>
        <v>1576.835</v>
      </c>
      <c r="J125" s="12"/>
    </row>
    <row r="126" spans="1:10">
      <c r="A126" s="1">
        <f t="shared" si="22"/>
        <v>30</v>
      </c>
      <c r="B126" s="1"/>
      <c r="C126" s="53"/>
      <c r="D126" s="62"/>
      <c r="E126" s="67"/>
      <c r="F126" s="67"/>
      <c r="G126" s="67"/>
      <c r="H126" s="67"/>
      <c r="J126" s="12"/>
    </row>
    <row r="127" spans="1:10">
      <c r="A127" s="1">
        <f t="shared" si="22"/>
        <v>31</v>
      </c>
      <c r="B127" s="1"/>
      <c r="C127" s="53"/>
      <c r="D127" s="62"/>
      <c r="E127" s="15"/>
      <c r="F127" s="15"/>
      <c r="G127" s="15"/>
      <c r="H127" s="15"/>
      <c r="J127" s="12"/>
    </row>
    <row r="128" spans="1:10">
      <c r="A128" s="1">
        <f t="shared" si="22"/>
        <v>32</v>
      </c>
      <c r="B128" s="45" t="s">
        <v>54</v>
      </c>
      <c r="C128" s="53"/>
      <c r="D128" s="3">
        <v>11</v>
      </c>
      <c r="E128" s="63">
        <v>834</v>
      </c>
      <c r="F128" s="47">
        <v>0</v>
      </c>
      <c r="G128" s="24">
        <f>E128*F128</f>
        <v>0</v>
      </c>
      <c r="H128" s="47">
        <v>0.92</v>
      </c>
      <c r="I128" s="24">
        <f>E128*H128</f>
        <v>767.28000000000009</v>
      </c>
      <c r="J128" s="12"/>
    </row>
    <row r="129" spans="1:10">
      <c r="A129" s="1">
        <f t="shared" si="22"/>
        <v>33</v>
      </c>
      <c r="B129" s="1"/>
      <c r="C129" s="53"/>
      <c r="D129" s="3">
        <v>12</v>
      </c>
      <c r="E129" s="63">
        <v>782</v>
      </c>
      <c r="F129" s="47">
        <v>0</v>
      </c>
      <c r="G129" s="24">
        <f>E129*F129</f>
        <v>0</v>
      </c>
      <c r="H129" s="47">
        <f>$H$128</f>
        <v>0.92</v>
      </c>
      <c r="I129" s="24">
        <f>E129*H129</f>
        <v>719.44</v>
      </c>
      <c r="J129" s="12"/>
    </row>
    <row r="130" spans="1:10">
      <c r="A130" s="1">
        <f t="shared" si="22"/>
        <v>34</v>
      </c>
      <c r="B130" s="1"/>
      <c r="C130" s="53"/>
      <c r="D130" s="68" t="s">
        <v>55</v>
      </c>
      <c r="E130" s="63">
        <v>1</v>
      </c>
      <c r="F130" s="47">
        <v>0</v>
      </c>
      <c r="G130" s="24">
        <f>E130*F130</f>
        <v>0</v>
      </c>
      <c r="H130" s="47">
        <v>0</v>
      </c>
      <c r="I130" s="24">
        <f>E130*H130</f>
        <v>0</v>
      </c>
      <c r="J130" s="12"/>
    </row>
    <row r="131" spans="1:10">
      <c r="A131" s="1">
        <f t="shared" si="22"/>
        <v>35</v>
      </c>
      <c r="B131" s="1"/>
      <c r="C131" s="69"/>
      <c r="D131" s="3" t="s">
        <v>56</v>
      </c>
      <c r="E131" s="63">
        <f>1592+875+11</f>
        <v>2478</v>
      </c>
      <c r="F131" s="47">
        <v>1.1100000000000001</v>
      </c>
      <c r="G131" s="24">
        <f>E131*F131</f>
        <v>2750.5800000000004</v>
      </c>
      <c r="H131" s="47">
        <f>$H$128</f>
        <v>0.92</v>
      </c>
      <c r="I131" s="24">
        <f>E131*H131</f>
        <v>2279.7600000000002</v>
      </c>
      <c r="J131" s="12"/>
    </row>
    <row r="132" spans="1:10">
      <c r="A132" s="1">
        <f t="shared" si="22"/>
        <v>36</v>
      </c>
      <c r="B132" s="1"/>
      <c r="C132" s="69"/>
      <c r="D132" s="3" t="s">
        <v>57</v>
      </c>
      <c r="E132" s="64">
        <f>58+474+7</f>
        <v>539</v>
      </c>
      <c r="F132" s="65">
        <v>1.1100000000000001</v>
      </c>
      <c r="G132" s="66">
        <f>E132*F132</f>
        <v>598.29000000000008</v>
      </c>
      <c r="H132" s="65">
        <f>$H$128</f>
        <v>0.92</v>
      </c>
      <c r="I132" s="66">
        <f>E132*H132</f>
        <v>495.88</v>
      </c>
      <c r="J132" s="12"/>
    </row>
    <row r="133" spans="1:10">
      <c r="A133" s="1">
        <f t="shared" si="22"/>
        <v>37</v>
      </c>
      <c r="B133" s="51" t="s">
        <v>50</v>
      </c>
      <c r="C133" s="61"/>
      <c r="D133" s="3"/>
      <c r="E133" s="24">
        <f>SUM(E128:E132)</f>
        <v>4634</v>
      </c>
      <c r="F133" s="52"/>
      <c r="G133" s="24">
        <f>SUM(G128:G132)</f>
        <v>3348.8700000000003</v>
      </c>
      <c r="H133" s="52"/>
      <c r="I133" s="24">
        <f>SUM(I128:I132)</f>
        <v>4262.3600000000006</v>
      </c>
      <c r="J133" s="12"/>
    </row>
    <row r="134" spans="1:10">
      <c r="A134" s="1">
        <f t="shared" si="22"/>
        <v>38</v>
      </c>
      <c r="B134" s="1"/>
      <c r="C134" s="53"/>
      <c r="D134" s="3"/>
      <c r="E134" s="15"/>
      <c r="F134" s="15"/>
      <c r="G134" s="15"/>
      <c r="H134" s="15"/>
      <c r="J134" s="12"/>
    </row>
    <row r="135" spans="1:10">
      <c r="A135" s="1">
        <f t="shared" si="22"/>
        <v>39</v>
      </c>
      <c r="B135" s="1"/>
      <c r="C135" s="53"/>
      <c r="D135" s="3"/>
      <c r="E135" s="15"/>
      <c r="F135" s="15"/>
      <c r="G135" s="15"/>
      <c r="H135" s="15"/>
      <c r="J135" s="12"/>
    </row>
    <row r="136" spans="1:10">
      <c r="A136" s="1">
        <f t="shared" si="22"/>
        <v>40</v>
      </c>
      <c r="B136" s="45" t="s">
        <v>23</v>
      </c>
      <c r="C136" s="53"/>
      <c r="D136" s="3">
        <v>7</v>
      </c>
      <c r="E136" s="63">
        <f>2915+4463+473+13+2</f>
        <v>7866</v>
      </c>
      <c r="F136" s="47">
        <v>0</v>
      </c>
      <c r="G136" s="24">
        <f>E136*F136</f>
        <v>0</v>
      </c>
      <c r="H136" s="47">
        <f>$H$128</f>
        <v>0.92</v>
      </c>
      <c r="I136" s="24">
        <f>E136*H136</f>
        <v>7236.72</v>
      </c>
      <c r="J136" s="12"/>
    </row>
    <row r="137" spans="1:10">
      <c r="A137" s="1">
        <f t="shared" si="22"/>
        <v>41</v>
      </c>
      <c r="B137" s="1"/>
      <c r="C137" s="53"/>
      <c r="D137" s="3" t="s">
        <v>58</v>
      </c>
      <c r="E137" s="60">
        <f>3+2</f>
        <v>5</v>
      </c>
      <c r="F137" s="49">
        <v>0</v>
      </c>
      <c r="G137" s="50">
        <f>E137*F137</f>
        <v>0</v>
      </c>
      <c r="H137" s="49">
        <v>0</v>
      </c>
      <c r="I137" s="50">
        <f>E137*H137</f>
        <v>0</v>
      </c>
      <c r="J137" s="12"/>
    </row>
    <row r="138" spans="1:10">
      <c r="A138" s="1">
        <f t="shared" si="22"/>
        <v>42</v>
      </c>
      <c r="B138" s="51" t="s">
        <v>50</v>
      </c>
      <c r="C138" s="61"/>
      <c r="D138" s="3"/>
      <c r="E138" s="24">
        <f>SUM(E136:E137)</f>
        <v>7871</v>
      </c>
      <c r="F138" s="52"/>
      <c r="G138" s="24">
        <f>SUM(G136:G137)</f>
        <v>0</v>
      </c>
      <c r="H138" s="52"/>
      <c r="I138" s="24">
        <f>SUM(I136:I137)</f>
        <v>7236.72</v>
      </c>
      <c r="J138" s="12"/>
    </row>
    <row r="139" spans="1:10">
      <c r="A139" s="1">
        <f t="shared" si="22"/>
        <v>43</v>
      </c>
      <c r="B139" s="1"/>
      <c r="C139" s="53"/>
      <c r="D139" s="3"/>
      <c r="E139" s="24"/>
      <c r="F139" s="24"/>
      <c r="G139" s="24"/>
      <c r="H139" s="24"/>
      <c r="I139" s="24"/>
      <c r="J139" s="12"/>
    </row>
    <row r="140" spans="1:10">
      <c r="A140" s="1">
        <f t="shared" si="22"/>
        <v>44</v>
      </c>
      <c r="B140" s="1"/>
      <c r="C140" s="53"/>
      <c r="D140" s="3"/>
      <c r="E140" s="24"/>
      <c r="F140" s="24"/>
      <c r="G140" s="24"/>
      <c r="H140" s="24"/>
      <c r="I140" s="24"/>
      <c r="J140" s="12"/>
    </row>
    <row r="141" spans="1:10">
      <c r="A141" s="1">
        <f t="shared" si="22"/>
        <v>45</v>
      </c>
      <c r="B141" s="45" t="s">
        <v>24</v>
      </c>
      <c r="C141" s="53"/>
      <c r="D141" s="3">
        <v>6</v>
      </c>
      <c r="E141" s="46">
        <v>4</v>
      </c>
      <c r="F141" s="47">
        <f>+F110</f>
        <v>2.0699999999999998</v>
      </c>
      <c r="G141" s="24">
        <f>E141*F141</f>
        <v>8.2799999999999994</v>
      </c>
      <c r="H141" s="47">
        <f>+H110</f>
        <v>1.01</v>
      </c>
      <c r="I141" s="24">
        <f>E141*H141</f>
        <v>4.04</v>
      </c>
      <c r="J141" s="12"/>
    </row>
    <row r="142" spans="1:10">
      <c r="A142" s="1">
        <f t="shared" si="22"/>
        <v>46</v>
      </c>
      <c r="B142" s="45"/>
      <c r="C142" s="53"/>
      <c r="D142" s="3">
        <v>8</v>
      </c>
      <c r="E142" s="46">
        <v>0</v>
      </c>
      <c r="F142" s="47">
        <f>F141</f>
        <v>2.0699999999999998</v>
      </c>
      <c r="G142" s="24">
        <f>E142*F142</f>
        <v>0</v>
      </c>
      <c r="H142" s="47">
        <f>+H111</f>
        <v>1.01</v>
      </c>
      <c r="I142" s="24">
        <f>E142*H142</f>
        <v>0</v>
      </c>
      <c r="J142" s="12"/>
    </row>
    <row r="143" spans="1:10">
      <c r="A143" s="1">
        <f t="shared" si="22"/>
        <v>47</v>
      </c>
      <c r="B143" s="1"/>
      <c r="C143" s="53"/>
      <c r="D143" s="3">
        <v>9</v>
      </c>
      <c r="E143" s="46">
        <v>3</v>
      </c>
      <c r="F143" s="47">
        <f>+F112</f>
        <v>42.11</v>
      </c>
      <c r="G143" s="24">
        <f>E143*F143</f>
        <v>126.33</v>
      </c>
      <c r="H143" s="47">
        <f>+H112</f>
        <v>7.38</v>
      </c>
      <c r="I143" s="24">
        <f>E143*H143</f>
        <v>22.14</v>
      </c>
      <c r="J143" s="12"/>
    </row>
    <row r="144" spans="1:10">
      <c r="A144" s="1">
        <f t="shared" si="22"/>
        <v>48</v>
      </c>
      <c r="B144" s="1"/>
      <c r="C144" s="53"/>
      <c r="D144" s="3">
        <v>23</v>
      </c>
      <c r="E144" s="48">
        <v>3</v>
      </c>
      <c r="F144" s="49">
        <f>+F113</f>
        <v>1.52</v>
      </c>
      <c r="G144" s="50">
        <f>E144*F144</f>
        <v>4.5600000000000005</v>
      </c>
      <c r="H144" s="49">
        <f>+H113</f>
        <v>0.94</v>
      </c>
      <c r="I144" s="50">
        <f>E144*H144</f>
        <v>2.82</v>
      </c>
      <c r="J144" s="12"/>
    </row>
    <row r="145" spans="1:10">
      <c r="A145" s="1">
        <f t="shared" si="22"/>
        <v>49</v>
      </c>
      <c r="B145" s="51" t="s">
        <v>50</v>
      </c>
      <c r="C145" s="61"/>
      <c r="D145" s="62"/>
      <c r="E145" s="24">
        <f>SUM(E141:E144)</f>
        <v>10</v>
      </c>
      <c r="F145" s="52"/>
      <c r="G145" s="24">
        <f>SUM(G141:G144)</f>
        <v>139.16999999999999</v>
      </c>
      <c r="H145" s="52"/>
      <c r="I145" s="24">
        <f>SUM(I141:I144)</f>
        <v>29</v>
      </c>
      <c r="J145" s="12"/>
    </row>
    <row r="146" spans="1:10" ht="13.5" customHeight="1">
      <c r="A146" s="1">
        <f t="shared" si="22"/>
        <v>50</v>
      </c>
      <c r="B146" s="1"/>
      <c r="C146" s="61"/>
      <c r="J146" s="12"/>
    </row>
    <row r="147" spans="1:10" ht="13.5" thickBot="1">
      <c r="A147" s="1">
        <f t="shared" si="22"/>
        <v>51</v>
      </c>
      <c r="C147" s="53"/>
      <c r="D147" s="70"/>
      <c r="E147" s="71"/>
      <c r="F147" s="71"/>
      <c r="G147" s="71"/>
      <c r="H147" s="71"/>
      <c r="I147" s="72"/>
      <c r="J147" s="12"/>
    </row>
    <row r="148" spans="1:10">
      <c r="A148" s="1">
        <f t="shared" si="22"/>
        <v>52</v>
      </c>
      <c r="C148" s="53"/>
      <c r="D148" s="70"/>
      <c r="E148" s="73"/>
      <c r="F148" s="74"/>
      <c r="G148" s="31"/>
      <c r="H148" s="74"/>
      <c r="I148" s="31"/>
      <c r="J148" s="12"/>
    </row>
    <row r="149" spans="1:10" ht="13.5" customHeight="1" thickBot="1">
      <c r="A149" s="1">
        <f t="shared" si="22"/>
        <v>53</v>
      </c>
      <c r="B149" s="75" t="str">
        <f>[1]Inputs!$C$5</f>
        <v>State of Utah</v>
      </c>
      <c r="C149" s="76"/>
      <c r="D149" s="77"/>
      <c r="E149" s="78">
        <f>E100+E107+E116+E121+E133+E138+E145</f>
        <v>829763.66666666663</v>
      </c>
      <c r="F149" s="79" t="s">
        <v>59</v>
      </c>
      <c r="G149" s="78">
        <f>G100+G107+G116+G121+G133+G138+G145</f>
        <v>904824.73666666658</v>
      </c>
      <c r="H149" s="80"/>
      <c r="I149" s="78">
        <f>I100+I107+I116+I121+I133+I138+I145</f>
        <v>825277.37666666659</v>
      </c>
      <c r="J149" s="81"/>
    </row>
    <row r="150" spans="1:10" ht="13.5" customHeight="1" thickTop="1">
      <c r="B150" s="75"/>
      <c r="C150" s="76"/>
      <c r="D150" s="77"/>
      <c r="E150" s="59"/>
      <c r="F150" s="82"/>
      <c r="G150" s="81"/>
      <c r="H150" s="83"/>
      <c r="I150" s="81"/>
    </row>
    <row r="151" spans="1:10" ht="13.5" customHeight="1">
      <c r="B151" s="75"/>
      <c r="C151" s="59"/>
      <c r="E151" s="84"/>
      <c r="G151" s="81"/>
      <c r="H151" s="83"/>
      <c r="I151" s="81"/>
    </row>
    <row r="152" spans="1:10" ht="13.5" customHeight="1">
      <c r="C152" s="4"/>
      <c r="D152" s="31"/>
      <c r="E152" s="85"/>
    </row>
    <row r="153" spans="1:10" ht="13.5" customHeight="1">
      <c r="C153" s="4"/>
      <c r="D153" s="86"/>
      <c r="E153" s="85"/>
    </row>
    <row r="154" spans="1:10" ht="13.5" customHeight="1">
      <c r="C154" s="4"/>
      <c r="D154" s="87"/>
      <c r="E154" s="88"/>
    </row>
    <row r="155" spans="1:10" ht="13.5" customHeight="1">
      <c r="C155" s="4"/>
      <c r="D155" s="87"/>
      <c r="E155" s="88"/>
    </row>
    <row r="156" spans="1:10" ht="13.5" customHeight="1">
      <c r="D156" s="87"/>
      <c r="E156" s="88"/>
    </row>
    <row r="157" spans="1:10">
      <c r="D157" s="87"/>
      <c r="E157" s="89"/>
    </row>
    <row r="158" spans="1:10">
      <c r="D158" s="31"/>
      <c r="E158" s="87"/>
    </row>
    <row r="159" spans="1:10">
      <c r="D159" s="31"/>
      <c r="E159" s="90"/>
      <c r="F159" s="91"/>
    </row>
    <row r="160" spans="1:10">
      <c r="D160" s="31"/>
      <c r="E160" s="92"/>
    </row>
    <row r="161" spans="5:5">
      <c r="E161" s="1"/>
    </row>
    <row r="162" spans="5:5">
      <c r="E162" s="1"/>
    </row>
  </sheetData>
  <printOptions horizontalCentered="1"/>
  <pageMargins left="0.25" right="0.25" top="0.35" bottom="0.45" header="0.4" footer="0.25"/>
  <pageSetup scale="54" fitToHeight="2" orientation="landscape" r:id="rId1"/>
  <headerFooter alignWithMargins="0">
    <oddFooter>&amp;LExhibit RMP___(CCP-3)&amp;CTAB 5 - Page  &amp;P+17&amp;RCOS UT May 2013</oddFooter>
  </headerFooter>
  <rowBreaks count="1" manualBreakCount="1">
    <brk id="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Pages 18 &amp; 19</vt:lpstr>
      <vt:lpstr>page70</vt:lpstr>
      <vt:lpstr>Page71</vt:lpstr>
      <vt:lpstr>'Pages 18 &amp; 19'!Print_Area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P15223</dc:creator>
  <cp:lastModifiedBy>Melissa Robyn Paschal</cp:lastModifiedBy>
  <cp:lastPrinted>2012-02-27T21:18:08Z</cp:lastPrinted>
  <dcterms:created xsi:type="dcterms:W3CDTF">2012-02-27T21:16:30Z</dcterms:created>
  <dcterms:modified xsi:type="dcterms:W3CDTF">2012-02-29T17:39:43Z</dcterms:modified>
</cp:coreProperties>
</file>