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895" activeTab="0"/>
  </bookViews>
  <sheets>
    <sheet name="Summary (1)" sheetId="1" r:id="rId1"/>
    <sheet name="DCF (2)" sheetId="2" r:id="rId2"/>
    <sheet name="LT-DCF (3)" sheetId="3" r:id="rId3"/>
    <sheet name="2-DCF (4)" sheetId="4" r:id="rId4"/>
  </sheets>
  <definedNames>
    <definedName name="_xlnm.Print_Area" localSheetId="3">'2-DCF (4)'!$A$1:$N$37</definedName>
    <definedName name="_xlnm.Print_Area" localSheetId="1">'DCF (2)'!$A$1:$K$36</definedName>
    <definedName name="_xlnm.Print_Area" localSheetId="2">'LT-DCF (3)'!$A$1:$H$37</definedName>
    <definedName name="_xlnm.Print_Area" localSheetId="0">'Summary (1)'!$A$1:$E$32</definedName>
  </definedNames>
  <calcPr fullCalcOnLoad="1"/>
</workbook>
</file>

<file path=xl/sharedStrings.xml><?xml version="1.0" encoding="utf-8"?>
<sst xmlns="http://schemas.openxmlformats.org/spreadsheetml/2006/main" count="136" uniqueCount="79">
  <si>
    <t>ALLETE</t>
  </si>
  <si>
    <t>Southern Co.</t>
  </si>
  <si>
    <t>Vectren Corp.</t>
  </si>
  <si>
    <t>Wisconsin Energy</t>
  </si>
  <si>
    <t>Xcel Energy Inc.</t>
  </si>
  <si>
    <t>Line</t>
  </si>
  <si>
    <t>Company</t>
  </si>
  <si>
    <t>Recent</t>
  </si>
  <si>
    <t>Stock</t>
  </si>
  <si>
    <t>Price</t>
  </si>
  <si>
    <t>Dividend</t>
  </si>
  <si>
    <t>Average</t>
  </si>
  <si>
    <t>Growth</t>
  </si>
  <si>
    <t>Rate</t>
  </si>
  <si>
    <t>Yield</t>
  </si>
  <si>
    <t>Constant</t>
  </si>
  <si>
    <t>Growth DCF</t>
  </si>
  <si>
    <t>Median</t>
  </si>
  <si>
    <t>(1)</t>
  </si>
  <si>
    <t>(2)</t>
  </si>
  <si>
    <t>(3)</t>
  </si>
  <si>
    <t>(4)</t>
  </si>
  <si>
    <t>(5)</t>
  </si>
  <si>
    <t>(6)</t>
  </si>
  <si>
    <t>(7)</t>
  </si>
  <si>
    <t>(8)</t>
  </si>
  <si>
    <t>GDP</t>
  </si>
  <si>
    <t>Long-Term</t>
  </si>
  <si>
    <t>Sources:</t>
  </si>
  <si>
    <t>Annual</t>
  </si>
  <si>
    <t xml:space="preserve">Change </t>
  </si>
  <si>
    <t>Cash Flows</t>
  </si>
  <si>
    <t>(9)</t>
  </si>
  <si>
    <t>(10)</t>
  </si>
  <si>
    <t>(11)</t>
  </si>
  <si>
    <t>GDP Growth</t>
  </si>
  <si>
    <t>Description</t>
  </si>
  <si>
    <t>Constant Growth DCF</t>
  </si>
  <si>
    <t>Long-Term Constant Growth DCF</t>
  </si>
  <si>
    <t>Hadaway</t>
  </si>
  <si>
    <t>Multi-Stage Growth DCF</t>
  </si>
  <si>
    <t xml:space="preserve">     Average</t>
  </si>
  <si>
    <t xml:space="preserve">     Median</t>
  </si>
  <si>
    <t>Summary of Adjusted Hadaway DCF</t>
  </si>
  <si>
    <t>Adjusted Hadaway Constant Growth DCF Model</t>
  </si>
  <si>
    <t>Adjusted Hadaway Low Near-Term Growth</t>
  </si>
  <si>
    <t>Two-Stage Growth DCF Model</t>
  </si>
  <si>
    <t>Next</t>
  </si>
  <si>
    <t>Year's</t>
  </si>
  <si>
    <t>Two-Stage</t>
  </si>
  <si>
    <t>Adjusted*</t>
  </si>
  <si>
    <t>* The adjustment reflects changing the GDP Growth Rate</t>
  </si>
  <si>
    <t>Portland General</t>
  </si>
  <si>
    <t>Sempra Energy</t>
  </si>
  <si>
    <t>13-Week</t>
  </si>
  <si>
    <r>
      <t>Price</t>
    </r>
    <r>
      <rPr>
        <b/>
        <u val="single"/>
        <vertAlign val="superscript"/>
        <sz val="11"/>
        <color indexed="8"/>
        <rFont val="Arial"/>
        <family val="2"/>
      </rPr>
      <t>1</t>
    </r>
  </si>
  <si>
    <t>EPS Analysts' Growth Rates</t>
  </si>
  <si>
    <r>
      <t>Zacks</t>
    </r>
    <r>
      <rPr>
        <b/>
        <u val="single"/>
        <vertAlign val="superscript"/>
        <sz val="11"/>
        <color indexed="8"/>
        <rFont val="Arial"/>
        <family val="2"/>
      </rPr>
      <t>3</t>
    </r>
  </si>
  <si>
    <t>Alliant Energy Co.</t>
  </si>
  <si>
    <t>Avista Corp.</t>
  </si>
  <si>
    <t>Black Hills Corp</t>
  </si>
  <si>
    <t>DTE Energy Co.</t>
  </si>
  <si>
    <t>Edison Internat.</t>
  </si>
  <si>
    <t>IDACORP</t>
  </si>
  <si>
    <r>
      <t>Value Line</t>
    </r>
    <r>
      <rPr>
        <b/>
        <u val="single"/>
        <vertAlign val="superscript"/>
        <sz val="11"/>
        <color indexed="8"/>
        <rFont val="Arial"/>
        <family val="2"/>
      </rPr>
      <t xml:space="preserve">2 </t>
    </r>
  </si>
  <si>
    <r>
      <t>Thomson</t>
    </r>
    <r>
      <rPr>
        <b/>
        <u val="single"/>
        <vertAlign val="superscript"/>
        <sz val="11"/>
        <color indexed="8"/>
        <rFont val="Arial"/>
        <family val="2"/>
      </rPr>
      <t>4</t>
    </r>
  </si>
  <si>
    <t>SCANA Corp.</t>
  </si>
  <si>
    <t>NA</t>
  </si>
  <si>
    <t>Source:</t>
  </si>
  <si>
    <t xml:space="preserve">   to 5.0%.  </t>
  </si>
  <si>
    <t>Growth*</t>
  </si>
  <si>
    <r>
      <rPr>
        <i/>
        <sz val="11"/>
        <rFont val="Arial"/>
        <family val="2"/>
      </rPr>
      <t>* Blue Chip Economic Indicators,</t>
    </r>
    <r>
      <rPr>
        <sz val="11"/>
        <rFont val="Arial"/>
        <family val="2"/>
      </rPr>
      <t xml:space="preserve"> March 10, 2012 at 15.</t>
    </r>
  </si>
  <si>
    <t>Rocky Mountain Power</t>
  </si>
  <si>
    <t>(Analysts' Growth Rates)</t>
  </si>
  <si>
    <t>(Long-Term GDP Growth)</t>
  </si>
  <si>
    <t>Exhibit RMP___(SCH-4), Page 2 of 5.</t>
  </si>
  <si>
    <t>Exhibit RMP___(SCH-4), Page 4 of 5.</t>
  </si>
  <si>
    <t>Exhibit RMP___(SCH-4), Page 3 of 5.</t>
  </si>
  <si>
    <t>Exhibit FEA-18 (MPG-18), pages 2-4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</si>
</sst>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.0"/>
  </numFmts>
  <fonts count="6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u val="single"/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3"/>
      </top>
      <bottom style="double">
        <color indexed="63"/>
      </bottom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Protection="0">
      <alignment/>
    </xf>
    <xf numFmtId="0" fontId="44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3" fillId="0" borderId="0" applyProtection="0">
      <alignment/>
    </xf>
    <xf numFmtId="0" fontId="7" fillId="0" borderId="0" applyProtection="0">
      <alignment/>
    </xf>
    <xf numFmtId="0" fontId="8" fillId="0" borderId="0" applyProtection="0">
      <alignment/>
    </xf>
    <xf numFmtId="0" fontId="9" fillId="0" borderId="0" applyProtection="0">
      <alignment/>
    </xf>
    <xf numFmtId="0" fontId="10" fillId="0" borderId="0" applyProtection="0">
      <alignment/>
    </xf>
    <xf numFmtId="2" fontId="4" fillId="0" borderId="0" applyProtection="0">
      <alignment/>
    </xf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Protection="0">
      <alignment/>
    </xf>
    <xf numFmtId="0" fontId="2" fillId="0" borderId="0" applyProtection="0">
      <alignment/>
    </xf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4" fillId="0" borderId="10" applyProtection="0">
      <alignment/>
    </xf>
    <xf numFmtId="0" fontId="4" fillId="0" borderId="10" applyProtection="0">
      <alignment/>
    </xf>
    <xf numFmtId="0" fontId="4" fillId="0" borderId="10" applyProtection="0">
      <alignment/>
    </xf>
    <xf numFmtId="0" fontId="4" fillId="0" borderId="10" applyProtection="0">
      <alignment/>
    </xf>
    <xf numFmtId="0" fontId="4" fillId="0" borderId="10" applyProtection="0">
      <alignment/>
    </xf>
    <xf numFmtId="0" fontId="5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10" fontId="0" fillId="0" borderId="0" xfId="70" applyNumberFormat="1" applyFont="1" applyAlignment="1">
      <alignment horizontal="center"/>
    </xf>
    <xf numFmtId="10" fontId="54" fillId="0" borderId="0" xfId="0" applyNumberFormat="1" applyFont="1" applyAlignment="1">
      <alignment horizontal="center"/>
    </xf>
    <xf numFmtId="10" fontId="54" fillId="0" borderId="0" xfId="70" applyNumberFormat="1" applyFont="1" applyAlignment="1">
      <alignment horizontal="center"/>
    </xf>
    <xf numFmtId="165" fontId="54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54" fillId="0" borderId="0" xfId="0" applyFont="1" applyAlignment="1" quotePrefix="1">
      <alignment horizontal="center"/>
    </xf>
    <xf numFmtId="0" fontId="0" fillId="0" borderId="11" xfId="0" applyBorder="1" applyAlignment="1">
      <alignment/>
    </xf>
    <xf numFmtId="0" fontId="13" fillId="0" borderId="0" xfId="66" applyFont="1" applyFill="1" applyAlignment="1">
      <alignment horizontal="left"/>
      <protection/>
    </xf>
    <xf numFmtId="0" fontId="16" fillId="0" borderId="0" xfId="66" applyFont="1" applyAlignment="1">
      <alignment horizontal="center"/>
      <protection/>
    </xf>
    <xf numFmtId="0" fontId="15" fillId="0" borderId="0" xfId="66" applyFont="1" applyAlignment="1">
      <alignment horizontal="center"/>
      <protection/>
    </xf>
    <xf numFmtId="165" fontId="0" fillId="0" borderId="0" xfId="44" applyNumberFormat="1" applyFont="1" applyAlignment="1">
      <alignment horizontal="center"/>
    </xf>
    <xf numFmtId="0" fontId="54" fillId="0" borderId="0" xfId="0" applyFont="1" applyAlignment="1">
      <alignment/>
    </xf>
    <xf numFmtId="165" fontId="54" fillId="0" borderId="0" xfId="44" applyNumberFormat="1" applyFont="1" applyAlignment="1">
      <alignment horizontal="center"/>
    </xf>
    <xf numFmtId="10" fontId="54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70" applyNumberFormat="1" applyFont="1" applyAlignment="1">
      <alignment/>
    </xf>
    <xf numFmtId="10" fontId="16" fillId="0" borderId="0" xfId="70" applyNumberFormat="1" applyFont="1" applyAlignment="1">
      <alignment horizontal="center"/>
    </xf>
    <xf numFmtId="10" fontId="54" fillId="0" borderId="0" xfId="70" applyNumberFormat="1" applyFont="1" applyAlignment="1" quotePrefix="1">
      <alignment horizontal="center"/>
    </xf>
    <xf numFmtId="164" fontId="0" fillId="0" borderId="0" xfId="70" applyNumberFormat="1" applyFont="1" applyAlignment="1">
      <alignment horizontal="center"/>
    </xf>
    <xf numFmtId="164" fontId="0" fillId="0" borderId="0" xfId="0" applyNumberFormat="1" applyAlignment="1">
      <alignment/>
    </xf>
    <xf numFmtId="164" fontId="54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43" fontId="0" fillId="0" borderId="0" xfId="42" applyFont="1" applyAlignment="1">
      <alignment horizontal="center"/>
    </xf>
    <xf numFmtId="166" fontId="0" fillId="0" borderId="0" xfId="0" applyNumberForma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3" fontId="0" fillId="0" borderId="0" xfId="42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xed" xfId="55"/>
    <cellStyle name="Good" xfId="56"/>
    <cellStyle name="Heading 1" xfId="57"/>
    <cellStyle name="Heading 2" xfId="58"/>
    <cellStyle name="Heading 3" xfId="59"/>
    <cellStyle name="Heading 4" xfId="60"/>
    <cellStyle name="HEADING1" xfId="61"/>
    <cellStyle name="HEADING2" xfId="62"/>
    <cellStyle name="Input" xfId="63"/>
    <cellStyle name="Linked Cell" xfId="64"/>
    <cellStyle name="Neutral" xfId="65"/>
    <cellStyle name="Normal 10" xfId="66"/>
    <cellStyle name="Normal 2" xfId="67"/>
    <cellStyle name="Note" xfId="68"/>
    <cellStyle name="Output" xfId="69"/>
    <cellStyle name="Percent" xfId="70"/>
    <cellStyle name="Title" xfId="71"/>
    <cellStyle name="Total" xfId="72"/>
    <cellStyle name="Total 2" xfId="73"/>
    <cellStyle name="Total 3" xfId="74"/>
    <cellStyle name="Total 4" xfId="75"/>
    <cellStyle name="Total 5" xfId="76"/>
    <cellStyle name="Total 6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38"/>
  <sheetViews>
    <sheetView tabSelected="1" zoomScale="80" zoomScaleNormal="80" zoomScaleSheetLayoutView="80" zoomScalePageLayoutView="80" workbookViewId="0" topLeftCell="A1">
      <selection activeCell="E25" sqref="E25"/>
    </sheetView>
  </sheetViews>
  <sheetFormatPr defaultColWidth="9.00390625" defaultRowHeight="14.25"/>
  <cols>
    <col min="3" max="3" width="21.50390625" style="0" customWidth="1"/>
    <col min="4" max="4" width="10.375" style="0" customWidth="1"/>
    <col min="5" max="5" width="11.375" style="22" customWidth="1"/>
  </cols>
  <sheetData>
    <row r="1" spans="1:5" ht="26.25">
      <c r="A1" s="43" t="str">
        <f>'DCF (2)'!A1:K1</f>
        <v>Rocky Mountain Power</v>
      </c>
      <c r="B1" s="43"/>
      <c r="C1" s="43"/>
      <c r="D1" s="43"/>
      <c r="E1" s="43"/>
    </row>
    <row r="5" spans="1:5" ht="20.25">
      <c r="A5" s="42" t="s">
        <v>43</v>
      </c>
      <c r="B5" s="42"/>
      <c r="C5" s="42"/>
      <c r="D5" s="42"/>
      <c r="E5" s="42"/>
    </row>
    <row r="7" spans="1:3" ht="15">
      <c r="A7" s="5"/>
      <c r="B7" s="5"/>
      <c r="C7" s="5"/>
    </row>
    <row r="8" spans="1:3" ht="15">
      <c r="A8" s="5"/>
      <c r="B8" s="5"/>
      <c r="C8" s="5"/>
    </row>
    <row r="9" spans="1:5" ht="15">
      <c r="A9" s="5"/>
      <c r="B9" s="5"/>
      <c r="C9" s="5"/>
      <c r="E9" s="8" t="s">
        <v>39</v>
      </c>
    </row>
    <row r="10" spans="1:155" ht="15">
      <c r="A10" s="4" t="s">
        <v>5</v>
      </c>
      <c r="B10" s="41" t="s">
        <v>36</v>
      </c>
      <c r="C10" s="41"/>
      <c r="D10" s="4" t="s">
        <v>39</v>
      </c>
      <c r="E10" s="23" t="s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</row>
    <row r="11" spans="4:5" ht="15">
      <c r="D11" s="12" t="s">
        <v>18</v>
      </c>
      <c r="E11" s="24" t="s">
        <v>19</v>
      </c>
    </row>
    <row r="13" spans="1:155" ht="18" customHeight="1">
      <c r="A13" s="1"/>
      <c r="B13" s="28" t="s">
        <v>37</v>
      </c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</row>
    <row r="14" spans="1:155" ht="18" customHeight="1">
      <c r="A14" s="1">
        <v>1</v>
      </c>
      <c r="B14" s="40" t="s">
        <v>11</v>
      </c>
      <c r="D14" s="11">
        <v>0.096</v>
      </c>
      <c r="E14" s="25">
        <f>ROUND('DCF (2)'!K30,3)</f>
        <v>0.096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</row>
    <row r="15" spans="1:155" ht="18" customHeight="1">
      <c r="A15" s="1">
        <v>2</v>
      </c>
      <c r="B15" s="40" t="s">
        <v>17</v>
      </c>
      <c r="D15" s="11">
        <v>0.1</v>
      </c>
      <c r="E15" s="25">
        <f>ROUND('DCF (2)'!K31,3)</f>
        <v>0.1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ht="18" customHeight="1">
      <c r="A16" s="1"/>
      <c r="D16" s="11"/>
      <c r="E16" s="25"/>
      <c r="F16" s="2"/>
      <c r="G16" s="2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ht="18" customHeight="1">
      <c r="A17" s="1"/>
      <c r="B17" s="28" t="s">
        <v>38</v>
      </c>
      <c r="D17" s="11"/>
      <c r="E17" s="25"/>
      <c r="F17" s="2"/>
      <c r="G17" s="2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ht="18" customHeight="1">
      <c r="A18" s="1">
        <v>3</v>
      </c>
      <c r="B18" s="39" t="s">
        <v>41</v>
      </c>
      <c r="D18" s="11">
        <v>0.101</v>
      </c>
      <c r="E18" s="25">
        <f>ROUND('LT-DCF (3)'!H30,3)</f>
        <v>0.093</v>
      </c>
      <c r="F18" s="2"/>
      <c r="G18" s="2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ht="18" customHeight="1">
      <c r="A19" s="1">
        <v>4</v>
      </c>
      <c r="B19" s="39" t="s">
        <v>42</v>
      </c>
      <c r="D19" s="11">
        <v>0.102</v>
      </c>
      <c r="E19" s="25">
        <f>ROUND('LT-DCF (3)'!H31,3)</f>
        <v>0.094</v>
      </c>
      <c r="F19" s="2"/>
      <c r="G19" s="3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</row>
    <row r="20" spans="1:155" ht="18" customHeight="1">
      <c r="A20" s="1"/>
      <c r="D20" s="11"/>
      <c r="E20" s="2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</row>
    <row r="21" spans="1:155" ht="18" customHeight="1">
      <c r="A21" s="1"/>
      <c r="B21" s="28" t="s">
        <v>40</v>
      </c>
      <c r="D21" s="11"/>
      <c r="E21" s="2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</row>
    <row r="22" spans="1:155" ht="18" customHeight="1">
      <c r="A22" s="1">
        <v>5</v>
      </c>
      <c r="B22" s="39" t="s">
        <v>41</v>
      </c>
      <c r="D22" s="11">
        <v>0.099</v>
      </c>
      <c r="E22" s="25">
        <f>ROUND('2-DCF (4)'!N30,3)</f>
        <v>0.092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</row>
    <row r="23" spans="1:155" ht="18" customHeight="1">
      <c r="A23" s="1">
        <v>6</v>
      </c>
      <c r="B23" s="39" t="s">
        <v>42</v>
      </c>
      <c r="D23" s="11">
        <v>0.1</v>
      </c>
      <c r="E23" s="25">
        <f>ROUND('2-DCF (4)'!N31,3)</f>
        <v>0.093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</row>
    <row r="24" spans="1:155" ht="18" customHeight="1">
      <c r="A24" s="1"/>
      <c r="D24" s="26"/>
      <c r="E24" s="2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</row>
    <row r="25" spans="1:155" ht="18" customHeight="1">
      <c r="A25" s="1"/>
      <c r="B25" s="13"/>
      <c r="E25" s="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</row>
    <row r="26" spans="1:155" ht="18" customHeight="1">
      <c r="A26" s="1"/>
      <c r="B26" s="38" t="s">
        <v>28</v>
      </c>
      <c r="E26" s="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</row>
    <row r="27" spans="1:155" ht="18" customHeight="1">
      <c r="A27" s="1"/>
      <c r="B27" t="s">
        <v>78</v>
      </c>
      <c r="E27" s="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</row>
    <row r="28" spans="1:155" ht="18" customHeight="1">
      <c r="A28" s="1"/>
      <c r="B28" t="s">
        <v>51</v>
      </c>
      <c r="E28" s="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</row>
    <row r="29" ht="18" customHeight="1">
      <c r="B29" t="s">
        <v>69</v>
      </c>
    </row>
    <row r="30" spans="1:3" ht="18" customHeight="1">
      <c r="A30" s="1"/>
      <c r="C30" s="10"/>
    </row>
    <row r="31" ht="15" customHeight="1"/>
    <row r="32" spans="1:3" ht="15">
      <c r="A32" s="1"/>
      <c r="B32" s="10"/>
      <c r="C32" s="10"/>
    </row>
    <row r="35" ht="14.25">
      <c r="B35" s="21"/>
    </row>
    <row r="38" ht="14.25">
      <c r="B38" s="14"/>
    </row>
  </sheetData>
  <sheetProtection/>
  <mergeCells count="3">
    <mergeCell ref="B10:C10"/>
    <mergeCell ref="A5:E5"/>
    <mergeCell ref="A1:E1"/>
  </mergeCells>
  <printOptions horizontalCentered="1"/>
  <pageMargins left="0.7" right="0.7" top="0.75" bottom="0.75" header="0.3" footer="0.3"/>
  <pageSetup fitToHeight="1" fitToWidth="1" horizontalDpi="600" verticalDpi="600" orientation="landscape" scale="95" r:id="rId1"/>
  <headerFooter>
    <oddHeader>&amp;RExhibit FEA-18 (MPG-18)
Page 1 of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80" zoomScaleNormal="80" zoomScaleSheetLayoutView="80" zoomScalePageLayoutView="80" workbookViewId="0" topLeftCell="A1">
      <selection activeCell="F21" sqref="F21"/>
    </sheetView>
  </sheetViews>
  <sheetFormatPr defaultColWidth="9.00390625" defaultRowHeight="14.25"/>
  <cols>
    <col min="4" max="4" width="9.75390625" style="0" customWidth="1"/>
    <col min="5" max="5" width="12.25390625" style="0" customWidth="1"/>
    <col min="6" max="6" width="9.75390625" style="0" customWidth="1"/>
    <col min="7" max="7" width="10.875" style="0" bestFit="1" customWidth="1"/>
    <col min="8" max="9" width="13.00390625" style="0" customWidth="1"/>
    <col min="10" max="10" width="10.125" style="0" customWidth="1"/>
    <col min="11" max="11" width="12.125" style="0" customWidth="1"/>
  </cols>
  <sheetData>
    <row r="1" spans="1:11" ht="27.75">
      <c r="A1" s="45" t="s">
        <v>72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5" spans="1:11" ht="20.25">
      <c r="A5" s="46" t="s">
        <v>44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20.25">
      <c r="A6" s="42" t="s">
        <v>73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10" spans="1:11" ht="15">
      <c r="A10" s="5"/>
      <c r="B10" s="5"/>
      <c r="C10" s="5"/>
      <c r="D10" s="5" t="s">
        <v>54</v>
      </c>
      <c r="E10" s="5" t="s">
        <v>47</v>
      </c>
      <c r="F10" s="5"/>
      <c r="G10" s="5"/>
      <c r="H10" s="5"/>
      <c r="I10" s="5"/>
      <c r="J10" s="5" t="s">
        <v>11</v>
      </c>
      <c r="K10" s="5"/>
    </row>
    <row r="11" spans="1:11" ht="15">
      <c r="A11" s="5"/>
      <c r="B11" s="5"/>
      <c r="C11" s="5"/>
      <c r="D11" s="5" t="s">
        <v>8</v>
      </c>
      <c r="E11" s="5" t="s">
        <v>48</v>
      </c>
      <c r="F11" s="5" t="s">
        <v>10</v>
      </c>
      <c r="G11" s="44" t="s">
        <v>56</v>
      </c>
      <c r="H11" s="44"/>
      <c r="I11" s="44"/>
      <c r="J11" s="5" t="s">
        <v>12</v>
      </c>
      <c r="K11" s="5" t="s">
        <v>15</v>
      </c>
    </row>
    <row r="12" spans="1:11" ht="17.25">
      <c r="A12" s="4" t="s">
        <v>5</v>
      </c>
      <c r="B12" s="41" t="s">
        <v>6</v>
      </c>
      <c r="C12" s="41"/>
      <c r="D12" s="31" t="s">
        <v>55</v>
      </c>
      <c r="E12" s="4" t="s">
        <v>10</v>
      </c>
      <c r="F12" s="4" t="s">
        <v>14</v>
      </c>
      <c r="G12" s="32" t="s">
        <v>64</v>
      </c>
      <c r="H12" s="31" t="s">
        <v>57</v>
      </c>
      <c r="I12" s="35" t="s">
        <v>65</v>
      </c>
      <c r="J12" s="4" t="s">
        <v>13</v>
      </c>
      <c r="K12" s="4" t="s">
        <v>16</v>
      </c>
    </row>
    <row r="13" spans="4:11" ht="15">
      <c r="D13" s="12" t="s">
        <v>18</v>
      </c>
      <c r="E13" s="12" t="s">
        <v>19</v>
      </c>
      <c r="F13" s="12" t="s">
        <v>20</v>
      </c>
      <c r="G13" s="12" t="s">
        <v>21</v>
      </c>
      <c r="H13" s="12" t="s">
        <v>22</v>
      </c>
      <c r="I13" s="12" t="s">
        <v>23</v>
      </c>
      <c r="J13" s="12" t="s">
        <v>24</v>
      </c>
      <c r="K13" s="12" t="s">
        <v>25</v>
      </c>
    </row>
    <row r="15" spans="1:14" ht="18" customHeight="1">
      <c r="A15" s="1">
        <v>1</v>
      </c>
      <c r="B15" t="s">
        <v>0</v>
      </c>
      <c r="D15" s="2">
        <v>39.13</v>
      </c>
      <c r="E15" s="2">
        <v>1.8</v>
      </c>
      <c r="F15" s="6">
        <f>E15/D15</f>
        <v>0.04600051111679018</v>
      </c>
      <c r="G15" s="6">
        <v>0.06</v>
      </c>
      <c r="H15" s="6">
        <v>0.05</v>
      </c>
      <c r="I15" s="6">
        <v>0.065</v>
      </c>
      <c r="J15" s="3">
        <f>AVERAGE(G15:I15)</f>
        <v>0.05833333333333333</v>
      </c>
      <c r="K15" s="11">
        <f>F15+J15</f>
        <v>0.1043338444501235</v>
      </c>
      <c r="N15" s="34"/>
    </row>
    <row r="16" spans="1:14" ht="18" customHeight="1">
      <c r="A16" s="1">
        <v>2</v>
      </c>
      <c r="B16" t="s">
        <v>58</v>
      </c>
      <c r="D16" s="2">
        <v>41.06</v>
      </c>
      <c r="E16" s="2">
        <v>1.8</v>
      </c>
      <c r="F16" s="6">
        <f aca="true" t="shared" si="0" ref="F16:F28">E16/D16</f>
        <v>0.043838285435947394</v>
      </c>
      <c r="G16" s="6">
        <v>0.065</v>
      </c>
      <c r="H16" s="6">
        <v>0.06</v>
      </c>
      <c r="I16" s="6">
        <v>0.049</v>
      </c>
      <c r="J16" s="3">
        <f aca="true" t="shared" si="1" ref="J16:J28">AVERAGE(G16:I16)</f>
        <v>0.057999999999999996</v>
      </c>
      <c r="K16" s="11">
        <f aca="true" t="shared" si="2" ref="K16:K28">F16+J16</f>
        <v>0.10183828543594739</v>
      </c>
      <c r="N16" s="34"/>
    </row>
    <row r="17" spans="1:14" ht="18" customHeight="1">
      <c r="A17" s="1">
        <v>3</v>
      </c>
      <c r="B17" t="s">
        <v>59</v>
      </c>
      <c r="D17" s="2">
        <v>24.9</v>
      </c>
      <c r="E17" s="2">
        <v>1.18</v>
      </c>
      <c r="F17" s="6">
        <f t="shared" si="0"/>
        <v>0.04738955823293173</v>
      </c>
      <c r="G17" s="6">
        <v>0.045</v>
      </c>
      <c r="H17" s="6">
        <v>0.047</v>
      </c>
      <c r="I17" s="6">
        <v>0.045</v>
      </c>
      <c r="J17" s="3">
        <f t="shared" si="1"/>
        <v>0.04566666666666667</v>
      </c>
      <c r="K17" s="11">
        <f t="shared" si="2"/>
        <v>0.09305622489959839</v>
      </c>
      <c r="N17" s="34"/>
    </row>
    <row r="18" spans="1:14" ht="18" customHeight="1">
      <c r="A18" s="1">
        <v>4</v>
      </c>
      <c r="B18" t="s">
        <v>60</v>
      </c>
      <c r="D18" s="2">
        <v>32.25</v>
      </c>
      <c r="E18" s="2">
        <v>1.48</v>
      </c>
      <c r="F18" s="6">
        <f t="shared" si="0"/>
        <v>0.045891472868217056</v>
      </c>
      <c r="G18" s="6">
        <v>0.085</v>
      </c>
      <c r="H18" s="6">
        <v>0.05</v>
      </c>
      <c r="I18" s="6">
        <v>0.06</v>
      </c>
      <c r="J18" s="3">
        <f t="shared" si="1"/>
        <v>0.065</v>
      </c>
      <c r="K18" s="11">
        <f t="shared" si="2"/>
        <v>0.11089147286821706</v>
      </c>
      <c r="N18" s="34"/>
    </row>
    <row r="19" spans="1:14" ht="18" customHeight="1">
      <c r="A19" s="1">
        <v>5</v>
      </c>
      <c r="B19" t="s">
        <v>61</v>
      </c>
      <c r="D19" s="2">
        <v>51.36</v>
      </c>
      <c r="E19" s="2">
        <v>2.42</v>
      </c>
      <c r="F19" s="6">
        <f t="shared" si="0"/>
        <v>0.047118380062305294</v>
      </c>
      <c r="G19" s="6">
        <v>0.045</v>
      </c>
      <c r="H19" s="6">
        <v>0.042</v>
      </c>
      <c r="I19" s="6">
        <v>0.0375</v>
      </c>
      <c r="J19" s="3">
        <f t="shared" si="1"/>
        <v>0.0415</v>
      </c>
      <c r="K19" s="11">
        <f t="shared" si="2"/>
        <v>0.0886183800623053</v>
      </c>
      <c r="N19" s="34"/>
    </row>
    <row r="20" spans="1:14" ht="18" customHeight="1">
      <c r="A20" s="1">
        <v>6</v>
      </c>
      <c r="B20" t="s">
        <v>62</v>
      </c>
      <c r="D20" s="2">
        <v>39.32</v>
      </c>
      <c r="E20" s="2">
        <v>1.31</v>
      </c>
      <c r="F20" s="6">
        <f t="shared" si="0"/>
        <v>0.033316378433367246</v>
      </c>
      <c r="G20" s="6" t="s">
        <v>67</v>
      </c>
      <c r="H20" s="6">
        <v>0.05</v>
      </c>
      <c r="I20" s="6">
        <v>0.0318</v>
      </c>
      <c r="J20" s="3">
        <f t="shared" si="1"/>
        <v>0.040900000000000006</v>
      </c>
      <c r="K20" s="11">
        <f t="shared" si="2"/>
        <v>0.07421637843336726</v>
      </c>
      <c r="N20" s="34"/>
    </row>
    <row r="21" spans="1:14" ht="18" customHeight="1">
      <c r="A21" s="1">
        <v>7</v>
      </c>
      <c r="B21" t="s">
        <v>63</v>
      </c>
      <c r="D21" s="2">
        <v>40.27</v>
      </c>
      <c r="E21" s="2">
        <v>1.2</v>
      </c>
      <c r="F21" s="6">
        <f t="shared" si="0"/>
        <v>0.02979885771045443</v>
      </c>
      <c r="G21" s="6">
        <v>0.04</v>
      </c>
      <c r="H21" s="6">
        <v>0.047</v>
      </c>
      <c r="I21" s="6">
        <v>0.045</v>
      </c>
      <c r="J21" s="3">
        <f t="shared" si="1"/>
        <v>0.044000000000000004</v>
      </c>
      <c r="K21" s="11">
        <f t="shared" si="2"/>
        <v>0.07379885771045444</v>
      </c>
      <c r="N21" s="34"/>
    </row>
    <row r="22" spans="1:14" ht="18" customHeight="1">
      <c r="A22" s="1">
        <v>8</v>
      </c>
      <c r="B22" t="s">
        <v>52</v>
      </c>
      <c r="D22" s="2">
        <v>24.35</v>
      </c>
      <c r="E22" s="2">
        <v>1.08</v>
      </c>
      <c r="F22" s="6">
        <f t="shared" si="0"/>
        <v>0.04435318275154004</v>
      </c>
      <c r="G22" s="6">
        <v>0.075</v>
      </c>
      <c r="H22" s="6">
        <v>0.05</v>
      </c>
      <c r="I22" s="6">
        <v>0.0588</v>
      </c>
      <c r="J22" s="3">
        <f t="shared" si="1"/>
        <v>0.061266666666666664</v>
      </c>
      <c r="K22" s="11">
        <f t="shared" si="2"/>
        <v>0.10561984941820671</v>
      </c>
      <c r="N22" s="34"/>
    </row>
    <row r="23" spans="1:14" ht="18" customHeight="1">
      <c r="A23" s="1">
        <v>9</v>
      </c>
      <c r="B23" t="s">
        <v>66</v>
      </c>
      <c r="D23" s="2">
        <v>42.26</v>
      </c>
      <c r="E23" s="2">
        <v>1.98</v>
      </c>
      <c r="F23" s="6">
        <f t="shared" si="0"/>
        <v>0.04685281590156176</v>
      </c>
      <c r="G23" s="6">
        <v>0.03</v>
      </c>
      <c r="H23" s="6">
        <v>0.042</v>
      </c>
      <c r="I23" s="6">
        <v>0.0448</v>
      </c>
      <c r="J23" s="3">
        <f t="shared" si="1"/>
        <v>0.03893333333333334</v>
      </c>
      <c r="K23" s="11">
        <f t="shared" si="2"/>
        <v>0.08578614923489511</v>
      </c>
      <c r="N23" s="34"/>
    </row>
    <row r="24" spans="1:14" ht="18" customHeight="1">
      <c r="A24" s="1">
        <v>10</v>
      </c>
      <c r="B24" t="s">
        <v>53</v>
      </c>
      <c r="D24" s="2">
        <v>52.63</v>
      </c>
      <c r="E24" s="2">
        <v>2.08</v>
      </c>
      <c r="F24" s="6">
        <f t="shared" si="0"/>
        <v>0.03952118563556907</v>
      </c>
      <c r="G24" s="6">
        <v>0.035</v>
      </c>
      <c r="H24" s="6">
        <v>0.07</v>
      </c>
      <c r="I24" s="6">
        <v>0.0733</v>
      </c>
      <c r="J24" s="3">
        <f t="shared" si="1"/>
        <v>0.05943333333333334</v>
      </c>
      <c r="K24" s="11">
        <f t="shared" si="2"/>
        <v>0.09895451896890241</v>
      </c>
      <c r="N24" s="34"/>
    </row>
    <row r="25" spans="1:14" ht="18" customHeight="1">
      <c r="A25" s="1">
        <v>11</v>
      </c>
      <c r="B25" t="s">
        <v>1</v>
      </c>
      <c r="D25" s="2">
        <v>43.58</v>
      </c>
      <c r="E25" s="2">
        <v>1.94</v>
      </c>
      <c r="F25" s="6">
        <f t="shared" si="0"/>
        <v>0.04451583295089491</v>
      </c>
      <c r="G25" s="6">
        <v>0.06</v>
      </c>
      <c r="H25" s="6">
        <v>0.051</v>
      </c>
      <c r="I25" s="6">
        <v>0.0592</v>
      </c>
      <c r="J25" s="3">
        <f t="shared" si="1"/>
        <v>0.05673333333333333</v>
      </c>
      <c r="K25" s="11">
        <f t="shared" si="2"/>
        <v>0.10124916628422824</v>
      </c>
      <c r="N25" s="34"/>
    </row>
    <row r="26" spans="1:14" ht="18" customHeight="1">
      <c r="A26" s="1">
        <v>12</v>
      </c>
      <c r="B26" t="s">
        <v>2</v>
      </c>
      <c r="D26" s="2">
        <v>28.31</v>
      </c>
      <c r="E26" s="2">
        <v>1.41</v>
      </c>
      <c r="F26" s="6">
        <f t="shared" si="0"/>
        <v>0.04980572235959025</v>
      </c>
      <c r="G26" s="6">
        <v>0.055</v>
      </c>
      <c r="H26" s="6">
        <v>0.043</v>
      </c>
      <c r="I26" s="6">
        <v>0.055</v>
      </c>
      <c r="J26" s="3">
        <f t="shared" si="1"/>
        <v>0.051</v>
      </c>
      <c r="K26" s="11">
        <f t="shared" si="2"/>
        <v>0.10080572235959025</v>
      </c>
      <c r="N26" s="34"/>
    </row>
    <row r="27" spans="1:14" ht="18" customHeight="1">
      <c r="A27" s="1">
        <v>13</v>
      </c>
      <c r="B27" t="s">
        <v>3</v>
      </c>
      <c r="D27" s="2">
        <v>32.63</v>
      </c>
      <c r="E27" s="2">
        <v>1.2</v>
      </c>
      <c r="F27" s="6">
        <f t="shared" si="0"/>
        <v>0.036775973030953105</v>
      </c>
      <c r="G27" s="6">
        <v>0.085</v>
      </c>
      <c r="H27" s="6">
        <v>0.063</v>
      </c>
      <c r="I27" s="6">
        <v>0.078</v>
      </c>
      <c r="J27" s="3">
        <f t="shared" si="1"/>
        <v>0.07533333333333335</v>
      </c>
      <c r="K27" s="11">
        <f t="shared" si="2"/>
        <v>0.11210930636428645</v>
      </c>
      <c r="N27" s="34"/>
    </row>
    <row r="28" spans="1:14" ht="18" customHeight="1">
      <c r="A28" s="1">
        <v>14</v>
      </c>
      <c r="B28" t="s">
        <v>4</v>
      </c>
      <c r="D28" s="2">
        <v>25.72</v>
      </c>
      <c r="E28" s="2">
        <v>1.06</v>
      </c>
      <c r="F28" s="6">
        <f t="shared" si="0"/>
        <v>0.04121306376360809</v>
      </c>
      <c r="G28" s="6">
        <v>0.05</v>
      </c>
      <c r="H28" s="6">
        <v>0.051</v>
      </c>
      <c r="I28" s="6">
        <v>0.0513</v>
      </c>
      <c r="J28" s="3">
        <f t="shared" si="1"/>
        <v>0.05076666666666666</v>
      </c>
      <c r="K28" s="11">
        <f t="shared" si="2"/>
        <v>0.09197973043027474</v>
      </c>
      <c r="N28" s="34"/>
    </row>
    <row r="29" ht="18" customHeight="1">
      <c r="K29" s="11"/>
    </row>
    <row r="30" spans="1:13" ht="18" customHeight="1">
      <c r="A30" s="1">
        <v>15</v>
      </c>
      <c r="B30" s="10" t="s">
        <v>11</v>
      </c>
      <c r="C30" s="10"/>
      <c r="D30" s="9">
        <f aca="true" t="shared" si="3" ref="D30:K30">AVERAGE(D15:D28)</f>
        <v>36.98357142857143</v>
      </c>
      <c r="E30" s="9">
        <f t="shared" si="3"/>
        <v>1.567142857142857</v>
      </c>
      <c r="F30" s="8">
        <f t="shared" si="3"/>
        <v>0.042599372875266474</v>
      </c>
      <c r="G30" s="8">
        <f t="shared" si="3"/>
        <v>0.05615384615384616</v>
      </c>
      <c r="H30" s="8">
        <f t="shared" si="3"/>
        <v>0.05114285714285715</v>
      </c>
      <c r="I30" s="8">
        <f t="shared" si="3"/>
        <v>0.053835714285714285</v>
      </c>
      <c r="J30" s="7">
        <f t="shared" si="3"/>
        <v>0.05334761904761904</v>
      </c>
      <c r="K30" s="27">
        <f t="shared" si="3"/>
        <v>0.0959469919228855</v>
      </c>
      <c r="L30" s="26"/>
      <c r="M30" s="26"/>
    </row>
    <row r="31" spans="1:13" ht="18" customHeight="1">
      <c r="A31" s="1">
        <v>16</v>
      </c>
      <c r="B31" s="10" t="s">
        <v>17</v>
      </c>
      <c r="C31" s="10"/>
      <c r="D31" s="10"/>
      <c r="E31" s="10"/>
      <c r="F31" s="7">
        <f>MEDIAN(F15:F28)</f>
        <v>0.04443450785121748</v>
      </c>
      <c r="G31" s="7"/>
      <c r="H31" s="7"/>
      <c r="I31" s="7"/>
      <c r="J31" s="7">
        <f>MEDIAN(J15:J28)</f>
        <v>0.05386666666666666</v>
      </c>
      <c r="K31" s="27">
        <f>MEDIAN(K15:K28)</f>
        <v>0.09988012066424633</v>
      </c>
      <c r="L31" s="26"/>
      <c r="M31" s="26"/>
    </row>
    <row r="34" spans="2:3" ht="14.25">
      <c r="B34" s="37"/>
      <c r="C34" s="21"/>
    </row>
    <row r="35" ht="14.25">
      <c r="B35" t="s">
        <v>68</v>
      </c>
    </row>
    <row r="36" ht="18" customHeight="1">
      <c r="B36" t="s">
        <v>75</v>
      </c>
    </row>
  </sheetData>
  <sheetProtection/>
  <mergeCells count="5">
    <mergeCell ref="B12:C12"/>
    <mergeCell ref="G11:I11"/>
    <mergeCell ref="A1:K1"/>
    <mergeCell ref="A5:K5"/>
    <mergeCell ref="A6:K6"/>
  </mergeCells>
  <printOptions horizontalCentered="1"/>
  <pageMargins left="0.7" right="0.7" top="0.75" bottom="0.75" header="0.3" footer="0.3"/>
  <pageSetup fitToHeight="1" fitToWidth="1" horizontalDpi="600" verticalDpi="600" orientation="landscape" scale="85" r:id="rId1"/>
  <headerFooter>
    <oddHeader>&amp;RExhibit FEA-18 (MPG-18)
Page 2 of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5" zoomScaleNormal="85" zoomScaleSheetLayoutView="80" zoomScalePageLayoutView="80" workbookViewId="0" topLeftCell="A1">
      <selection activeCell="A1" sqref="A1:H1"/>
    </sheetView>
  </sheetViews>
  <sheetFormatPr defaultColWidth="9.00390625" defaultRowHeight="14.25"/>
  <cols>
    <col min="4" max="8" width="12.50390625" style="0" customWidth="1"/>
  </cols>
  <sheetData>
    <row r="1" spans="1:8" ht="27.75">
      <c r="A1" s="45" t="str">
        <f>'DCF (2)'!A1:K1</f>
        <v>Rocky Mountain Power</v>
      </c>
      <c r="B1" s="45"/>
      <c r="C1" s="45"/>
      <c r="D1" s="45"/>
      <c r="E1" s="45"/>
      <c r="F1" s="45"/>
      <c r="G1" s="45"/>
      <c r="H1" s="45"/>
    </row>
    <row r="2" ht="15.75" thickBot="1">
      <c r="J2" s="10" t="s">
        <v>35</v>
      </c>
    </row>
    <row r="3" ht="15.75" thickBot="1">
      <c r="J3" s="20">
        <v>0.05</v>
      </c>
    </row>
    <row r="5" spans="1:8" ht="20.25">
      <c r="A5" s="46" t="s">
        <v>44</v>
      </c>
      <c r="B5" s="46"/>
      <c r="C5" s="46"/>
      <c r="D5" s="46"/>
      <c r="E5" s="46"/>
      <c r="F5" s="46"/>
      <c r="G5" s="46"/>
      <c r="H5" s="46"/>
    </row>
    <row r="6" spans="1:8" ht="20.25">
      <c r="A6" s="42" t="s">
        <v>74</v>
      </c>
      <c r="B6" s="42"/>
      <c r="C6" s="42"/>
      <c r="D6" s="42"/>
      <c r="E6" s="42"/>
      <c r="F6" s="42"/>
      <c r="G6" s="42"/>
      <c r="H6" s="42"/>
    </row>
    <row r="10" spans="1:8" ht="15">
      <c r="A10" s="5"/>
      <c r="B10" s="5"/>
      <c r="C10" s="5"/>
      <c r="D10" s="5" t="s">
        <v>7</v>
      </c>
      <c r="E10" s="5" t="s">
        <v>47</v>
      </c>
      <c r="F10" s="5"/>
      <c r="H10" s="5" t="s">
        <v>27</v>
      </c>
    </row>
    <row r="11" spans="1:8" ht="15">
      <c r="A11" s="5"/>
      <c r="B11" s="5"/>
      <c r="C11" s="5"/>
      <c r="D11" s="5" t="s">
        <v>8</v>
      </c>
      <c r="E11" s="5" t="s">
        <v>48</v>
      </c>
      <c r="F11" s="5" t="s">
        <v>10</v>
      </c>
      <c r="G11" s="5" t="s">
        <v>26</v>
      </c>
      <c r="H11" s="5" t="s">
        <v>15</v>
      </c>
    </row>
    <row r="12" spans="1:8" ht="15">
      <c r="A12" s="4" t="s">
        <v>5</v>
      </c>
      <c r="B12" s="41" t="s">
        <v>6</v>
      </c>
      <c r="C12" s="41"/>
      <c r="D12" s="35" t="s">
        <v>9</v>
      </c>
      <c r="E12" s="35" t="s">
        <v>10</v>
      </c>
      <c r="F12" s="31" t="s">
        <v>14</v>
      </c>
      <c r="G12" s="36" t="s">
        <v>70</v>
      </c>
      <c r="H12" s="31" t="s">
        <v>16</v>
      </c>
    </row>
    <row r="13" spans="4:8" ht="15">
      <c r="D13" s="12" t="s">
        <v>18</v>
      </c>
      <c r="E13" s="12" t="s">
        <v>19</v>
      </c>
      <c r="F13" s="12" t="s">
        <v>20</v>
      </c>
      <c r="G13" s="12" t="s">
        <v>21</v>
      </c>
      <c r="H13" s="12" t="s">
        <v>22</v>
      </c>
    </row>
    <row r="15" spans="1:8" ht="18" customHeight="1">
      <c r="A15" s="1">
        <v>1</v>
      </c>
      <c r="B15" t="str">
        <f>'DCF (2)'!B15</f>
        <v>ALLETE</v>
      </c>
      <c r="D15" s="2">
        <f>'DCF (2)'!D15</f>
        <v>39.13</v>
      </c>
      <c r="E15" s="2">
        <f>'DCF (2)'!E15</f>
        <v>1.8</v>
      </c>
      <c r="F15" s="6">
        <f>E15/D15</f>
        <v>0.04600051111679018</v>
      </c>
      <c r="G15" s="3">
        <f>$J$3</f>
        <v>0.05</v>
      </c>
      <c r="H15" s="11">
        <f>G15+F15</f>
        <v>0.09600051111679019</v>
      </c>
    </row>
    <row r="16" spans="1:8" ht="18" customHeight="1">
      <c r="A16" s="1">
        <v>2</v>
      </c>
      <c r="B16" t="str">
        <f>'DCF (2)'!B16</f>
        <v>Alliant Energy Co.</v>
      </c>
      <c r="D16" s="2">
        <f>'DCF (2)'!D16</f>
        <v>41.06</v>
      </c>
      <c r="E16" s="2">
        <f>'DCF (2)'!E16</f>
        <v>1.8</v>
      </c>
      <c r="F16" s="6">
        <f aca="true" t="shared" si="0" ref="F16:F28">E16/D16</f>
        <v>0.043838285435947394</v>
      </c>
      <c r="G16" s="3">
        <f aca="true" t="shared" si="1" ref="G16:G28">$J$3</f>
        <v>0.05</v>
      </c>
      <c r="H16" s="11">
        <f aca="true" t="shared" si="2" ref="H16:H28">G16+F16</f>
        <v>0.0938382854359474</v>
      </c>
    </row>
    <row r="17" spans="1:8" ht="18" customHeight="1">
      <c r="A17" s="1">
        <v>3</v>
      </c>
      <c r="B17" t="str">
        <f>'DCF (2)'!B17</f>
        <v>Avista Corp.</v>
      </c>
      <c r="D17" s="2">
        <f>'DCF (2)'!D17</f>
        <v>24.9</v>
      </c>
      <c r="E17" s="2">
        <f>'DCF (2)'!E17</f>
        <v>1.18</v>
      </c>
      <c r="F17" s="6">
        <f t="shared" si="0"/>
        <v>0.04738955823293173</v>
      </c>
      <c r="G17" s="3">
        <f t="shared" si="1"/>
        <v>0.05</v>
      </c>
      <c r="H17" s="11">
        <f t="shared" si="2"/>
        <v>0.09738955823293173</v>
      </c>
    </row>
    <row r="18" spans="1:8" ht="18" customHeight="1">
      <c r="A18" s="1">
        <v>4</v>
      </c>
      <c r="B18" t="str">
        <f>'DCF (2)'!B18</f>
        <v>Black Hills Corp</v>
      </c>
      <c r="D18" s="2">
        <f>'DCF (2)'!D18</f>
        <v>32.25</v>
      </c>
      <c r="E18" s="2">
        <f>'DCF (2)'!E18</f>
        <v>1.48</v>
      </c>
      <c r="F18" s="6">
        <f t="shared" si="0"/>
        <v>0.045891472868217056</v>
      </c>
      <c r="G18" s="3">
        <f t="shared" si="1"/>
        <v>0.05</v>
      </c>
      <c r="H18" s="11">
        <f t="shared" si="2"/>
        <v>0.09589147286821706</v>
      </c>
    </row>
    <row r="19" spans="1:8" ht="18" customHeight="1">
      <c r="A19" s="1">
        <v>5</v>
      </c>
      <c r="B19" t="str">
        <f>'DCF (2)'!B19</f>
        <v>DTE Energy Co.</v>
      </c>
      <c r="D19" s="2">
        <f>'DCF (2)'!D19</f>
        <v>51.36</v>
      </c>
      <c r="E19" s="2">
        <f>'DCF (2)'!E19</f>
        <v>2.42</v>
      </c>
      <c r="F19" s="6">
        <f t="shared" si="0"/>
        <v>0.047118380062305294</v>
      </c>
      <c r="G19" s="3">
        <f t="shared" si="1"/>
        <v>0.05</v>
      </c>
      <c r="H19" s="11">
        <f t="shared" si="2"/>
        <v>0.0971183800623053</v>
      </c>
    </row>
    <row r="20" spans="1:8" ht="18" customHeight="1">
      <c r="A20" s="1">
        <v>6</v>
      </c>
      <c r="B20" t="str">
        <f>'DCF (2)'!B20</f>
        <v>Edison Internat.</v>
      </c>
      <c r="D20" s="2">
        <f>'DCF (2)'!D20</f>
        <v>39.32</v>
      </c>
      <c r="E20" s="2">
        <f>'DCF (2)'!E20</f>
        <v>1.31</v>
      </c>
      <c r="F20" s="6">
        <f t="shared" si="0"/>
        <v>0.033316378433367246</v>
      </c>
      <c r="G20" s="3">
        <f t="shared" si="1"/>
        <v>0.05</v>
      </c>
      <c r="H20" s="11">
        <f t="shared" si="2"/>
        <v>0.08331637843336726</v>
      </c>
    </row>
    <row r="21" spans="1:8" ht="18" customHeight="1">
      <c r="A21" s="1">
        <v>7</v>
      </c>
      <c r="B21" t="str">
        <f>'DCF (2)'!B21</f>
        <v>IDACORP</v>
      </c>
      <c r="D21" s="2">
        <f>'DCF (2)'!D21</f>
        <v>40.27</v>
      </c>
      <c r="E21" s="2">
        <f>'DCF (2)'!E21</f>
        <v>1.2</v>
      </c>
      <c r="F21" s="6">
        <f t="shared" si="0"/>
        <v>0.02979885771045443</v>
      </c>
      <c r="G21" s="3">
        <f t="shared" si="1"/>
        <v>0.05</v>
      </c>
      <c r="H21" s="11">
        <f t="shared" si="2"/>
        <v>0.07979885771045443</v>
      </c>
    </row>
    <row r="22" spans="1:8" ht="18" customHeight="1">
      <c r="A22" s="1">
        <v>8</v>
      </c>
      <c r="B22" t="str">
        <f>'DCF (2)'!B22</f>
        <v>Portland General</v>
      </c>
      <c r="D22" s="2">
        <f>'DCF (2)'!D22</f>
        <v>24.35</v>
      </c>
      <c r="E22" s="2">
        <f>'DCF (2)'!E22</f>
        <v>1.08</v>
      </c>
      <c r="F22" s="6">
        <f t="shared" si="0"/>
        <v>0.04435318275154004</v>
      </c>
      <c r="G22" s="3">
        <f t="shared" si="1"/>
        <v>0.05</v>
      </c>
      <c r="H22" s="11">
        <f t="shared" si="2"/>
        <v>0.09435318275154005</v>
      </c>
    </row>
    <row r="23" spans="1:8" ht="18" customHeight="1">
      <c r="A23" s="1">
        <v>9</v>
      </c>
      <c r="B23" t="str">
        <f>'DCF (2)'!B23</f>
        <v>SCANA Corp.</v>
      </c>
      <c r="D23" s="2">
        <f>'DCF (2)'!D23</f>
        <v>42.26</v>
      </c>
      <c r="E23" s="2">
        <f>'DCF (2)'!E23</f>
        <v>1.98</v>
      </c>
      <c r="F23" s="6">
        <f t="shared" si="0"/>
        <v>0.04685281590156176</v>
      </c>
      <c r="G23" s="3">
        <f t="shared" si="1"/>
        <v>0.05</v>
      </c>
      <c r="H23" s="11">
        <f t="shared" si="2"/>
        <v>0.09685281590156176</v>
      </c>
    </row>
    <row r="24" spans="1:8" ht="18" customHeight="1">
      <c r="A24" s="1">
        <v>10</v>
      </c>
      <c r="B24" t="str">
        <f>'DCF (2)'!B24</f>
        <v>Sempra Energy</v>
      </c>
      <c r="D24" s="2">
        <f>'DCF (2)'!D24</f>
        <v>52.63</v>
      </c>
      <c r="E24" s="2">
        <f>'DCF (2)'!E24</f>
        <v>2.08</v>
      </c>
      <c r="F24" s="6">
        <f t="shared" si="0"/>
        <v>0.03952118563556907</v>
      </c>
      <c r="G24" s="3">
        <f t="shared" si="1"/>
        <v>0.05</v>
      </c>
      <c r="H24" s="11">
        <f t="shared" si="2"/>
        <v>0.08952118563556907</v>
      </c>
    </row>
    <row r="25" spans="1:8" ht="18" customHeight="1">
      <c r="A25" s="1">
        <v>11</v>
      </c>
      <c r="B25" t="str">
        <f>'DCF (2)'!B25</f>
        <v>Southern Co.</v>
      </c>
      <c r="D25" s="2">
        <f>'DCF (2)'!D25</f>
        <v>43.58</v>
      </c>
      <c r="E25" s="2">
        <f>'DCF (2)'!E25</f>
        <v>1.94</v>
      </c>
      <c r="F25" s="6">
        <f t="shared" si="0"/>
        <v>0.04451583295089491</v>
      </c>
      <c r="G25" s="3">
        <f t="shared" si="1"/>
        <v>0.05</v>
      </c>
      <c r="H25" s="11">
        <f t="shared" si="2"/>
        <v>0.09451583295089491</v>
      </c>
    </row>
    <row r="26" spans="1:8" ht="18" customHeight="1">
      <c r="A26" s="1">
        <v>12</v>
      </c>
      <c r="B26" t="str">
        <f>'DCF (2)'!B26</f>
        <v>Vectren Corp.</v>
      </c>
      <c r="D26" s="2">
        <f>'DCF (2)'!D26</f>
        <v>28.31</v>
      </c>
      <c r="E26" s="2">
        <f>'DCF (2)'!E26</f>
        <v>1.41</v>
      </c>
      <c r="F26" s="6">
        <f t="shared" si="0"/>
        <v>0.04980572235959025</v>
      </c>
      <c r="G26" s="3">
        <f t="shared" si="1"/>
        <v>0.05</v>
      </c>
      <c r="H26" s="11">
        <f t="shared" si="2"/>
        <v>0.09980572235959026</v>
      </c>
    </row>
    <row r="27" spans="1:8" ht="18" customHeight="1">
      <c r="A27" s="1">
        <v>13</v>
      </c>
      <c r="B27" t="str">
        <f>'DCF (2)'!B27</f>
        <v>Wisconsin Energy</v>
      </c>
      <c r="D27" s="2">
        <f>'DCF (2)'!D27</f>
        <v>32.63</v>
      </c>
      <c r="E27" s="2">
        <f>'DCF (2)'!E27</f>
        <v>1.2</v>
      </c>
      <c r="F27" s="6">
        <f t="shared" si="0"/>
        <v>0.036775973030953105</v>
      </c>
      <c r="G27" s="3">
        <f t="shared" si="1"/>
        <v>0.05</v>
      </c>
      <c r="H27" s="11">
        <f t="shared" si="2"/>
        <v>0.08677597303095311</v>
      </c>
    </row>
    <row r="28" spans="1:8" ht="18" customHeight="1">
      <c r="A28" s="1">
        <v>14</v>
      </c>
      <c r="B28" t="str">
        <f>'DCF (2)'!B28</f>
        <v>Xcel Energy Inc.</v>
      </c>
      <c r="D28" s="2">
        <f>'DCF (2)'!D28</f>
        <v>25.72</v>
      </c>
      <c r="E28" s="2">
        <f>'DCF (2)'!E28</f>
        <v>1.06</v>
      </c>
      <c r="F28" s="6">
        <f t="shared" si="0"/>
        <v>0.04121306376360809</v>
      </c>
      <c r="G28" s="3">
        <f t="shared" si="1"/>
        <v>0.05</v>
      </c>
      <c r="H28" s="11">
        <f t="shared" si="2"/>
        <v>0.09121306376360809</v>
      </c>
    </row>
    <row r="29" ht="18" customHeight="1">
      <c r="H29" s="11"/>
    </row>
    <row r="30" spans="1:8" ht="18" customHeight="1">
      <c r="A30" s="1">
        <v>15</v>
      </c>
      <c r="B30" s="10" t="s">
        <v>11</v>
      </c>
      <c r="C30" s="10"/>
      <c r="D30" s="9">
        <f>AVERAGE(D15:D28)</f>
        <v>36.98357142857143</v>
      </c>
      <c r="E30" s="9">
        <f>AVERAGE(E15:E28)</f>
        <v>1.567142857142857</v>
      </c>
      <c r="F30" s="8">
        <f>AVERAGE(F15:F28)</f>
        <v>0.042599372875266474</v>
      </c>
      <c r="G30" s="7">
        <f>AVERAGE(G15:G28)</f>
        <v>0.05</v>
      </c>
      <c r="H30" s="27">
        <f>AVERAGE(H15:H28)</f>
        <v>0.0925993728752665</v>
      </c>
    </row>
    <row r="31" spans="1:8" ht="15">
      <c r="A31" s="1">
        <v>16</v>
      </c>
      <c r="B31" s="10" t="s">
        <v>17</v>
      </c>
      <c r="C31" s="10"/>
      <c r="D31" s="9"/>
      <c r="E31" s="9"/>
      <c r="F31" s="7">
        <f>MEDIAN(F15:F28)</f>
        <v>0.04443450785121748</v>
      </c>
      <c r="G31" s="7"/>
      <c r="H31" s="27">
        <f>MEDIAN(H15:H28)</f>
        <v>0.09443450785121749</v>
      </c>
    </row>
    <row r="33" ht="14.25">
      <c r="C33" s="21"/>
    </row>
    <row r="34" spans="2:3" ht="14.25">
      <c r="B34" s="13"/>
      <c r="C34" s="21"/>
    </row>
    <row r="35" spans="2:3" ht="14.25">
      <c r="B35" t="s">
        <v>28</v>
      </c>
      <c r="C35" s="21"/>
    </row>
    <row r="36" ht="14.25">
      <c r="B36" t="s">
        <v>77</v>
      </c>
    </row>
    <row r="37" ht="14.25">
      <c r="B37" s="14" t="s">
        <v>71</v>
      </c>
    </row>
  </sheetData>
  <sheetProtection/>
  <mergeCells count="4">
    <mergeCell ref="A1:H1"/>
    <mergeCell ref="A5:H5"/>
    <mergeCell ref="A6:H6"/>
    <mergeCell ref="B12:C12"/>
  </mergeCells>
  <printOptions horizontalCentered="1"/>
  <pageMargins left="0.7" right="0.7" top="0.75" bottom="0.75" header="0.3" footer="0.3"/>
  <pageSetup fitToHeight="1" fitToWidth="1" horizontalDpi="600" verticalDpi="600" orientation="landscape" scale="84" r:id="rId1"/>
  <headerFooter>
    <oddHeader>&amp;RExhibit FEA-18 (MPG-18)
Page 3 of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7"/>
  <sheetViews>
    <sheetView zoomScale="80" zoomScaleNormal="80" zoomScaleSheetLayoutView="80" zoomScalePageLayoutView="80" workbookViewId="0" topLeftCell="A1">
      <selection activeCell="A5" sqref="A5:N5"/>
    </sheetView>
  </sheetViews>
  <sheetFormatPr defaultColWidth="9.00390625" defaultRowHeight="14.25"/>
  <cols>
    <col min="4" max="4" width="9.75390625" style="0" customWidth="1"/>
    <col min="5" max="6" width="12.25390625" style="0" customWidth="1"/>
    <col min="8" max="12" width="10.875" style="0" customWidth="1"/>
    <col min="13" max="13" width="11.50390625" style="0" customWidth="1"/>
    <col min="14" max="14" width="12.00390625" style="0" customWidth="1"/>
  </cols>
  <sheetData>
    <row r="1" spans="1:14" ht="27.75">
      <c r="A1" s="45" t="str">
        <f>'DCF (2)'!A1:K1</f>
        <v>Rocky Mountain Power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5" spans="1:14" ht="20.25">
      <c r="A5" s="46" t="s">
        <v>45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20.25">
      <c r="A6" s="42" t="s">
        <v>46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10" spans="1:13" ht="15">
      <c r="A10" s="5"/>
      <c r="B10" s="5"/>
      <c r="C10" s="5"/>
      <c r="D10" s="5" t="s">
        <v>7</v>
      </c>
      <c r="G10" s="5" t="s">
        <v>29</v>
      </c>
      <c r="H10" s="44" t="s">
        <v>31</v>
      </c>
      <c r="I10" s="44"/>
      <c r="J10" s="44"/>
      <c r="K10" s="44"/>
      <c r="L10" s="44"/>
      <c r="M10" s="18"/>
    </row>
    <row r="11" spans="1:18" ht="15">
      <c r="A11" s="5"/>
      <c r="B11" s="5"/>
      <c r="C11" s="5"/>
      <c r="D11" s="5" t="s">
        <v>8</v>
      </c>
      <c r="E11" s="5">
        <v>2012</v>
      </c>
      <c r="F11" s="5">
        <v>2015</v>
      </c>
      <c r="G11" s="5" t="s">
        <v>30</v>
      </c>
      <c r="H11" s="5">
        <v>2012</v>
      </c>
      <c r="I11" s="5">
        <v>2013</v>
      </c>
      <c r="J11" s="5">
        <v>2014</v>
      </c>
      <c r="K11" s="5">
        <v>2015</v>
      </c>
      <c r="L11" s="5">
        <v>2016</v>
      </c>
      <c r="M11" s="5" t="s">
        <v>26</v>
      </c>
      <c r="N11" s="16" t="s">
        <v>49</v>
      </c>
      <c r="R11" s="5"/>
    </row>
    <row r="12" spans="1:166" ht="15">
      <c r="A12" s="4" t="s">
        <v>5</v>
      </c>
      <c r="B12" s="41" t="s">
        <v>6</v>
      </c>
      <c r="C12" s="41"/>
      <c r="D12" s="35" t="s">
        <v>9</v>
      </c>
      <c r="E12" s="35" t="s">
        <v>10</v>
      </c>
      <c r="F12" s="35" t="s">
        <v>10</v>
      </c>
      <c r="G12" s="33">
        <v>2015</v>
      </c>
      <c r="H12" s="31" t="s">
        <v>10</v>
      </c>
      <c r="I12" s="31" t="s">
        <v>10</v>
      </c>
      <c r="J12" s="31" t="s">
        <v>10</v>
      </c>
      <c r="K12" s="31" t="s">
        <v>10</v>
      </c>
      <c r="L12" s="31" t="s">
        <v>10</v>
      </c>
      <c r="M12" s="36" t="s">
        <v>70</v>
      </c>
      <c r="N12" s="15" t="s">
        <v>16</v>
      </c>
      <c r="P12" s="16" t="s">
        <v>9</v>
      </c>
      <c r="Q12" s="5">
        <v>2012</v>
      </c>
      <c r="R12" s="5">
        <v>2013</v>
      </c>
      <c r="S12" s="5">
        <v>2014</v>
      </c>
      <c r="T12" s="5">
        <v>2015</v>
      </c>
      <c r="U12" s="5">
        <v>2016</v>
      </c>
      <c r="V12" s="5">
        <v>2017</v>
      </c>
      <c r="W12" s="5">
        <v>2018</v>
      </c>
      <c r="X12" s="5">
        <v>2019</v>
      </c>
      <c r="Y12" s="5">
        <v>2020</v>
      </c>
      <c r="Z12" s="5">
        <v>2021</v>
      </c>
      <c r="AA12" s="5">
        <v>2022</v>
      </c>
      <c r="AB12" s="5">
        <v>2023</v>
      </c>
      <c r="AC12" s="5">
        <v>2024</v>
      </c>
      <c r="AD12" s="5">
        <v>2025</v>
      </c>
      <c r="AE12" s="5">
        <v>2026</v>
      </c>
      <c r="AF12" s="5">
        <v>2027</v>
      </c>
      <c r="AG12" s="5">
        <v>2028</v>
      </c>
      <c r="AH12" s="5">
        <v>2029</v>
      </c>
      <c r="AI12" s="5">
        <v>2030</v>
      </c>
      <c r="AJ12" s="5">
        <v>2031</v>
      </c>
      <c r="AK12" s="5">
        <v>2032</v>
      </c>
      <c r="AL12" s="5">
        <v>2033</v>
      </c>
      <c r="AM12" s="5">
        <v>2034</v>
      </c>
      <c r="AN12" s="5">
        <v>2035</v>
      </c>
      <c r="AO12" s="5">
        <v>2036</v>
      </c>
      <c r="AP12" s="5">
        <v>2037</v>
      </c>
      <c r="AQ12" s="5">
        <v>2038</v>
      </c>
      <c r="AR12" s="5">
        <v>2039</v>
      </c>
      <c r="AS12" s="5">
        <v>2040</v>
      </c>
      <c r="AT12" s="5">
        <v>2041</v>
      </c>
      <c r="AU12" s="5">
        <v>2042</v>
      </c>
      <c r="AV12" s="5">
        <v>2043</v>
      </c>
      <c r="AW12" s="5">
        <v>2044</v>
      </c>
      <c r="AX12" s="5">
        <v>2045</v>
      </c>
      <c r="AY12" s="5">
        <v>2046</v>
      </c>
      <c r="AZ12" s="5">
        <v>2047</v>
      </c>
      <c r="BA12" s="5">
        <v>2048</v>
      </c>
      <c r="BB12" s="5">
        <v>2049</v>
      </c>
      <c r="BC12" s="5">
        <v>2050</v>
      </c>
      <c r="BD12" s="5">
        <v>2051</v>
      </c>
      <c r="BE12" s="5">
        <v>2052</v>
      </c>
      <c r="BF12" s="5">
        <v>2053</v>
      </c>
      <c r="BG12" s="5">
        <v>2054</v>
      </c>
      <c r="BH12" s="5">
        <v>2055</v>
      </c>
      <c r="BI12" s="5">
        <v>2056</v>
      </c>
      <c r="BJ12" s="5">
        <v>2057</v>
      </c>
      <c r="BK12" s="5">
        <v>2058</v>
      </c>
      <c r="BL12" s="5">
        <v>2059</v>
      </c>
      <c r="BM12" s="5">
        <v>2060</v>
      </c>
      <c r="BN12" s="5">
        <v>2061</v>
      </c>
      <c r="BO12" s="5">
        <v>2062</v>
      </c>
      <c r="BP12" s="5">
        <v>2063</v>
      </c>
      <c r="BQ12" s="5">
        <v>2064</v>
      </c>
      <c r="BR12" s="5">
        <v>2065</v>
      </c>
      <c r="BS12" s="5">
        <v>2066</v>
      </c>
      <c r="BT12" s="5">
        <v>2067</v>
      </c>
      <c r="BU12" s="5">
        <v>2068</v>
      </c>
      <c r="BV12" s="5">
        <v>2069</v>
      </c>
      <c r="BW12" s="5">
        <v>2070</v>
      </c>
      <c r="BX12" s="5">
        <v>2071</v>
      </c>
      <c r="BY12" s="5">
        <v>2072</v>
      </c>
      <c r="BZ12" s="5">
        <v>2073</v>
      </c>
      <c r="CA12" s="5">
        <v>2074</v>
      </c>
      <c r="CB12" s="5">
        <v>2075</v>
      </c>
      <c r="CC12" s="5">
        <v>2076</v>
      </c>
      <c r="CD12" s="5">
        <v>2077</v>
      </c>
      <c r="CE12" s="5">
        <v>2078</v>
      </c>
      <c r="CF12" s="5">
        <v>2079</v>
      </c>
      <c r="CG12" s="5">
        <v>2080</v>
      </c>
      <c r="CH12" s="5">
        <v>2081</v>
      </c>
      <c r="CI12" s="5">
        <v>2082</v>
      </c>
      <c r="CJ12" s="5">
        <v>2083</v>
      </c>
      <c r="CK12" s="5">
        <v>2084</v>
      </c>
      <c r="CL12" s="5">
        <v>2085</v>
      </c>
      <c r="CM12" s="5">
        <v>2086</v>
      </c>
      <c r="CN12" s="5">
        <v>2087</v>
      </c>
      <c r="CO12" s="5">
        <v>2088</v>
      </c>
      <c r="CP12" s="5">
        <v>2089</v>
      </c>
      <c r="CQ12" s="5">
        <v>2090</v>
      </c>
      <c r="CR12" s="5">
        <v>2091</v>
      </c>
      <c r="CS12" s="5">
        <v>2092</v>
      </c>
      <c r="CT12" s="5">
        <v>2093</v>
      </c>
      <c r="CU12" s="5">
        <v>2094</v>
      </c>
      <c r="CV12" s="5">
        <v>2095</v>
      </c>
      <c r="CW12" s="5">
        <v>2096</v>
      </c>
      <c r="CX12" s="5">
        <v>2097</v>
      </c>
      <c r="CY12" s="5">
        <v>2098</v>
      </c>
      <c r="CZ12" s="5">
        <v>2099</v>
      </c>
      <c r="DA12" s="5">
        <v>2100</v>
      </c>
      <c r="DB12" s="5">
        <v>2101</v>
      </c>
      <c r="DC12" s="5">
        <v>2102</v>
      </c>
      <c r="DD12" s="5">
        <v>2103</v>
      </c>
      <c r="DE12" s="5">
        <v>2104</v>
      </c>
      <c r="DF12" s="5">
        <v>2105</v>
      </c>
      <c r="DG12" s="5">
        <v>2106</v>
      </c>
      <c r="DH12" s="5">
        <v>2107</v>
      </c>
      <c r="DI12" s="5">
        <v>2108</v>
      </c>
      <c r="DJ12" s="5">
        <v>2109</v>
      </c>
      <c r="DK12" s="5">
        <v>2110</v>
      </c>
      <c r="DL12" s="5">
        <v>2111</v>
      </c>
      <c r="DM12" s="5">
        <v>2112</v>
      </c>
      <c r="DN12" s="5">
        <v>2113</v>
      </c>
      <c r="DO12" s="5">
        <v>2114</v>
      </c>
      <c r="DP12" s="5">
        <v>2115</v>
      </c>
      <c r="DQ12" s="5">
        <v>2116</v>
      </c>
      <c r="DR12" s="5">
        <v>2117</v>
      </c>
      <c r="DS12" s="5">
        <v>2118</v>
      </c>
      <c r="DT12" s="5">
        <v>2119</v>
      </c>
      <c r="DU12" s="5">
        <v>2120</v>
      </c>
      <c r="DV12" s="5">
        <v>2121</v>
      </c>
      <c r="DW12" s="5">
        <v>2122</v>
      </c>
      <c r="DX12" s="5">
        <v>2123</v>
      </c>
      <c r="DY12" s="5">
        <v>2124</v>
      </c>
      <c r="DZ12" s="5">
        <v>2125</v>
      </c>
      <c r="EA12" s="5">
        <v>2126</v>
      </c>
      <c r="EB12" s="5">
        <v>2127</v>
      </c>
      <c r="EC12" s="5">
        <v>2128</v>
      </c>
      <c r="ED12" s="5">
        <v>2129</v>
      </c>
      <c r="EE12" s="5">
        <v>2130</v>
      </c>
      <c r="EF12" s="5">
        <v>2131</v>
      </c>
      <c r="EG12" s="5">
        <v>2132</v>
      </c>
      <c r="EH12" s="5">
        <v>2133</v>
      </c>
      <c r="EI12" s="5">
        <v>2134</v>
      </c>
      <c r="EJ12" s="5">
        <v>2135</v>
      </c>
      <c r="EK12" s="5">
        <v>2136</v>
      </c>
      <c r="EL12" s="5">
        <v>2137</v>
      </c>
      <c r="EM12" s="5">
        <v>2138</v>
      </c>
      <c r="EN12" s="5">
        <v>2139</v>
      </c>
      <c r="EO12" s="5">
        <v>2140</v>
      </c>
      <c r="EP12" s="5">
        <v>2141</v>
      </c>
      <c r="EQ12" s="5">
        <v>2142</v>
      </c>
      <c r="ER12" s="5">
        <v>2143</v>
      </c>
      <c r="ES12" s="5">
        <v>2144</v>
      </c>
      <c r="ET12" s="5">
        <v>2145</v>
      </c>
      <c r="EU12" s="5">
        <v>2146</v>
      </c>
      <c r="EV12" s="5">
        <v>2147</v>
      </c>
      <c r="EW12" s="5">
        <v>2148</v>
      </c>
      <c r="EX12" s="5">
        <v>2149</v>
      </c>
      <c r="EY12" s="5">
        <v>2150</v>
      </c>
      <c r="EZ12" s="5">
        <v>2151</v>
      </c>
      <c r="FA12" s="5">
        <v>2152</v>
      </c>
      <c r="FB12" s="5">
        <v>2153</v>
      </c>
      <c r="FC12" s="5">
        <v>2154</v>
      </c>
      <c r="FD12" s="5">
        <v>2155</v>
      </c>
      <c r="FE12" s="5">
        <v>2156</v>
      </c>
      <c r="FF12" s="5">
        <v>2157</v>
      </c>
      <c r="FG12" s="5">
        <v>2158</v>
      </c>
      <c r="FH12" s="5">
        <v>2159</v>
      </c>
      <c r="FI12" s="5">
        <v>2160</v>
      </c>
      <c r="FJ12" s="5">
        <v>2161</v>
      </c>
    </row>
    <row r="13" spans="4:14" ht="15">
      <c r="D13" s="12" t="s">
        <v>18</v>
      </c>
      <c r="E13" s="12" t="s">
        <v>19</v>
      </c>
      <c r="F13" s="12" t="s">
        <v>20</v>
      </c>
      <c r="G13" s="12" t="s">
        <v>21</v>
      </c>
      <c r="H13" s="12" t="s">
        <v>22</v>
      </c>
      <c r="I13" s="12" t="s">
        <v>23</v>
      </c>
      <c r="J13" s="12" t="s">
        <v>24</v>
      </c>
      <c r="K13" s="12" t="s">
        <v>25</v>
      </c>
      <c r="L13" s="12" t="s">
        <v>32</v>
      </c>
      <c r="M13" s="12" t="s">
        <v>33</v>
      </c>
      <c r="N13" s="12" t="s">
        <v>34</v>
      </c>
    </row>
    <row r="15" spans="1:166" ht="18" customHeight="1">
      <c r="A15" s="1">
        <v>1</v>
      </c>
      <c r="B15" t="str">
        <f>'LT-DCF (3)'!B15</f>
        <v>ALLETE</v>
      </c>
      <c r="D15" s="2">
        <v>39.13</v>
      </c>
      <c r="E15" s="2">
        <f>'DCF (2)'!E15</f>
        <v>1.8</v>
      </c>
      <c r="F15" s="2">
        <v>1.95</v>
      </c>
      <c r="G15" s="2">
        <f aca="true" t="shared" si="0" ref="G15:G28">(F15-E15)/($F$11-$Q$12)</f>
        <v>0.04999999999999997</v>
      </c>
      <c r="H15" s="2">
        <f>E15</f>
        <v>1.8</v>
      </c>
      <c r="I15" s="2">
        <f aca="true" t="shared" si="1" ref="I15:K28">H15+$G15</f>
        <v>1.85</v>
      </c>
      <c r="J15" s="2">
        <f t="shared" si="1"/>
        <v>1.9000000000000001</v>
      </c>
      <c r="K15" s="2">
        <f t="shared" si="1"/>
        <v>1.9500000000000002</v>
      </c>
      <c r="L15" s="17">
        <f>K15*(1+M15)</f>
        <v>2.0475000000000003</v>
      </c>
      <c r="M15" s="3">
        <f>'LT-DCF (3)'!G15</f>
        <v>0.05</v>
      </c>
      <c r="N15" s="11">
        <f>IRR(P15:FJ15)</f>
        <v>0.0931741483141241</v>
      </c>
      <c r="P15" s="2">
        <f>-D15</f>
        <v>-39.13</v>
      </c>
      <c r="Q15" s="2">
        <f>H15</f>
        <v>1.8</v>
      </c>
      <c r="R15" s="2">
        <f>I15</f>
        <v>1.85</v>
      </c>
      <c r="S15" s="2">
        <f>J15</f>
        <v>1.9000000000000001</v>
      </c>
      <c r="T15" s="2">
        <f>K15</f>
        <v>1.9500000000000002</v>
      </c>
      <c r="U15" s="2">
        <f>T15*(1+$M15)</f>
        <v>2.0475000000000003</v>
      </c>
      <c r="V15" s="2">
        <f>U15*(1+$M15)</f>
        <v>2.1498750000000006</v>
      </c>
      <c r="W15" s="2">
        <f>V15*(1+$M15)</f>
        <v>2.257368750000001</v>
      </c>
      <c r="X15" s="2">
        <f>W15*(1+$M15)</f>
        <v>2.370237187500001</v>
      </c>
      <c r="Y15" s="2">
        <f aca="true" t="shared" si="2" ref="Y15:CH15">X15*(1+$M15)</f>
        <v>2.488749046875001</v>
      </c>
      <c r="Z15" s="2">
        <f t="shared" si="2"/>
        <v>2.6131864992187515</v>
      </c>
      <c r="AA15" s="2">
        <f t="shared" si="2"/>
        <v>2.7438458241796893</v>
      </c>
      <c r="AB15" s="2">
        <f t="shared" si="2"/>
        <v>2.881038115388674</v>
      </c>
      <c r="AC15" s="2">
        <f t="shared" si="2"/>
        <v>3.0250900211581078</v>
      </c>
      <c r="AD15" s="2">
        <f t="shared" si="2"/>
        <v>3.1763445222160134</v>
      </c>
      <c r="AE15" s="2">
        <f t="shared" si="2"/>
        <v>3.335161748326814</v>
      </c>
      <c r="AF15" s="2">
        <f t="shared" si="2"/>
        <v>3.501919835743155</v>
      </c>
      <c r="AG15" s="2">
        <f t="shared" si="2"/>
        <v>3.677015827530313</v>
      </c>
      <c r="AH15" s="2">
        <f t="shared" si="2"/>
        <v>3.860866618906829</v>
      </c>
      <c r="AI15" s="2">
        <f t="shared" si="2"/>
        <v>4.05390994985217</v>
      </c>
      <c r="AJ15" s="2">
        <f t="shared" si="2"/>
        <v>4.2566054473447785</v>
      </c>
      <c r="AK15" s="2">
        <f t="shared" si="2"/>
        <v>4.469435719712018</v>
      </c>
      <c r="AL15" s="2">
        <f t="shared" si="2"/>
        <v>4.692907505697619</v>
      </c>
      <c r="AM15" s="2">
        <f t="shared" si="2"/>
        <v>4.9275528809825</v>
      </c>
      <c r="AN15" s="2">
        <f t="shared" si="2"/>
        <v>5.173930525031625</v>
      </c>
      <c r="AO15" s="2">
        <f t="shared" si="2"/>
        <v>5.432627051283206</v>
      </c>
      <c r="AP15" s="2">
        <f t="shared" si="2"/>
        <v>5.7042584038473665</v>
      </c>
      <c r="AQ15" s="2">
        <f t="shared" si="2"/>
        <v>5.9894713240397355</v>
      </c>
      <c r="AR15" s="2">
        <f t="shared" si="2"/>
        <v>6.288944890241723</v>
      </c>
      <c r="AS15" s="2">
        <f t="shared" si="2"/>
        <v>6.603392134753809</v>
      </c>
      <c r="AT15" s="2">
        <f t="shared" si="2"/>
        <v>6.9335617414915</v>
      </c>
      <c r="AU15" s="2">
        <f t="shared" si="2"/>
        <v>7.280239828566075</v>
      </c>
      <c r="AV15" s="2">
        <f t="shared" si="2"/>
        <v>7.64425181999438</v>
      </c>
      <c r="AW15" s="2">
        <f t="shared" si="2"/>
        <v>8.026464410994098</v>
      </c>
      <c r="AX15" s="2">
        <f t="shared" si="2"/>
        <v>8.427787631543804</v>
      </c>
      <c r="AY15" s="2">
        <f t="shared" si="2"/>
        <v>8.849177013120995</v>
      </c>
      <c r="AZ15" s="2">
        <f t="shared" si="2"/>
        <v>9.291635863777046</v>
      </c>
      <c r="BA15" s="2">
        <f t="shared" si="2"/>
        <v>9.756217656965898</v>
      </c>
      <c r="BB15" s="2">
        <f t="shared" si="2"/>
        <v>10.244028539814193</v>
      </c>
      <c r="BC15" s="2">
        <f t="shared" si="2"/>
        <v>10.756229966804904</v>
      </c>
      <c r="BD15" s="2">
        <f t="shared" si="2"/>
        <v>11.294041465145149</v>
      </c>
      <c r="BE15" s="2">
        <f t="shared" si="2"/>
        <v>11.858743538402408</v>
      </c>
      <c r="BF15" s="2">
        <f t="shared" si="2"/>
        <v>12.451680715322528</v>
      </c>
      <c r="BG15" s="2">
        <f t="shared" si="2"/>
        <v>13.074264751088656</v>
      </c>
      <c r="BH15" s="2">
        <f t="shared" si="2"/>
        <v>13.727977988643088</v>
      </c>
      <c r="BI15" s="2">
        <f t="shared" si="2"/>
        <v>14.414376888075243</v>
      </c>
      <c r="BJ15" s="2">
        <f t="shared" si="2"/>
        <v>15.135095732479005</v>
      </c>
      <c r="BK15" s="2">
        <f t="shared" si="2"/>
        <v>15.891850519102956</v>
      </c>
      <c r="BL15" s="2">
        <f t="shared" si="2"/>
        <v>16.686443045058105</v>
      </c>
      <c r="BM15" s="2">
        <f t="shared" si="2"/>
        <v>17.52076519731101</v>
      </c>
      <c r="BN15" s="2">
        <f t="shared" si="2"/>
        <v>18.396803457176564</v>
      </c>
      <c r="BO15" s="2">
        <f t="shared" si="2"/>
        <v>19.316643630035394</v>
      </c>
      <c r="BP15" s="2">
        <f t="shared" si="2"/>
        <v>20.282475811537164</v>
      </c>
      <c r="BQ15" s="2">
        <f t="shared" si="2"/>
        <v>21.296599602114025</v>
      </c>
      <c r="BR15" s="2">
        <f t="shared" si="2"/>
        <v>22.361429582219728</v>
      </c>
      <c r="BS15" s="2">
        <f t="shared" si="2"/>
        <v>23.479501061330716</v>
      </c>
      <c r="BT15" s="2">
        <f t="shared" si="2"/>
        <v>24.653476114397254</v>
      </c>
      <c r="BU15" s="2">
        <f t="shared" si="2"/>
        <v>25.886149920117116</v>
      </c>
      <c r="BV15" s="2">
        <f t="shared" si="2"/>
        <v>27.180457416122973</v>
      </c>
      <c r="BW15" s="2">
        <f t="shared" si="2"/>
        <v>28.539480286929123</v>
      </c>
      <c r="BX15" s="2">
        <f t="shared" si="2"/>
        <v>29.96645430127558</v>
      </c>
      <c r="BY15" s="2">
        <f t="shared" si="2"/>
        <v>31.464777016339358</v>
      </c>
      <c r="BZ15" s="2">
        <f t="shared" si="2"/>
        <v>33.038015867156325</v>
      </c>
      <c r="CA15" s="2">
        <f t="shared" si="2"/>
        <v>34.68991666051414</v>
      </c>
      <c r="CB15" s="2">
        <f t="shared" si="2"/>
        <v>36.424412493539855</v>
      </c>
      <c r="CC15" s="2">
        <f t="shared" si="2"/>
        <v>38.24563311821685</v>
      </c>
      <c r="CD15" s="2">
        <f t="shared" si="2"/>
        <v>40.1579147741277</v>
      </c>
      <c r="CE15" s="2">
        <f t="shared" si="2"/>
        <v>42.165810512834085</v>
      </c>
      <c r="CF15" s="2">
        <f t="shared" si="2"/>
        <v>44.27410103847579</v>
      </c>
      <c r="CG15" s="2">
        <f t="shared" si="2"/>
        <v>46.48780609039958</v>
      </c>
      <c r="CH15" s="2">
        <f t="shared" si="2"/>
        <v>48.81219639491956</v>
      </c>
      <c r="CI15" s="2">
        <f aca="true" t="shared" si="3" ref="CI15:ET15">CH15*(1+$M15)</f>
        <v>51.25280621466554</v>
      </c>
      <c r="CJ15" s="2">
        <f t="shared" si="3"/>
        <v>53.81544652539882</v>
      </c>
      <c r="CK15" s="2">
        <f t="shared" si="3"/>
        <v>56.50621885166876</v>
      </c>
      <c r="CL15" s="2">
        <f t="shared" si="3"/>
        <v>59.331529794252205</v>
      </c>
      <c r="CM15" s="2">
        <f t="shared" si="3"/>
        <v>62.29810628396482</v>
      </c>
      <c r="CN15" s="2">
        <f t="shared" si="3"/>
        <v>65.41301159816307</v>
      </c>
      <c r="CO15" s="2">
        <f t="shared" si="3"/>
        <v>68.68366217807122</v>
      </c>
      <c r="CP15" s="2">
        <f t="shared" si="3"/>
        <v>72.11784528697478</v>
      </c>
      <c r="CQ15" s="2">
        <f t="shared" si="3"/>
        <v>75.72373755132352</v>
      </c>
      <c r="CR15" s="2">
        <f t="shared" si="3"/>
        <v>79.5099244288897</v>
      </c>
      <c r="CS15" s="2">
        <f t="shared" si="3"/>
        <v>83.48542065033419</v>
      </c>
      <c r="CT15" s="2">
        <f t="shared" si="3"/>
        <v>87.6596916828509</v>
      </c>
      <c r="CU15" s="2">
        <f t="shared" si="3"/>
        <v>92.04267626699345</v>
      </c>
      <c r="CV15" s="2">
        <f t="shared" si="3"/>
        <v>96.64481008034313</v>
      </c>
      <c r="CW15" s="2">
        <f t="shared" si="3"/>
        <v>101.4770505843603</v>
      </c>
      <c r="CX15" s="2">
        <f t="shared" si="3"/>
        <v>106.55090311357831</v>
      </c>
      <c r="CY15" s="2">
        <f t="shared" si="3"/>
        <v>111.87844826925723</v>
      </c>
      <c r="CZ15" s="2">
        <f t="shared" si="3"/>
        <v>117.4723706827201</v>
      </c>
      <c r="DA15" s="2">
        <f t="shared" si="3"/>
        <v>123.34598921685611</v>
      </c>
      <c r="DB15" s="2">
        <f t="shared" si="3"/>
        <v>129.5132886776989</v>
      </c>
      <c r="DC15" s="2">
        <f t="shared" si="3"/>
        <v>135.98895311158387</v>
      </c>
      <c r="DD15" s="2">
        <f t="shared" si="3"/>
        <v>142.78840076716307</v>
      </c>
      <c r="DE15" s="2">
        <f t="shared" si="3"/>
        <v>149.92782080552124</v>
      </c>
      <c r="DF15" s="2">
        <f t="shared" si="3"/>
        <v>157.42421184579732</v>
      </c>
      <c r="DG15" s="2">
        <f t="shared" si="3"/>
        <v>165.2954224380872</v>
      </c>
      <c r="DH15" s="2">
        <f t="shared" si="3"/>
        <v>173.56019355999157</v>
      </c>
      <c r="DI15" s="2">
        <f t="shared" si="3"/>
        <v>182.23820323799117</v>
      </c>
      <c r="DJ15" s="2">
        <f t="shared" si="3"/>
        <v>191.35011339989074</v>
      </c>
      <c r="DK15" s="2">
        <f t="shared" si="3"/>
        <v>200.9176190698853</v>
      </c>
      <c r="DL15" s="2">
        <f t="shared" si="3"/>
        <v>210.96350002337957</v>
      </c>
      <c r="DM15" s="2">
        <f t="shared" si="3"/>
        <v>221.51167502454857</v>
      </c>
      <c r="DN15" s="2">
        <f t="shared" si="3"/>
        <v>232.587258775776</v>
      </c>
      <c r="DO15" s="2">
        <f t="shared" si="3"/>
        <v>244.2166217145648</v>
      </c>
      <c r="DP15" s="2">
        <f t="shared" si="3"/>
        <v>256.42745280029305</v>
      </c>
      <c r="DQ15" s="2">
        <f t="shared" si="3"/>
        <v>269.2488254403077</v>
      </c>
      <c r="DR15" s="2">
        <f t="shared" si="3"/>
        <v>282.7112667123231</v>
      </c>
      <c r="DS15" s="2">
        <f t="shared" si="3"/>
        <v>296.84683004793925</v>
      </c>
      <c r="DT15" s="2">
        <f t="shared" si="3"/>
        <v>311.6891715503362</v>
      </c>
      <c r="DU15" s="2">
        <f t="shared" si="3"/>
        <v>327.27363012785304</v>
      </c>
      <c r="DV15" s="2">
        <f t="shared" si="3"/>
        <v>343.6373116342457</v>
      </c>
      <c r="DW15" s="2">
        <f t="shared" si="3"/>
        <v>360.819177215958</v>
      </c>
      <c r="DX15" s="2">
        <f t="shared" si="3"/>
        <v>378.8601360767559</v>
      </c>
      <c r="DY15" s="2">
        <f t="shared" si="3"/>
        <v>397.8031428805937</v>
      </c>
      <c r="DZ15" s="2">
        <f t="shared" si="3"/>
        <v>417.69330002462345</v>
      </c>
      <c r="EA15" s="2">
        <f t="shared" si="3"/>
        <v>438.57796502585467</v>
      </c>
      <c r="EB15" s="2">
        <f t="shared" si="3"/>
        <v>460.50686327714743</v>
      </c>
      <c r="EC15" s="2">
        <f t="shared" si="3"/>
        <v>483.5322064410048</v>
      </c>
      <c r="ED15" s="2">
        <f t="shared" si="3"/>
        <v>507.70881676305504</v>
      </c>
      <c r="EE15" s="2">
        <f t="shared" si="3"/>
        <v>533.0942576012078</v>
      </c>
      <c r="EF15" s="2">
        <f t="shared" si="3"/>
        <v>559.7489704812682</v>
      </c>
      <c r="EG15" s="2">
        <f t="shared" si="3"/>
        <v>587.7364190053316</v>
      </c>
      <c r="EH15" s="2">
        <f t="shared" si="3"/>
        <v>617.1232399555983</v>
      </c>
      <c r="EI15" s="2">
        <f t="shared" si="3"/>
        <v>647.9794019533782</v>
      </c>
      <c r="EJ15" s="2">
        <f t="shared" si="3"/>
        <v>680.3783720510471</v>
      </c>
      <c r="EK15" s="2">
        <f t="shared" si="3"/>
        <v>714.3972906535995</v>
      </c>
      <c r="EL15" s="2">
        <f t="shared" si="3"/>
        <v>750.1171551862795</v>
      </c>
      <c r="EM15" s="2">
        <f t="shared" si="3"/>
        <v>787.6230129455936</v>
      </c>
      <c r="EN15" s="2">
        <f t="shared" si="3"/>
        <v>827.0041635928733</v>
      </c>
      <c r="EO15" s="2">
        <f t="shared" si="3"/>
        <v>868.354371772517</v>
      </c>
      <c r="EP15" s="2">
        <f t="shared" si="3"/>
        <v>911.7720903611429</v>
      </c>
      <c r="EQ15" s="2">
        <f t="shared" si="3"/>
        <v>957.3606948792001</v>
      </c>
      <c r="ER15" s="2">
        <f t="shared" si="3"/>
        <v>1005.2287296231601</v>
      </c>
      <c r="ES15" s="2">
        <f t="shared" si="3"/>
        <v>1055.4901661043182</v>
      </c>
      <c r="ET15" s="2">
        <f t="shared" si="3"/>
        <v>1108.264674409534</v>
      </c>
      <c r="EU15" s="2">
        <f aca="true" t="shared" si="4" ref="EU15:FJ15">ET15*(1+$M15)</f>
        <v>1163.6779081300108</v>
      </c>
      <c r="EV15" s="2">
        <f t="shared" si="4"/>
        <v>1221.8618035365114</v>
      </c>
      <c r="EW15" s="2">
        <f t="shared" si="4"/>
        <v>1282.954893713337</v>
      </c>
      <c r="EX15" s="2">
        <f t="shared" si="4"/>
        <v>1347.102638399004</v>
      </c>
      <c r="EY15" s="2">
        <f t="shared" si="4"/>
        <v>1414.4577703189543</v>
      </c>
      <c r="EZ15" s="2">
        <f t="shared" si="4"/>
        <v>1485.180658834902</v>
      </c>
      <c r="FA15" s="2">
        <f t="shared" si="4"/>
        <v>1559.4396917766471</v>
      </c>
      <c r="FB15" s="2">
        <f t="shared" si="4"/>
        <v>1637.4116763654795</v>
      </c>
      <c r="FC15" s="2">
        <f t="shared" si="4"/>
        <v>1719.2822601837536</v>
      </c>
      <c r="FD15" s="2">
        <f t="shared" si="4"/>
        <v>1805.2463731929413</v>
      </c>
      <c r="FE15" s="2">
        <f t="shared" si="4"/>
        <v>1895.5086918525885</v>
      </c>
      <c r="FF15" s="2">
        <f t="shared" si="4"/>
        <v>1990.2841264452181</v>
      </c>
      <c r="FG15" s="2">
        <f t="shared" si="4"/>
        <v>2089.798332767479</v>
      </c>
      <c r="FH15" s="2">
        <f t="shared" si="4"/>
        <v>2194.288249405853</v>
      </c>
      <c r="FI15" s="2">
        <f t="shared" si="4"/>
        <v>2304.002661876146</v>
      </c>
      <c r="FJ15" s="2">
        <f t="shared" si="4"/>
        <v>2419.202794969953</v>
      </c>
    </row>
    <row r="16" spans="1:166" ht="18" customHeight="1">
      <c r="A16" s="1">
        <v>2</v>
      </c>
      <c r="B16" t="str">
        <f>'LT-DCF (3)'!B16</f>
        <v>Alliant Energy Co.</v>
      </c>
      <c r="D16" s="2">
        <v>41.06</v>
      </c>
      <c r="E16" s="2">
        <f>'DCF (2)'!E16</f>
        <v>1.8</v>
      </c>
      <c r="F16" s="2">
        <v>2.1</v>
      </c>
      <c r="G16" s="2">
        <f t="shared" si="0"/>
        <v>0.10000000000000002</v>
      </c>
      <c r="H16" s="2">
        <f aca="true" t="shared" si="5" ref="H16:H28">E16</f>
        <v>1.8</v>
      </c>
      <c r="I16" s="2">
        <f t="shared" si="1"/>
        <v>1.9000000000000001</v>
      </c>
      <c r="J16" s="2">
        <f t="shared" si="1"/>
        <v>2</v>
      </c>
      <c r="K16" s="2">
        <f t="shared" si="1"/>
        <v>2.1</v>
      </c>
      <c r="L16" s="17">
        <f aca="true" t="shared" si="6" ref="L16:L28">K16*(1+M16)</f>
        <v>2.205</v>
      </c>
      <c r="M16" s="3">
        <f>'LT-DCF (3)'!G16</f>
        <v>0.05</v>
      </c>
      <c r="N16" s="11">
        <f aca="true" t="shared" si="7" ref="N16:N28">IRR(P16:FJ16)</f>
        <v>0.09406997006275192</v>
      </c>
      <c r="P16" s="2">
        <f aca="true" t="shared" si="8" ref="P16:P28">-D16</f>
        <v>-41.06</v>
      </c>
      <c r="Q16" s="2">
        <f aca="true" t="shared" si="9" ref="Q16:Q28">H16</f>
        <v>1.8</v>
      </c>
      <c r="R16" s="2">
        <f aca="true" t="shared" si="10" ref="R16:R28">I16</f>
        <v>1.9000000000000001</v>
      </c>
      <c r="S16" s="2">
        <f aca="true" t="shared" si="11" ref="S16:S28">J16</f>
        <v>2</v>
      </c>
      <c r="T16" s="2">
        <f aca="true" t="shared" si="12" ref="T16:T28">K16</f>
        <v>2.1</v>
      </c>
      <c r="U16" s="2">
        <f aca="true" t="shared" si="13" ref="U16:V28">T16*(1+$M16)</f>
        <v>2.205</v>
      </c>
      <c r="V16" s="2">
        <f t="shared" si="13"/>
        <v>2.3152500000000003</v>
      </c>
      <c r="W16" s="2">
        <f aca="true" t="shared" si="14" ref="W16:W28">V16*(1+$M16)</f>
        <v>2.4310125000000005</v>
      </c>
      <c r="X16" s="2">
        <f aca="true" t="shared" si="15" ref="X16:X28">W16*(1+$M16)</f>
        <v>2.5525631250000007</v>
      </c>
      <c r="Y16" s="2">
        <f aca="true" t="shared" si="16" ref="Y16:Y28">X16*(1+$M16)</f>
        <v>2.680191281250001</v>
      </c>
      <c r="Z16" s="2">
        <f aca="true" t="shared" si="17" ref="Z16:Z28">Y16*(1+$M16)</f>
        <v>2.814200845312501</v>
      </c>
      <c r="AA16" s="2">
        <f aca="true" t="shared" si="18" ref="AA16:AA28">Z16*(1+$M16)</f>
        <v>2.954910887578126</v>
      </c>
      <c r="AB16" s="2">
        <f aca="true" t="shared" si="19" ref="AB16:AB28">AA16*(1+$M16)</f>
        <v>3.1026564319570324</v>
      </c>
      <c r="AC16" s="2">
        <f aca="true" t="shared" si="20" ref="AC16:AC28">AB16*(1+$M16)</f>
        <v>3.257789253554884</v>
      </c>
      <c r="AD16" s="2">
        <f aca="true" t="shared" si="21" ref="AD16:AD28">AC16*(1+$M16)</f>
        <v>3.4206787162326284</v>
      </c>
      <c r="AE16" s="2">
        <f aca="true" t="shared" si="22" ref="AE16:AE28">AD16*(1+$M16)</f>
        <v>3.59171265204426</v>
      </c>
      <c r="AF16" s="2">
        <f aca="true" t="shared" si="23" ref="AF16:AF28">AE16*(1+$M16)</f>
        <v>3.7712982846464733</v>
      </c>
      <c r="AG16" s="2">
        <f aca="true" t="shared" si="24" ref="AG16:AG28">AF16*(1+$M16)</f>
        <v>3.9598631988787973</v>
      </c>
      <c r="AH16" s="2">
        <f aca="true" t="shared" si="25" ref="AH16:AH28">AG16*(1+$M16)</f>
        <v>4.1578563588227375</v>
      </c>
      <c r="AI16" s="2">
        <f aca="true" t="shared" si="26" ref="AI16:AI28">AH16*(1+$M16)</f>
        <v>4.365749176763875</v>
      </c>
      <c r="AJ16" s="2">
        <f aca="true" t="shared" si="27" ref="AJ16:AJ28">AI16*(1+$M16)</f>
        <v>4.584036635602069</v>
      </c>
      <c r="AK16" s="2">
        <f aca="true" t="shared" si="28" ref="AK16:AK28">AJ16*(1+$M16)</f>
        <v>4.813238467382172</v>
      </c>
      <c r="AL16" s="2">
        <f aca="true" t="shared" si="29" ref="AL16:AL28">AK16*(1+$M16)</f>
        <v>5.053900390751281</v>
      </c>
      <c r="AM16" s="2">
        <f aca="true" t="shared" si="30" ref="AM16:AM28">AL16*(1+$M16)</f>
        <v>5.306595410288845</v>
      </c>
      <c r="AN16" s="2">
        <f aca="true" t="shared" si="31" ref="AN16:AN28">AM16*(1+$M16)</f>
        <v>5.571925180803288</v>
      </c>
      <c r="AO16" s="2">
        <f aca="true" t="shared" si="32" ref="AO16:AO28">AN16*(1+$M16)</f>
        <v>5.850521439843453</v>
      </c>
      <c r="AP16" s="2">
        <f aca="true" t="shared" si="33" ref="AP16:AP28">AO16*(1+$M16)</f>
        <v>6.143047511835626</v>
      </c>
      <c r="AQ16" s="2">
        <f aca="true" t="shared" si="34" ref="AQ16:AQ28">AP16*(1+$M16)</f>
        <v>6.450199887427408</v>
      </c>
      <c r="AR16" s="2">
        <f aca="true" t="shared" si="35" ref="AR16:AR28">AQ16*(1+$M16)</f>
        <v>6.772709881798778</v>
      </c>
      <c r="AS16" s="2">
        <f aca="true" t="shared" si="36" ref="AS16:AS28">AR16*(1+$M16)</f>
        <v>7.111345375888717</v>
      </c>
      <c r="AT16" s="2">
        <f aca="true" t="shared" si="37" ref="AT16:AT28">AS16*(1+$M16)</f>
        <v>7.466912644683153</v>
      </c>
      <c r="AU16" s="2">
        <f aca="true" t="shared" si="38" ref="AU16:AU28">AT16*(1+$M16)</f>
        <v>7.840258276917311</v>
      </c>
      <c r="AV16" s="2">
        <f aca="true" t="shared" si="39" ref="AV16:AV28">AU16*(1+$M16)</f>
        <v>8.232271190763177</v>
      </c>
      <c r="AW16" s="2">
        <f aca="true" t="shared" si="40" ref="AW16:AW28">AV16*(1+$M16)</f>
        <v>8.643884750301336</v>
      </c>
      <c r="AX16" s="2">
        <f aca="true" t="shared" si="41" ref="AX16:AX28">AW16*(1+$M16)</f>
        <v>9.076078987816404</v>
      </c>
      <c r="AY16" s="2">
        <f aca="true" t="shared" si="42" ref="AY16:AY28">AX16*(1+$M16)</f>
        <v>9.529882937207224</v>
      </c>
      <c r="AZ16" s="2">
        <f aca="true" t="shared" si="43" ref="AZ16:AZ28">AY16*(1+$M16)</f>
        <v>10.006377084067585</v>
      </c>
      <c r="BA16" s="2">
        <f aca="true" t="shared" si="44" ref="BA16:BA28">AZ16*(1+$M16)</f>
        <v>10.506695938270965</v>
      </c>
      <c r="BB16" s="2">
        <f aca="true" t="shared" si="45" ref="BB16:BB28">BA16*(1+$M16)</f>
        <v>11.032030735184515</v>
      </c>
      <c r="BC16" s="2">
        <f aca="true" t="shared" si="46" ref="BC16:BC28">BB16*(1+$M16)</f>
        <v>11.583632271943742</v>
      </c>
      <c r="BD16" s="2">
        <f aca="true" t="shared" si="47" ref="BD16:BD28">BC16*(1+$M16)</f>
        <v>12.16281388554093</v>
      </c>
      <c r="BE16" s="2">
        <f aca="true" t="shared" si="48" ref="BE16:BE28">BD16*(1+$M16)</f>
        <v>12.770954579817976</v>
      </c>
      <c r="BF16" s="2">
        <f aca="true" t="shared" si="49" ref="BF16:BF28">BE16*(1+$M16)</f>
        <v>13.409502308808875</v>
      </c>
      <c r="BG16" s="2">
        <f aca="true" t="shared" si="50" ref="BG16:BG28">BF16*(1+$M16)</f>
        <v>14.07997742424932</v>
      </c>
      <c r="BH16" s="2">
        <f aca="true" t="shared" si="51" ref="BH16:BH28">BG16*(1+$M16)</f>
        <v>14.783976295461786</v>
      </c>
      <c r="BI16" s="2">
        <f aca="true" t="shared" si="52" ref="BI16:BI28">BH16*(1+$M16)</f>
        <v>15.523175110234876</v>
      </c>
      <c r="BJ16" s="2">
        <f aca="true" t="shared" si="53" ref="BJ16:BJ28">BI16*(1+$M16)</f>
        <v>16.299333865746622</v>
      </c>
      <c r="BK16" s="2">
        <f aca="true" t="shared" si="54" ref="BK16:BK28">BJ16*(1+$M16)</f>
        <v>17.114300559033953</v>
      </c>
      <c r="BL16" s="2">
        <f aca="true" t="shared" si="55" ref="BL16:BL28">BK16*(1+$M16)</f>
        <v>17.970015586985653</v>
      </c>
      <c r="BM16" s="2">
        <f aca="true" t="shared" si="56" ref="BM16:BM28">BL16*(1+$M16)</f>
        <v>18.868516366334937</v>
      </c>
      <c r="BN16" s="2">
        <f aca="true" t="shared" si="57" ref="BN16:BN28">BM16*(1+$M16)</f>
        <v>19.811942184651684</v>
      </c>
      <c r="BO16" s="2">
        <f aca="true" t="shared" si="58" ref="BO16:BO28">BN16*(1+$M16)</f>
        <v>20.80253929388427</v>
      </c>
      <c r="BP16" s="2">
        <f aca="true" t="shared" si="59" ref="BP16:BP28">BO16*(1+$M16)</f>
        <v>21.842666258578483</v>
      </c>
      <c r="BQ16" s="2">
        <f aca="true" t="shared" si="60" ref="BQ16:BQ28">BP16*(1+$M16)</f>
        <v>22.93479957150741</v>
      </c>
      <c r="BR16" s="2">
        <f aca="true" t="shared" si="61" ref="BR16:BR28">BQ16*(1+$M16)</f>
        <v>24.08153955008278</v>
      </c>
      <c r="BS16" s="2">
        <f aca="true" t="shared" si="62" ref="BS16:BS28">BR16*(1+$M16)</f>
        <v>25.28561652758692</v>
      </c>
      <c r="BT16" s="2">
        <f aca="true" t="shared" si="63" ref="BT16:BT28">BS16*(1+$M16)</f>
        <v>26.54989735396627</v>
      </c>
      <c r="BU16" s="2">
        <f aca="true" t="shared" si="64" ref="BU16:BU28">BT16*(1+$M16)</f>
        <v>27.877392221664582</v>
      </c>
      <c r="BV16" s="2">
        <f aca="true" t="shared" si="65" ref="BV16:BV28">BU16*(1+$M16)</f>
        <v>29.27126183274781</v>
      </c>
      <c r="BW16" s="2">
        <f aca="true" t="shared" si="66" ref="BW16:BW28">BV16*(1+$M16)</f>
        <v>30.734824924385205</v>
      </c>
      <c r="BX16" s="2">
        <f aca="true" t="shared" si="67" ref="BX16:BX28">BW16*(1+$M16)</f>
        <v>32.271566170604466</v>
      </c>
      <c r="BY16" s="2">
        <f aca="true" t="shared" si="68" ref="BY16:BY28">BX16*(1+$M16)</f>
        <v>33.88514447913469</v>
      </c>
      <c r="BZ16" s="2">
        <f aca="true" t="shared" si="69" ref="BZ16:BZ28">BY16*(1+$M16)</f>
        <v>35.57940170309142</v>
      </c>
      <c r="CA16" s="2">
        <f aca="true" t="shared" si="70" ref="CA16:CA28">BZ16*(1+$M16)</f>
        <v>37.358371788246</v>
      </c>
      <c r="CB16" s="2">
        <f aca="true" t="shared" si="71" ref="CB16:CB28">CA16*(1+$M16)</f>
        <v>39.226290377658295</v>
      </c>
      <c r="CC16" s="2">
        <f aca="true" t="shared" si="72" ref="CC16:CC28">CB16*(1+$M16)</f>
        <v>41.18760489654121</v>
      </c>
      <c r="CD16" s="2">
        <f aca="true" t="shared" si="73" ref="CD16:CD28">CC16*(1+$M16)</f>
        <v>43.24698514136827</v>
      </c>
      <c r="CE16" s="2">
        <f aca="true" t="shared" si="74" ref="CE16:CE28">CD16*(1+$M16)</f>
        <v>45.409334398436684</v>
      </c>
      <c r="CF16" s="2">
        <f aca="true" t="shared" si="75" ref="CF16:CF28">CE16*(1+$M16)</f>
        <v>47.67980111835852</v>
      </c>
      <c r="CG16" s="2">
        <f aca="true" t="shared" si="76" ref="CG16:CG28">CF16*(1+$M16)</f>
        <v>50.063791174276446</v>
      </c>
      <c r="CH16" s="2">
        <f aca="true" t="shared" si="77" ref="CH16:CH28">CG16*(1+$M16)</f>
        <v>52.566980732990274</v>
      </c>
      <c r="CI16" s="2">
        <f aca="true" t="shared" si="78" ref="CI16:CI28">CH16*(1+$M16)</f>
        <v>55.19532976963979</v>
      </c>
      <c r="CJ16" s="2">
        <f aca="true" t="shared" si="79" ref="CJ16:CJ28">CI16*(1+$M16)</f>
        <v>57.955096258121785</v>
      </c>
      <c r="CK16" s="2">
        <f aca="true" t="shared" si="80" ref="CK16:CK28">CJ16*(1+$M16)</f>
        <v>60.85285107102788</v>
      </c>
      <c r="CL16" s="2">
        <f aca="true" t="shared" si="81" ref="CL16:CL28">CK16*(1+$M16)</f>
        <v>63.895493624579274</v>
      </c>
      <c r="CM16" s="2">
        <f aca="true" t="shared" si="82" ref="CM16:CM28">CL16*(1+$M16)</f>
        <v>67.09026830580824</v>
      </c>
      <c r="CN16" s="2">
        <f aca="true" t="shared" si="83" ref="CN16:CN28">CM16*(1+$M16)</f>
        <v>70.44478172109865</v>
      </c>
      <c r="CO16" s="2">
        <f aca="true" t="shared" si="84" ref="CO16:CO28">CN16*(1+$M16)</f>
        <v>73.96702080715359</v>
      </c>
      <c r="CP16" s="2">
        <f aca="true" t="shared" si="85" ref="CP16:CP28">CO16*(1+$M16)</f>
        <v>77.66537184751127</v>
      </c>
      <c r="CQ16" s="2">
        <f aca="true" t="shared" si="86" ref="CQ16:CQ28">CP16*(1+$M16)</f>
        <v>81.54864043988684</v>
      </c>
      <c r="CR16" s="2">
        <f aca="true" t="shared" si="87" ref="CR16:CR28">CQ16*(1+$M16)</f>
        <v>85.62607246188118</v>
      </c>
      <c r="CS16" s="2">
        <f aca="true" t="shared" si="88" ref="CS16:CS28">CR16*(1+$M16)</f>
        <v>89.90737608497524</v>
      </c>
      <c r="CT16" s="2">
        <f aca="true" t="shared" si="89" ref="CT16:CT28">CS16*(1+$M16)</f>
        <v>94.40274488922401</v>
      </c>
      <c r="CU16" s="2">
        <f aca="true" t="shared" si="90" ref="CU16:CU28">CT16*(1+$M16)</f>
        <v>99.12288213368521</v>
      </c>
      <c r="CV16" s="2">
        <f aca="true" t="shared" si="91" ref="CV16:CV28">CU16*(1+$M16)</f>
        <v>104.07902624036947</v>
      </c>
      <c r="CW16" s="2">
        <f aca="true" t="shared" si="92" ref="CW16:CW28">CV16*(1+$M16)</f>
        <v>109.28297755238795</v>
      </c>
      <c r="CX16" s="2">
        <f aca="true" t="shared" si="93" ref="CX16:CX28">CW16*(1+$M16)</f>
        <v>114.74712643000736</v>
      </c>
      <c r="CY16" s="2">
        <f aca="true" t="shared" si="94" ref="CY16:CY28">CX16*(1+$M16)</f>
        <v>120.48448275150773</v>
      </c>
      <c r="CZ16" s="2">
        <f aca="true" t="shared" si="95" ref="CZ16:CZ28">CY16*(1+$M16)</f>
        <v>126.50870688908311</v>
      </c>
      <c r="DA16" s="2">
        <f aca="true" t="shared" si="96" ref="DA16:DA28">CZ16*(1+$M16)</f>
        <v>132.83414223353728</v>
      </c>
      <c r="DB16" s="2">
        <f aca="true" t="shared" si="97" ref="DB16:DB28">DA16*(1+$M16)</f>
        <v>139.47584934521416</v>
      </c>
      <c r="DC16" s="2">
        <f aca="true" t="shared" si="98" ref="DC16:DC28">DB16*(1+$M16)</f>
        <v>146.44964181247488</v>
      </c>
      <c r="DD16" s="2">
        <f aca="true" t="shared" si="99" ref="DD16:DD28">DC16*(1+$M16)</f>
        <v>153.77212390309862</v>
      </c>
      <c r="DE16" s="2">
        <f aca="true" t="shared" si="100" ref="DE16:DE28">DD16*(1+$M16)</f>
        <v>161.46073009825355</v>
      </c>
      <c r="DF16" s="2">
        <f aca="true" t="shared" si="101" ref="DF16:DF28">DE16*(1+$M16)</f>
        <v>169.53376660316624</v>
      </c>
      <c r="DG16" s="2">
        <f aca="true" t="shared" si="102" ref="DG16:DG28">DF16*(1+$M16)</f>
        <v>178.01045493332455</v>
      </c>
      <c r="DH16" s="2">
        <f aca="true" t="shared" si="103" ref="DH16:DH28">DG16*(1+$M16)</f>
        <v>186.9109776799908</v>
      </c>
      <c r="DI16" s="2">
        <f aca="true" t="shared" si="104" ref="DI16:DI28">DH16*(1+$M16)</f>
        <v>196.25652656399035</v>
      </c>
      <c r="DJ16" s="2">
        <f aca="true" t="shared" si="105" ref="DJ16:DJ28">DI16*(1+$M16)</f>
        <v>206.06935289218987</v>
      </c>
      <c r="DK16" s="2">
        <f aca="true" t="shared" si="106" ref="DK16:DK28">DJ16*(1+$M16)</f>
        <v>216.37282053679937</v>
      </c>
      <c r="DL16" s="2">
        <f aca="true" t="shared" si="107" ref="DL16:DL28">DK16*(1+$M16)</f>
        <v>227.19146156363934</v>
      </c>
      <c r="DM16" s="2">
        <f aca="true" t="shared" si="108" ref="DM16:DM28">DL16*(1+$M16)</f>
        <v>238.5510346418213</v>
      </c>
      <c r="DN16" s="2">
        <f aca="true" t="shared" si="109" ref="DN16:DN28">DM16*(1+$M16)</f>
        <v>250.47858637391238</v>
      </c>
      <c r="DO16" s="2">
        <f aca="true" t="shared" si="110" ref="DO16:DO28">DN16*(1+$M16)</f>
        <v>263.00251569260803</v>
      </c>
      <c r="DP16" s="2">
        <f aca="true" t="shared" si="111" ref="DP16:DP28">DO16*(1+$M16)</f>
        <v>276.15264147723843</v>
      </c>
      <c r="DQ16" s="2">
        <f aca="true" t="shared" si="112" ref="DQ16:DQ28">DP16*(1+$M16)</f>
        <v>289.9602735511004</v>
      </c>
      <c r="DR16" s="2">
        <f aca="true" t="shared" si="113" ref="DR16:DR28">DQ16*(1+$M16)</f>
        <v>304.4582872286554</v>
      </c>
      <c r="DS16" s="2">
        <f aca="true" t="shared" si="114" ref="DS16:DS28">DR16*(1+$M16)</f>
        <v>319.6812015900882</v>
      </c>
      <c r="DT16" s="2">
        <f aca="true" t="shared" si="115" ref="DT16:DT28">DS16*(1+$M16)</f>
        <v>335.66526166959267</v>
      </c>
      <c r="DU16" s="2">
        <f aca="true" t="shared" si="116" ref="DU16:DU28">DT16*(1+$M16)</f>
        <v>352.4485247530723</v>
      </c>
      <c r="DV16" s="2">
        <f aca="true" t="shared" si="117" ref="DV16:DV28">DU16*(1+$M16)</f>
        <v>370.070950990726</v>
      </c>
      <c r="DW16" s="2">
        <f aca="true" t="shared" si="118" ref="DW16:DW28">DV16*(1+$M16)</f>
        <v>388.5744985402623</v>
      </c>
      <c r="DX16" s="2">
        <f aca="true" t="shared" si="119" ref="DX16:DX28">DW16*(1+$M16)</f>
        <v>408.00322346727546</v>
      </c>
      <c r="DY16" s="2">
        <f aca="true" t="shared" si="120" ref="DY16:DY28">DX16*(1+$M16)</f>
        <v>428.4033846406393</v>
      </c>
      <c r="DZ16" s="2">
        <f aca="true" t="shared" si="121" ref="DZ16:DZ28">DY16*(1+$M16)</f>
        <v>449.82355387267125</v>
      </c>
      <c r="EA16" s="2">
        <f aca="true" t="shared" si="122" ref="EA16:EA28">DZ16*(1+$M16)</f>
        <v>472.31473156630483</v>
      </c>
      <c r="EB16" s="2">
        <f aca="true" t="shared" si="123" ref="EB16:EB28">EA16*(1+$M16)</f>
        <v>495.9304681446201</v>
      </c>
      <c r="EC16" s="2">
        <f aca="true" t="shared" si="124" ref="EC16:EC28">EB16*(1+$M16)</f>
        <v>520.7269915518511</v>
      </c>
      <c r="ED16" s="2">
        <f aca="true" t="shared" si="125" ref="ED16:ED28">EC16*(1+$M16)</f>
        <v>546.7633411294437</v>
      </c>
      <c r="EE16" s="2">
        <f aca="true" t="shared" si="126" ref="EE16:EE28">ED16*(1+$M16)</f>
        <v>574.1015081859159</v>
      </c>
      <c r="EF16" s="2">
        <f aca="true" t="shared" si="127" ref="EF16:EF28">EE16*(1+$M16)</f>
        <v>602.8065835952117</v>
      </c>
      <c r="EG16" s="2">
        <f aca="true" t="shared" si="128" ref="EG16:EG28">EF16*(1+$M16)</f>
        <v>632.9469127749722</v>
      </c>
      <c r="EH16" s="2">
        <f aca="true" t="shared" si="129" ref="EH16:EH28">EG16*(1+$M16)</f>
        <v>664.5942584137209</v>
      </c>
      <c r="EI16" s="2">
        <f aca="true" t="shared" si="130" ref="EI16:EI28">EH16*(1+$M16)</f>
        <v>697.823971334407</v>
      </c>
      <c r="EJ16" s="2">
        <f aca="true" t="shared" si="131" ref="EJ16:EJ28">EI16*(1+$M16)</f>
        <v>732.7151699011274</v>
      </c>
      <c r="EK16" s="2">
        <f aca="true" t="shared" si="132" ref="EK16:EK28">EJ16*(1+$M16)</f>
        <v>769.3509283961838</v>
      </c>
      <c r="EL16" s="2">
        <f aca="true" t="shared" si="133" ref="EL16:EL28">EK16*(1+$M16)</f>
        <v>807.818474815993</v>
      </c>
      <c r="EM16" s="2">
        <f aca="true" t="shared" si="134" ref="EM16:EM28">EL16*(1+$M16)</f>
        <v>848.2093985567927</v>
      </c>
      <c r="EN16" s="2">
        <f aca="true" t="shared" si="135" ref="EN16:EN28">EM16*(1+$M16)</f>
        <v>890.6198684846324</v>
      </c>
      <c r="EO16" s="2">
        <f aca="true" t="shared" si="136" ref="EO16:EO28">EN16*(1+$M16)</f>
        <v>935.150861908864</v>
      </c>
      <c r="EP16" s="2">
        <f aca="true" t="shared" si="137" ref="EP16:EP28">EO16*(1+$M16)</f>
        <v>981.9084050043073</v>
      </c>
      <c r="EQ16" s="2">
        <f aca="true" t="shared" si="138" ref="EQ16:EQ28">EP16*(1+$M16)</f>
        <v>1031.0038252545228</v>
      </c>
      <c r="ER16" s="2">
        <f aca="true" t="shared" si="139" ref="ER16:ER28">EQ16*(1+$M16)</f>
        <v>1082.554016517249</v>
      </c>
      <c r="ES16" s="2">
        <f aca="true" t="shared" si="140" ref="ES16:ES28">ER16*(1+$M16)</f>
        <v>1136.6817173431116</v>
      </c>
      <c r="ET16" s="2">
        <f aca="true" t="shared" si="141" ref="ET16:ET28">ES16*(1+$M16)</f>
        <v>1193.5158032102672</v>
      </c>
      <c r="EU16" s="2">
        <f aca="true" t="shared" si="142" ref="EU16:EU28">ET16*(1+$M16)</f>
        <v>1253.1915933707805</v>
      </c>
      <c r="EV16" s="2">
        <f aca="true" t="shared" si="143" ref="EV16:EV28">EU16*(1+$M16)</f>
        <v>1315.8511730393195</v>
      </c>
      <c r="EW16" s="2">
        <f aca="true" t="shared" si="144" ref="EW16:EW28">EV16*(1+$M16)</f>
        <v>1381.6437316912857</v>
      </c>
      <c r="EX16" s="2">
        <f aca="true" t="shared" si="145" ref="EX16:EX28">EW16*(1+$M16)</f>
        <v>1450.72591827585</v>
      </c>
      <c r="EY16" s="2">
        <f aca="true" t="shared" si="146" ref="EY16:EY28">EX16*(1+$M16)</f>
        <v>1523.2622141896427</v>
      </c>
      <c r="EZ16" s="2">
        <f aca="true" t="shared" si="147" ref="EZ16:EZ28">EY16*(1+$M16)</f>
        <v>1599.425324899125</v>
      </c>
      <c r="FA16" s="2">
        <f aca="true" t="shared" si="148" ref="FA16:FA28">EZ16*(1+$M16)</f>
        <v>1679.3965911440812</v>
      </c>
      <c r="FB16" s="2">
        <f aca="true" t="shared" si="149" ref="FB16:FB28">FA16*(1+$M16)</f>
        <v>1763.3664207012853</v>
      </c>
      <c r="FC16" s="2">
        <f aca="true" t="shared" si="150" ref="FC16:FC28">FB16*(1+$M16)</f>
        <v>1851.5347417363496</v>
      </c>
      <c r="FD16" s="2">
        <f aca="true" t="shared" si="151" ref="FD16:FD28">FC16*(1+$M16)</f>
        <v>1944.111478823167</v>
      </c>
      <c r="FE16" s="2">
        <f aca="true" t="shared" si="152" ref="FE16:FE28">FD16*(1+$M16)</f>
        <v>2041.3170527643256</v>
      </c>
      <c r="FF16" s="2">
        <f aca="true" t="shared" si="153" ref="FF16:FF28">FE16*(1+$M16)</f>
        <v>2143.382905402542</v>
      </c>
      <c r="FG16" s="2">
        <f aca="true" t="shared" si="154" ref="FG16:FG28">FF16*(1+$M16)</f>
        <v>2250.552050672669</v>
      </c>
      <c r="FH16" s="2">
        <f aca="true" t="shared" si="155" ref="FH16:FH28">FG16*(1+$M16)</f>
        <v>2363.0796532063023</v>
      </c>
      <c r="FI16" s="2">
        <f aca="true" t="shared" si="156" ref="FI16:FI28">FH16*(1+$M16)</f>
        <v>2481.2336358666175</v>
      </c>
      <c r="FJ16" s="2">
        <f aca="true" t="shared" si="157" ref="FJ16:FJ28">FI16*(1+$M16)</f>
        <v>2605.2953176599485</v>
      </c>
    </row>
    <row r="17" spans="1:166" ht="18" customHeight="1">
      <c r="A17" s="1">
        <v>3</v>
      </c>
      <c r="B17" t="str">
        <f>'LT-DCF (3)'!B17</f>
        <v>Avista Corp.</v>
      </c>
      <c r="D17" s="2">
        <v>24.9</v>
      </c>
      <c r="E17" s="2">
        <f>'DCF (2)'!E17</f>
        <v>1.18</v>
      </c>
      <c r="F17" s="2">
        <v>1.4</v>
      </c>
      <c r="G17" s="2">
        <f t="shared" si="0"/>
        <v>0.07333333333333332</v>
      </c>
      <c r="H17" s="2">
        <f t="shared" si="5"/>
        <v>1.18</v>
      </c>
      <c r="I17" s="2">
        <f t="shared" si="1"/>
        <v>1.2533333333333332</v>
      </c>
      <c r="J17" s="2">
        <f t="shared" si="1"/>
        <v>1.3266666666666664</v>
      </c>
      <c r="K17" s="2">
        <f t="shared" si="1"/>
        <v>1.3999999999999997</v>
      </c>
      <c r="L17" s="17">
        <f t="shared" si="6"/>
        <v>1.4699999999999998</v>
      </c>
      <c r="M17" s="3">
        <f>'LT-DCF (3)'!G17</f>
        <v>0.05</v>
      </c>
      <c r="N17" s="11">
        <f t="shared" si="7"/>
        <v>0.09842465403048935</v>
      </c>
      <c r="P17" s="2">
        <f t="shared" si="8"/>
        <v>-24.9</v>
      </c>
      <c r="Q17" s="2">
        <f t="shared" si="9"/>
        <v>1.18</v>
      </c>
      <c r="R17" s="2">
        <f t="shared" si="10"/>
        <v>1.2533333333333332</v>
      </c>
      <c r="S17" s="2">
        <f t="shared" si="11"/>
        <v>1.3266666666666664</v>
      </c>
      <c r="T17" s="2">
        <f t="shared" si="12"/>
        <v>1.3999999999999997</v>
      </c>
      <c r="U17" s="2">
        <f t="shared" si="13"/>
        <v>1.4699999999999998</v>
      </c>
      <c r="V17" s="2">
        <f t="shared" si="13"/>
        <v>1.5434999999999999</v>
      </c>
      <c r="W17" s="2">
        <f t="shared" si="14"/>
        <v>1.6206749999999999</v>
      </c>
      <c r="X17" s="2">
        <f t="shared" si="15"/>
        <v>1.7017087499999999</v>
      </c>
      <c r="Y17" s="2">
        <f t="shared" si="16"/>
        <v>1.7867941875</v>
      </c>
      <c r="Z17" s="2">
        <f t="shared" si="17"/>
        <v>1.876133896875</v>
      </c>
      <c r="AA17" s="2">
        <f t="shared" si="18"/>
        <v>1.9699405917187502</v>
      </c>
      <c r="AB17" s="2">
        <f t="shared" si="19"/>
        <v>2.068437621304688</v>
      </c>
      <c r="AC17" s="2">
        <f t="shared" si="20"/>
        <v>2.1718595023699225</v>
      </c>
      <c r="AD17" s="2">
        <f t="shared" si="21"/>
        <v>2.280452477488419</v>
      </c>
      <c r="AE17" s="2">
        <f t="shared" si="22"/>
        <v>2.39447510136284</v>
      </c>
      <c r="AF17" s="2">
        <f t="shared" si="23"/>
        <v>2.514198856430982</v>
      </c>
      <c r="AG17" s="2">
        <f t="shared" si="24"/>
        <v>2.6399087992525314</v>
      </c>
      <c r="AH17" s="2">
        <f t="shared" si="25"/>
        <v>2.771904239215158</v>
      </c>
      <c r="AI17" s="2">
        <f t="shared" si="26"/>
        <v>2.910499451175916</v>
      </c>
      <c r="AJ17" s="2">
        <f t="shared" si="27"/>
        <v>3.0560244237347116</v>
      </c>
      <c r="AK17" s="2">
        <f t="shared" si="28"/>
        <v>3.2088256449214474</v>
      </c>
      <c r="AL17" s="2">
        <f t="shared" si="29"/>
        <v>3.3692669271675197</v>
      </c>
      <c r="AM17" s="2">
        <f t="shared" si="30"/>
        <v>3.537730273525896</v>
      </c>
      <c r="AN17" s="2">
        <f t="shared" si="31"/>
        <v>3.714616787202191</v>
      </c>
      <c r="AO17" s="2">
        <f t="shared" si="32"/>
        <v>3.9003476265623007</v>
      </c>
      <c r="AP17" s="2">
        <f t="shared" si="33"/>
        <v>4.095365007890416</v>
      </c>
      <c r="AQ17" s="2">
        <f t="shared" si="34"/>
        <v>4.300133258284936</v>
      </c>
      <c r="AR17" s="2">
        <f t="shared" si="35"/>
        <v>4.515139921199183</v>
      </c>
      <c r="AS17" s="2">
        <f t="shared" si="36"/>
        <v>4.740896917259143</v>
      </c>
      <c r="AT17" s="2">
        <f t="shared" si="37"/>
        <v>4.9779417631221</v>
      </c>
      <c r="AU17" s="2">
        <f t="shared" si="38"/>
        <v>5.226838851278205</v>
      </c>
      <c r="AV17" s="2">
        <f t="shared" si="39"/>
        <v>5.488180793842115</v>
      </c>
      <c r="AW17" s="2">
        <f t="shared" si="40"/>
        <v>5.762589833534221</v>
      </c>
      <c r="AX17" s="2">
        <f t="shared" si="41"/>
        <v>6.050719325210933</v>
      </c>
      <c r="AY17" s="2">
        <f t="shared" si="42"/>
        <v>6.35325529147148</v>
      </c>
      <c r="AZ17" s="2">
        <f t="shared" si="43"/>
        <v>6.670918056045054</v>
      </c>
      <c r="BA17" s="2">
        <f t="shared" si="44"/>
        <v>7.004463958847308</v>
      </c>
      <c r="BB17" s="2">
        <f t="shared" si="45"/>
        <v>7.354687156789673</v>
      </c>
      <c r="BC17" s="2">
        <f t="shared" si="46"/>
        <v>7.722421514629157</v>
      </c>
      <c r="BD17" s="2">
        <f t="shared" si="47"/>
        <v>8.108542590360615</v>
      </c>
      <c r="BE17" s="2">
        <f t="shared" si="48"/>
        <v>8.513969719878647</v>
      </c>
      <c r="BF17" s="2">
        <f t="shared" si="49"/>
        <v>8.939668205872579</v>
      </c>
      <c r="BG17" s="2">
        <f t="shared" si="50"/>
        <v>9.386651616166208</v>
      </c>
      <c r="BH17" s="2">
        <f t="shared" si="51"/>
        <v>9.85598419697452</v>
      </c>
      <c r="BI17" s="2">
        <f t="shared" si="52"/>
        <v>10.348783406823246</v>
      </c>
      <c r="BJ17" s="2">
        <f t="shared" si="53"/>
        <v>10.86622257716441</v>
      </c>
      <c r="BK17" s="2">
        <f t="shared" si="54"/>
        <v>11.40953370602263</v>
      </c>
      <c r="BL17" s="2">
        <f t="shared" si="55"/>
        <v>11.980010391323763</v>
      </c>
      <c r="BM17" s="2">
        <f t="shared" si="56"/>
        <v>12.579010910889952</v>
      </c>
      <c r="BN17" s="2">
        <f t="shared" si="57"/>
        <v>13.20796145643445</v>
      </c>
      <c r="BO17" s="2">
        <f t="shared" si="58"/>
        <v>13.868359529256173</v>
      </c>
      <c r="BP17" s="2">
        <f t="shared" si="59"/>
        <v>14.561777505718982</v>
      </c>
      <c r="BQ17" s="2">
        <f t="shared" si="60"/>
        <v>15.289866381004932</v>
      </c>
      <c r="BR17" s="2">
        <f t="shared" si="61"/>
        <v>16.05435970005518</v>
      </c>
      <c r="BS17" s="2">
        <f t="shared" si="62"/>
        <v>16.85707768505794</v>
      </c>
      <c r="BT17" s="2">
        <f t="shared" si="63"/>
        <v>17.699931569310838</v>
      </c>
      <c r="BU17" s="2">
        <f t="shared" si="64"/>
        <v>18.58492814777638</v>
      </c>
      <c r="BV17" s="2">
        <f t="shared" si="65"/>
        <v>19.5141745551652</v>
      </c>
      <c r="BW17" s="2">
        <f t="shared" si="66"/>
        <v>20.48988328292346</v>
      </c>
      <c r="BX17" s="2">
        <f t="shared" si="67"/>
        <v>21.514377447069634</v>
      </c>
      <c r="BY17" s="2">
        <f t="shared" si="68"/>
        <v>22.590096319423118</v>
      </c>
      <c r="BZ17" s="2">
        <f t="shared" si="69"/>
        <v>23.719601135394274</v>
      </c>
      <c r="CA17" s="2">
        <f t="shared" si="70"/>
        <v>24.90558119216399</v>
      </c>
      <c r="CB17" s="2">
        <f t="shared" si="71"/>
        <v>26.15086025177219</v>
      </c>
      <c r="CC17" s="2">
        <f t="shared" si="72"/>
        <v>27.4584032643608</v>
      </c>
      <c r="CD17" s="2">
        <f t="shared" si="73"/>
        <v>28.83132342757884</v>
      </c>
      <c r="CE17" s="2">
        <f t="shared" si="74"/>
        <v>30.272889598957786</v>
      </c>
      <c r="CF17" s="2">
        <f t="shared" si="75"/>
        <v>31.786534078905678</v>
      </c>
      <c r="CG17" s="2">
        <f t="shared" si="76"/>
        <v>33.375860782850964</v>
      </c>
      <c r="CH17" s="2">
        <f t="shared" si="77"/>
        <v>35.04465382199351</v>
      </c>
      <c r="CI17" s="2">
        <f t="shared" si="78"/>
        <v>36.79688651309319</v>
      </c>
      <c r="CJ17" s="2">
        <f t="shared" si="79"/>
        <v>38.63673083874785</v>
      </c>
      <c r="CK17" s="2">
        <f t="shared" si="80"/>
        <v>40.568567380685245</v>
      </c>
      <c r="CL17" s="2">
        <f t="shared" si="81"/>
        <v>42.59699574971951</v>
      </c>
      <c r="CM17" s="2">
        <f t="shared" si="82"/>
        <v>44.72684553720549</v>
      </c>
      <c r="CN17" s="2">
        <f t="shared" si="83"/>
        <v>46.96318781406577</v>
      </c>
      <c r="CO17" s="2">
        <f t="shared" si="84"/>
        <v>49.311347204769056</v>
      </c>
      <c r="CP17" s="2">
        <f t="shared" si="85"/>
        <v>51.77691456500751</v>
      </c>
      <c r="CQ17" s="2">
        <f t="shared" si="86"/>
        <v>54.365760293257885</v>
      </c>
      <c r="CR17" s="2">
        <f t="shared" si="87"/>
        <v>57.08404830792078</v>
      </c>
      <c r="CS17" s="2">
        <f t="shared" si="88"/>
        <v>59.93825072331682</v>
      </c>
      <c r="CT17" s="2">
        <f t="shared" si="89"/>
        <v>62.935163259482664</v>
      </c>
      <c r="CU17" s="2">
        <f t="shared" si="90"/>
        <v>66.0819214224568</v>
      </c>
      <c r="CV17" s="2">
        <f t="shared" si="91"/>
        <v>69.38601749357964</v>
      </c>
      <c r="CW17" s="2">
        <f t="shared" si="92"/>
        <v>72.85531836825862</v>
      </c>
      <c r="CX17" s="2">
        <f t="shared" si="93"/>
        <v>76.49808428667156</v>
      </c>
      <c r="CY17" s="2">
        <f t="shared" si="94"/>
        <v>80.32298850100514</v>
      </c>
      <c r="CZ17" s="2">
        <f t="shared" si="95"/>
        <v>84.3391379260554</v>
      </c>
      <c r="DA17" s="2">
        <f t="shared" si="96"/>
        <v>88.55609482235818</v>
      </c>
      <c r="DB17" s="2">
        <f t="shared" si="97"/>
        <v>92.98389956347609</v>
      </c>
      <c r="DC17" s="2">
        <f t="shared" si="98"/>
        <v>97.6330945416499</v>
      </c>
      <c r="DD17" s="2">
        <f t="shared" si="99"/>
        <v>102.5147492687324</v>
      </c>
      <c r="DE17" s="2">
        <f t="shared" si="100"/>
        <v>107.64048673216902</v>
      </c>
      <c r="DF17" s="2">
        <f t="shared" si="101"/>
        <v>113.02251106877748</v>
      </c>
      <c r="DG17" s="2">
        <f t="shared" si="102"/>
        <v>118.67363662221635</v>
      </c>
      <c r="DH17" s="2">
        <f t="shared" si="103"/>
        <v>124.60731845332717</v>
      </c>
      <c r="DI17" s="2">
        <f t="shared" si="104"/>
        <v>130.83768437599352</v>
      </c>
      <c r="DJ17" s="2">
        <f t="shared" si="105"/>
        <v>137.3795685947932</v>
      </c>
      <c r="DK17" s="2">
        <f t="shared" si="106"/>
        <v>144.24854702453285</v>
      </c>
      <c r="DL17" s="2">
        <f t="shared" si="107"/>
        <v>151.4609743757595</v>
      </c>
      <c r="DM17" s="2">
        <f t="shared" si="108"/>
        <v>159.03402309454748</v>
      </c>
      <c r="DN17" s="2">
        <f t="shared" si="109"/>
        <v>166.98572424927485</v>
      </c>
      <c r="DO17" s="2">
        <f t="shared" si="110"/>
        <v>175.3350104617386</v>
      </c>
      <c r="DP17" s="2">
        <f t="shared" si="111"/>
        <v>184.10176098482552</v>
      </c>
      <c r="DQ17" s="2">
        <f t="shared" si="112"/>
        <v>193.3068490340668</v>
      </c>
      <c r="DR17" s="2">
        <f t="shared" si="113"/>
        <v>202.97219148577014</v>
      </c>
      <c r="DS17" s="2">
        <f t="shared" si="114"/>
        <v>213.12080106005865</v>
      </c>
      <c r="DT17" s="2">
        <f t="shared" si="115"/>
        <v>223.7768411130616</v>
      </c>
      <c r="DU17" s="2">
        <f t="shared" si="116"/>
        <v>234.9656831687147</v>
      </c>
      <c r="DV17" s="2">
        <f t="shared" si="117"/>
        <v>246.71396732715044</v>
      </c>
      <c r="DW17" s="2">
        <f t="shared" si="118"/>
        <v>259.04966569350796</v>
      </c>
      <c r="DX17" s="2">
        <f t="shared" si="119"/>
        <v>272.00214897818336</v>
      </c>
      <c r="DY17" s="2">
        <f t="shared" si="120"/>
        <v>285.6022564270925</v>
      </c>
      <c r="DZ17" s="2">
        <f t="shared" si="121"/>
        <v>299.88236924844716</v>
      </c>
      <c r="EA17" s="2">
        <f t="shared" si="122"/>
        <v>314.8764877108695</v>
      </c>
      <c r="EB17" s="2">
        <f t="shared" si="123"/>
        <v>330.620312096413</v>
      </c>
      <c r="EC17" s="2">
        <f t="shared" si="124"/>
        <v>347.15132770123364</v>
      </c>
      <c r="ED17" s="2">
        <f t="shared" si="125"/>
        <v>364.50889408629536</v>
      </c>
      <c r="EE17" s="2">
        <f t="shared" si="126"/>
        <v>382.73433879061014</v>
      </c>
      <c r="EF17" s="2">
        <f t="shared" si="127"/>
        <v>401.87105573014065</v>
      </c>
      <c r="EG17" s="2">
        <f t="shared" si="128"/>
        <v>421.96460851664773</v>
      </c>
      <c r="EH17" s="2">
        <f t="shared" si="129"/>
        <v>443.06283894248014</v>
      </c>
      <c r="EI17" s="2">
        <f t="shared" si="130"/>
        <v>465.21598088960417</v>
      </c>
      <c r="EJ17" s="2">
        <f t="shared" si="131"/>
        <v>488.4767799340844</v>
      </c>
      <c r="EK17" s="2">
        <f t="shared" si="132"/>
        <v>512.9006189307886</v>
      </c>
      <c r="EL17" s="2">
        <f t="shared" si="133"/>
        <v>538.5456498773281</v>
      </c>
      <c r="EM17" s="2">
        <f t="shared" si="134"/>
        <v>565.4729323711945</v>
      </c>
      <c r="EN17" s="2">
        <f t="shared" si="135"/>
        <v>593.7465789897542</v>
      </c>
      <c r="EO17" s="2">
        <f t="shared" si="136"/>
        <v>623.433907939242</v>
      </c>
      <c r="EP17" s="2">
        <f t="shared" si="137"/>
        <v>654.6056033362041</v>
      </c>
      <c r="EQ17" s="2">
        <f t="shared" si="138"/>
        <v>687.3358835030143</v>
      </c>
      <c r="ER17" s="2">
        <f t="shared" si="139"/>
        <v>721.7026776781651</v>
      </c>
      <c r="ES17" s="2">
        <f t="shared" si="140"/>
        <v>757.7878115620733</v>
      </c>
      <c r="ET17" s="2">
        <f t="shared" si="141"/>
        <v>795.677202140177</v>
      </c>
      <c r="EU17" s="2">
        <f t="shared" si="142"/>
        <v>835.4610622471859</v>
      </c>
      <c r="EV17" s="2">
        <f t="shared" si="143"/>
        <v>877.2341153595452</v>
      </c>
      <c r="EW17" s="2">
        <f t="shared" si="144"/>
        <v>921.0958211275224</v>
      </c>
      <c r="EX17" s="2">
        <f t="shared" si="145"/>
        <v>967.1506121838986</v>
      </c>
      <c r="EY17" s="2">
        <f t="shared" si="146"/>
        <v>1015.5081427930936</v>
      </c>
      <c r="EZ17" s="2">
        <f t="shared" si="147"/>
        <v>1066.2835499327484</v>
      </c>
      <c r="FA17" s="2">
        <f t="shared" si="148"/>
        <v>1119.597727429386</v>
      </c>
      <c r="FB17" s="2">
        <f t="shared" si="149"/>
        <v>1175.5776138008553</v>
      </c>
      <c r="FC17" s="2">
        <f t="shared" si="150"/>
        <v>1234.356494490898</v>
      </c>
      <c r="FD17" s="2">
        <f t="shared" si="151"/>
        <v>1296.074319215443</v>
      </c>
      <c r="FE17" s="2">
        <f t="shared" si="152"/>
        <v>1360.8780351762152</v>
      </c>
      <c r="FF17" s="2">
        <f t="shared" si="153"/>
        <v>1428.921936935026</v>
      </c>
      <c r="FG17" s="2">
        <f t="shared" si="154"/>
        <v>1500.3680337817773</v>
      </c>
      <c r="FH17" s="2">
        <f t="shared" si="155"/>
        <v>1575.3864354708662</v>
      </c>
      <c r="FI17" s="2">
        <f t="shared" si="156"/>
        <v>1654.1557572444096</v>
      </c>
      <c r="FJ17" s="2">
        <f t="shared" si="157"/>
        <v>1736.8635451066302</v>
      </c>
    </row>
    <row r="18" spans="1:166" ht="18" customHeight="1">
      <c r="A18" s="1">
        <v>4</v>
      </c>
      <c r="B18" t="str">
        <f>'LT-DCF (3)'!B18</f>
        <v>Black Hills Corp</v>
      </c>
      <c r="D18" s="2">
        <f>'DCF (2)'!D18</f>
        <v>32.25</v>
      </c>
      <c r="E18" s="2">
        <f>'DCF (2)'!E18</f>
        <v>1.48</v>
      </c>
      <c r="F18" s="2">
        <v>1.55</v>
      </c>
      <c r="G18" s="2">
        <f t="shared" si="0"/>
        <v>0.023333333333333355</v>
      </c>
      <c r="H18" s="2">
        <f t="shared" si="5"/>
        <v>1.48</v>
      </c>
      <c r="I18" s="2">
        <f t="shared" si="1"/>
        <v>1.5033333333333334</v>
      </c>
      <c r="J18" s="2">
        <f t="shared" si="1"/>
        <v>1.5266666666666668</v>
      </c>
      <c r="K18" s="2">
        <f t="shared" si="1"/>
        <v>1.5500000000000003</v>
      </c>
      <c r="L18" s="17">
        <f t="shared" si="6"/>
        <v>1.6275000000000004</v>
      </c>
      <c r="M18" s="3">
        <f>'LT-DCF (3)'!G18</f>
        <v>0.05</v>
      </c>
      <c r="N18" s="11">
        <f t="shared" si="7"/>
        <v>0.0917206664609961</v>
      </c>
      <c r="P18" s="2">
        <f t="shared" si="8"/>
        <v>-32.25</v>
      </c>
      <c r="Q18" s="2">
        <f t="shared" si="9"/>
        <v>1.48</v>
      </c>
      <c r="R18" s="2">
        <f t="shared" si="10"/>
        <v>1.5033333333333334</v>
      </c>
      <c r="S18" s="2">
        <f t="shared" si="11"/>
        <v>1.5266666666666668</v>
      </c>
      <c r="T18" s="2">
        <f t="shared" si="12"/>
        <v>1.5500000000000003</v>
      </c>
      <c r="U18" s="2">
        <f t="shared" si="13"/>
        <v>1.6275000000000004</v>
      </c>
      <c r="V18" s="2">
        <f t="shared" si="13"/>
        <v>1.7088750000000006</v>
      </c>
      <c r="W18" s="2">
        <f t="shared" si="14"/>
        <v>1.7943187500000006</v>
      </c>
      <c r="X18" s="2">
        <f t="shared" si="15"/>
        <v>1.8840346875000007</v>
      </c>
      <c r="Y18" s="2">
        <f t="shared" si="16"/>
        <v>1.9782364218750008</v>
      </c>
      <c r="Z18" s="2">
        <f t="shared" si="17"/>
        <v>2.077148242968751</v>
      </c>
      <c r="AA18" s="2">
        <f t="shared" si="18"/>
        <v>2.181005655117189</v>
      </c>
      <c r="AB18" s="2">
        <f t="shared" si="19"/>
        <v>2.2900559378730483</v>
      </c>
      <c r="AC18" s="2">
        <f t="shared" si="20"/>
        <v>2.404558734766701</v>
      </c>
      <c r="AD18" s="2">
        <f t="shared" si="21"/>
        <v>2.524786671505036</v>
      </c>
      <c r="AE18" s="2">
        <f t="shared" si="22"/>
        <v>2.651026005080288</v>
      </c>
      <c r="AF18" s="2">
        <f t="shared" si="23"/>
        <v>2.7835773053343025</v>
      </c>
      <c r="AG18" s="2">
        <f t="shared" si="24"/>
        <v>2.922756170601018</v>
      </c>
      <c r="AH18" s="2">
        <f t="shared" si="25"/>
        <v>3.0688939791310688</v>
      </c>
      <c r="AI18" s="2">
        <f t="shared" si="26"/>
        <v>3.222338678087622</v>
      </c>
      <c r="AJ18" s="2">
        <f t="shared" si="27"/>
        <v>3.3834556119920034</v>
      </c>
      <c r="AK18" s="2">
        <f t="shared" si="28"/>
        <v>3.5526283925916036</v>
      </c>
      <c r="AL18" s="2">
        <f t="shared" si="29"/>
        <v>3.730259812221184</v>
      </c>
      <c r="AM18" s="2">
        <f t="shared" si="30"/>
        <v>3.9167728028322433</v>
      </c>
      <c r="AN18" s="2">
        <f t="shared" si="31"/>
        <v>4.112611442973855</v>
      </c>
      <c r="AO18" s="2">
        <f t="shared" si="32"/>
        <v>4.318242015122548</v>
      </c>
      <c r="AP18" s="2">
        <f t="shared" si="33"/>
        <v>4.534154115878676</v>
      </c>
      <c r="AQ18" s="2">
        <f t="shared" si="34"/>
        <v>4.760861821672609</v>
      </c>
      <c r="AR18" s="2">
        <f t="shared" si="35"/>
        <v>4.99890491275624</v>
      </c>
      <c r="AS18" s="2">
        <f t="shared" si="36"/>
        <v>5.248850158394053</v>
      </c>
      <c r="AT18" s="2">
        <f t="shared" si="37"/>
        <v>5.511292666313755</v>
      </c>
      <c r="AU18" s="2">
        <f t="shared" si="38"/>
        <v>5.786857299629443</v>
      </c>
      <c r="AV18" s="2">
        <f t="shared" si="39"/>
        <v>6.076200164610916</v>
      </c>
      <c r="AW18" s="2">
        <f t="shared" si="40"/>
        <v>6.380010172841462</v>
      </c>
      <c r="AX18" s="2">
        <f t="shared" si="41"/>
        <v>6.699010681483536</v>
      </c>
      <c r="AY18" s="2">
        <f t="shared" si="42"/>
        <v>7.033961215557713</v>
      </c>
      <c r="AZ18" s="2">
        <f t="shared" si="43"/>
        <v>7.385659276335598</v>
      </c>
      <c r="BA18" s="2">
        <f t="shared" si="44"/>
        <v>7.754942240152379</v>
      </c>
      <c r="BB18" s="2">
        <f t="shared" si="45"/>
        <v>8.142689352159998</v>
      </c>
      <c r="BC18" s="2">
        <f t="shared" si="46"/>
        <v>8.549823819767997</v>
      </c>
      <c r="BD18" s="2">
        <f t="shared" si="47"/>
        <v>8.977315010756397</v>
      </c>
      <c r="BE18" s="2">
        <f t="shared" si="48"/>
        <v>9.426180761294217</v>
      </c>
      <c r="BF18" s="2">
        <f t="shared" si="49"/>
        <v>9.89748979935893</v>
      </c>
      <c r="BG18" s="2">
        <f t="shared" si="50"/>
        <v>10.392364289326876</v>
      </c>
      <c r="BH18" s="2">
        <f t="shared" si="51"/>
        <v>10.91198250379322</v>
      </c>
      <c r="BI18" s="2">
        <f t="shared" si="52"/>
        <v>11.457581628982883</v>
      </c>
      <c r="BJ18" s="2">
        <f t="shared" si="53"/>
        <v>12.030460710432028</v>
      </c>
      <c r="BK18" s="2">
        <f t="shared" si="54"/>
        <v>12.63198374595363</v>
      </c>
      <c r="BL18" s="2">
        <f t="shared" si="55"/>
        <v>13.263582933251312</v>
      </c>
      <c r="BM18" s="2">
        <f t="shared" si="56"/>
        <v>13.926762079913878</v>
      </c>
      <c r="BN18" s="2">
        <f t="shared" si="57"/>
        <v>14.623100183909573</v>
      </c>
      <c r="BO18" s="2">
        <f t="shared" si="58"/>
        <v>15.354255193105052</v>
      </c>
      <c r="BP18" s="2">
        <f t="shared" si="59"/>
        <v>16.121967952760304</v>
      </c>
      <c r="BQ18" s="2">
        <f t="shared" si="60"/>
        <v>16.92806635039832</v>
      </c>
      <c r="BR18" s="2">
        <f t="shared" si="61"/>
        <v>17.77446966791824</v>
      </c>
      <c r="BS18" s="2">
        <f t="shared" si="62"/>
        <v>18.663193151314154</v>
      </c>
      <c r="BT18" s="2">
        <f t="shared" si="63"/>
        <v>19.596352808879864</v>
      </c>
      <c r="BU18" s="2">
        <f t="shared" si="64"/>
        <v>20.576170449323858</v>
      </c>
      <c r="BV18" s="2">
        <f t="shared" si="65"/>
        <v>21.60497897179005</v>
      </c>
      <c r="BW18" s="2">
        <f t="shared" si="66"/>
        <v>22.685227920379553</v>
      </c>
      <c r="BX18" s="2">
        <f t="shared" si="67"/>
        <v>23.81948931639853</v>
      </c>
      <c r="BY18" s="2">
        <f t="shared" si="68"/>
        <v>25.01046378221846</v>
      </c>
      <c r="BZ18" s="2">
        <f t="shared" si="69"/>
        <v>26.260986971329384</v>
      </c>
      <c r="CA18" s="2">
        <f t="shared" si="70"/>
        <v>27.574036319895853</v>
      </c>
      <c r="CB18" s="2">
        <f t="shared" si="71"/>
        <v>28.952738135890648</v>
      </c>
      <c r="CC18" s="2">
        <f t="shared" si="72"/>
        <v>30.40037504268518</v>
      </c>
      <c r="CD18" s="2">
        <f t="shared" si="73"/>
        <v>31.92039379481944</v>
      </c>
      <c r="CE18" s="2">
        <f t="shared" si="74"/>
        <v>33.51641348456041</v>
      </c>
      <c r="CF18" s="2">
        <f t="shared" si="75"/>
        <v>35.19223415878843</v>
      </c>
      <c r="CG18" s="2">
        <f t="shared" si="76"/>
        <v>36.95184586672785</v>
      </c>
      <c r="CH18" s="2">
        <f t="shared" si="77"/>
        <v>38.79943816006425</v>
      </c>
      <c r="CI18" s="2">
        <f t="shared" si="78"/>
        <v>40.739410068067464</v>
      </c>
      <c r="CJ18" s="2">
        <f t="shared" si="79"/>
        <v>42.77638057147084</v>
      </c>
      <c r="CK18" s="2">
        <f t="shared" si="80"/>
        <v>44.91519960004438</v>
      </c>
      <c r="CL18" s="2">
        <f t="shared" si="81"/>
        <v>47.1609595800466</v>
      </c>
      <c r="CM18" s="2">
        <f t="shared" si="82"/>
        <v>49.51900755904893</v>
      </c>
      <c r="CN18" s="2">
        <f t="shared" si="83"/>
        <v>51.99495793700138</v>
      </c>
      <c r="CO18" s="2">
        <f t="shared" si="84"/>
        <v>54.59470583385145</v>
      </c>
      <c r="CP18" s="2">
        <f t="shared" si="85"/>
        <v>57.32444112554403</v>
      </c>
      <c r="CQ18" s="2">
        <f t="shared" si="86"/>
        <v>60.19066318182123</v>
      </c>
      <c r="CR18" s="2">
        <f t="shared" si="87"/>
        <v>63.20019634091229</v>
      </c>
      <c r="CS18" s="2">
        <f t="shared" si="88"/>
        <v>66.3602061579579</v>
      </c>
      <c r="CT18" s="2">
        <f t="shared" si="89"/>
        <v>69.6782164658558</v>
      </c>
      <c r="CU18" s="2">
        <f t="shared" si="90"/>
        <v>73.16212728914859</v>
      </c>
      <c r="CV18" s="2">
        <f t="shared" si="91"/>
        <v>76.82023365360602</v>
      </c>
      <c r="CW18" s="2">
        <f t="shared" si="92"/>
        <v>80.66124533628633</v>
      </c>
      <c r="CX18" s="2">
        <f t="shared" si="93"/>
        <v>84.69430760310065</v>
      </c>
      <c r="CY18" s="2">
        <f t="shared" si="94"/>
        <v>88.92902298325569</v>
      </c>
      <c r="CZ18" s="2">
        <f t="shared" si="95"/>
        <v>93.37547413241847</v>
      </c>
      <c r="DA18" s="2">
        <f t="shared" si="96"/>
        <v>98.0442478390394</v>
      </c>
      <c r="DB18" s="2">
        <f t="shared" si="97"/>
        <v>102.94646023099138</v>
      </c>
      <c r="DC18" s="2">
        <f t="shared" si="98"/>
        <v>108.09378324254095</v>
      </c>
      <c r="DD18" s="2">
        <f t="shared" si="99"/>
        <v>113.49847240466801</v>
      </c>
      <c r="DE18" s="2">
        <f t="shared" si="100"/>
        <v>119.17339602490141</v>
      </c>
      <c r="DF18" s="2">
        <f t="shared" si="101"/>
        <v>125.13206582614649</v>
      </c>
      <c r="DG18" s="2">
        <f t="shared" si="102"/>
        <v>131.38866911745382</v>
      </c>
      <c r="DH18" s="2">
        <f t="shared" si="103"/>
        <v>137.9581025733265</v>
      </c>
      <c r="DI18" s="2">
        <f t="shared" si="104"/>
        <v>144.85600770199284</v>
      </c>
      <c r="DJ18" s="2">
        <f t="shared" si="105"/>
        <v>152.0988080870925</v>
      </c>
      <c r="DK18" s="2">
        <f t="shared" si="106"/>
        <v>159.70374849144713</v>
      </c>
      <c r="DL18" s="2">
        <f t="shared" si="107"/>
        <v>167.6889359160195</v>
      </c>
      <c r="DM18" s="2">
        <f t="shared" si="108"/>
        <v>176.07338271182047</v>
      </c>
      <c r="DN18" s="2">
        <f t="shared" si="109"/>
        <v>184.8770518474115</v>
      </c>
      <c r="DO18" s="2">
        <f t="shared" si="110"/>
        <v>194.1209044397821</v>
      </c>
      <c r="DP18" s="2">
        <f t="shared" si="111"/>
        <v>203.8269496617712</v>
      </c>
      <c r="DQ18" s="2">
        <f t="shared" si="112"/>
        <v>214.0182971448598</v>
      </c>
      <c r="DR18" s="2">
        <f t="shared" si="113"/>
        <v>224.71921200210278</v>
      </c>
      <c r="DS18" s="2">
        <f t="shared" si="114"/>
        <v>235.95517260220794</v>
      </c>
      <c r="DT18" s="2">
        <f t="shared" si="115"/>
        <v>247.75293123231833</v>
      </c>
      <c r="DU18" s="2">
        <f t="shared" si="116"/>
        <v>260.14057779393426</v>
      </c>
      <c r="DV18" s="2">
        <f t="shared" si="117"/>
        <v>273.14760668363095</v>
      </c>
      <c r="DW18" s="2">
        <f t="shared" si="118"/>
        <v>286.8049870178125</v>
      </c>
      <c r="DX18" s="2">
        <f t="shared" si="119"/>
        <v>301.14523636870314</v>
      </c>
      <c r="DY18" s="2">
        <f t="shared" si="120"/>
        <v>316.2024981871383</v>
      </c>
      <c r="DZ18" s="2">
        <f t="shared" si="121"/>
        <v>332.01262309649525</v>
      </c>
      <c r="EA18" s="2">
        <f t="shared" si="122"/>
        <v>348.61325425132003</v>
      </c>
      <c r="EB18" s="2">
        <f t="shared" si="123"/>
        <v>366.04391696388603</v>
      </c>
      <c r="EC18" s="2">
        <f t="shared" si="124"/>
        <v>384.3461128120804</v>
      </c>
      <c r="ED18" s="2">
        <f t="shared" si="125"/>
        <v>403.5634184526844</v>
      </c>
      <c r="EE18" s="2">
        <f t="shared" si="126"/>
        <v>423.74158937531865</v>
      </c>
      <c r="EF18" s="2">
        <f t="shared" si="127"/>
        <v>444.9286688440846</v>
      </c>
      <c r="EG18" s="2">
        <f t="shared" si="128"/>
        <v>467.17510228628885</v>
      </c>
      <c r="EH18" s="2">
        <f t="shared" si="129"/>
        <v>490.5338574006033</v>
      </c>
      <c r="EI18" s="2">
        <f t="shared" si="130"/>
        <v>515.0605502706335</v>
      </c>
      <c r="EJ18" s="2">
        <f t="shared" si="131"/>
        <v>540.8135777841652</v>
      </c>
      <c r="EK18" s="2">
        <f t="shared" si="132"/>
        <v>567.8542566733735</v>
      </c>
      <c r="EL18" s="2">
        <f t="shared" si="133"/>
        <v>596.2469695070422</v>
      </c>
      <c r="EM18" s="2">
        <f t="shared" si="134"/>
        <v>626.0593179823943</v>
      </c>
      <c r="EN18" s="2">
        <f t="shared" si="135"/>
        <v>657.362283881514</v>
      </c>
      <c r="EO18" s="2">
        <f t="shared" si="136"/>
        <v>690.2303980755897</v>
      </c>
      <c r="EP18" s="2">
        <f t="shared" si="137"/>
        <v>724.7419179793693</v>
      </c>
      <c r="EQ18" s="2">
        <f t="shared" si="138"/>
        <v>760.9790138783378</v>
      </c>
      <c r="ER18" s="2">
        <f t="shared" si="139"/>
        <v>799.0279645722547</v>
      </c>
      <c r="ES18" s="2">
        <f t="shared" si="140"/>
        <v>838.9793628008675</v>
      </c>
      <c r="ET18" s="2">
        <f t="shared" si="141"/>
        <v>880.928330940911</v>
      </c>
      <c r="EU18" s="2">
        <f t="shared" si="142"/>
        <v>924.9747474879566</v>
      </c>
      <c r="EV18" s="2">
        <f t="shared" si="143"/>
        <v>971.2234848623544</v>
      </c>
      <c r="EW18" s="2">
        <f t="shared" si="144"/>
        <v>1019.7846591054722</v>
      </c>
      <c r="EX18" s="2">
        <f t="shared" si="145"/>
        <v>1070.7738920607458</v>
      </c>
      <c r="EY18" s="2">
        <f t="shared" si="146"/>
        <v>1124.3125866637831</v>
      </c>
      <c r="EZ18" s="2">
        <f t="shared" si="147"/>
        <v>1180.5282159969722</v>
      </c>
      <c r="FA18" s="2">
        <f t="shared" si="148"/>
        <v>1239.554626796821</v>
      </c>
      <c r="FB18" s="2">
        <f t="shared" si="149"/>
        <v>1301.532358136662</v>
      </c>
      <c r="FC18" s="2">
        <f t="shared" si="150"/>
        <v>1366.6089760434952</v>
      </c>
      <c r="FD18" s="2">
        <f t="shared" si="151"/>
        <v>1434.93942484567</v>
      </c>
      <c r="FE18" s="2">
        <f t="shared" si="152"/>
        <v>1506.6863960879534</v>
      </c>
      <c r="FF18" s="2">
        <f t="shared" si="153"/>
        <v>1582.020715892351</v>
      </c>
      <c r="FG18" s="2">
        <f t="shared" si="154"/>
        <v>1661.1217516869688</v>
      </c>
      <c r="FH18" s="2">
        <f t="shared" si="155"/>
        <v>1744.1778392713172</v>
      </c>
      <c r="FI18" s="2">
        <f t="shared" si="156"/>
        <v>1831.3867312348832</v>
      </c>
      <c r="FJ18" s="2">
        <f t="shared" si="157"/>
        <v>1922.9560677966274</v>
      </c>
    </row>
    <row r="19" spans="1:166" ht="18" customHeight="1">
      <c r="A19" s="1">
        <v>5</v>
      </c>
      <c r="B19" t="str">
        <f>'LT-DCF (3)'!B19</f>
        <v>DTE Energy Co.</v>
      </c>
      <c r="D19" s="2">
        <f>'DCF (2)'!D19</f>
        <v>51.36</v>
      </c>
      <c r="E19" s="2">
        <f>'DCF (2)'!E19</f>
        <v>2.42</v>
      </c>
      <c r="F19" s="2">
        <v>2.7</v>
      </c>
      <c r="G19" s="2">
        <f t="shared" si="0"/>
        <v>0.09333333333333342</v>
      </c>
      <c r="H19" s="2">
        <f t="shared" si="5"/>
        <v>2.42</v>
      </c>
      <c r="I19" s="2">
        <f t="shared" si="1"/>
        <v>2.513333333333333</v>
      </c>
      <c r="J19" s="2">
        <f t="shared" si="1"/>
        <v>2.6066666666666665</v>
      </c>
      <c r="K19" s="2">
        <f t="shared" si="1"/>
        <v>2.6999999999999997</v>
      </c>
      <c r="L19" s="17">
        <f t="shared" si="6"/>
        <v>2.835</v>
      </c>
      <c r="M19" s="3">
        <f>'LT-DCF (3)'!G19</f>
        <v>0.05</v>
      </c>
      <c r="N19" s="11">
        <f t="shared" si="7"/>
        <v>0.09547551890171872</v>
      </c>
      <c r="P19" s="2">
        <f t="shared" si="8"/>
        <v>-51.36</v>
      </c>
      <c r="Q19" s="2">
        <f t="shared" si="9"/>
        <v>2.42</v>
      </c>
      <c r="R19" s="2">
        <f t="shared" si="10"/>
        <v>2.513333333333333</v>
      </c>
      <c r="S19" s="2">
        <f t="shared" si="11"/>
        <v>2.6066666666666665</v>
      </c>
      <c r="T19" s="2">
        <f t="shared" si="12"/>
        <v>2.6999999999999997</v>
      </c>
      <c r="U19" s="2">
        <f t="shared" si="13"/>
        <v>2.835</v>
      </c>
      <c r="V19" s="2">
        <f t="shared" si="13"/>
        <v>2.97675</v>
      </c>
      <c r="W19" s="2">
        <f t="shared" si="14"/>
        <v>3.1255875</v>
      </c>
      <c r="X19" s="2">
        <f t="shared" si="15"/>
        <v>3.281866875</v>
      </c>
      <c r="Y19" s="2">
        <f t="shared" si="16"/>
        <v>3.4459602187500002</v>
      </c>
      <c r="Z19" s="2">
        <f t="shared" si="17"/>
        <v>3.6182582296875005</v>
      </c>
      <c r="AA19" s="2">
        <f t="shared" si="18"/>
        <v>3.799171141171876</v>
      </c>
      <c r="AB19" s="2">
        <f t="shared" si="19"/>
        <v>3.9891296982304696</v>
      </c>
      <c r="AC19" s="2">
        <f t="shared" si="20"/>
        <v>4.188586183141993</v>
      </c>
      <c r="AD19" s="2">
        <f t="shared" si="21"/>
        <v>4.398015492299093</v>
      </c>
      <c r="AE19" s="2">
        <f t="shared" si="22"/>
        <v>4.617916266914048</v>
      </c>
      <c r="AF19" s="2">
        <f t="shared" si="23"/>
        <v>4.8488120802597505</v>
      </c>
      <c r="AG19" s="2">
        <f t="shared" si="24"/>
        <v>5.091252684272738</v>
      </c>
      <c r="AH19" s="2">
        <f t="shared" si="25"/>
        <v>5.345815318486375</v>
      </c>
      <c r="AI19" s="2">
        <f t="shared" si="26"/>
        <v>5.613106084410694</v>
      </c>
      <c r="AJ19" s="2">
        <f t="shared" si="27"/>
        <v>5.893761388631229</v>
      </c>
      <c r="AK19" s="2">
        <f t="shared" si="28"/>
        <v>6.188449458062791</v>
      </c>
      <c r="AL19" s="2">
        <f t="shared" si="29"/>
        <v>6.49787193096593</v>
      </c>
      <c r="AM19" s="2">
        <f t="shared" si="30"/>
        <v>6.8227655275142265</v>
      </c>
      <c r="AN19" s="2">
        <f t="shared" si="31"/>
        <v>7.163903803889938</v>
      </c>
      <c r="AO19" s="2">
        <f t="shared" si="32"/>
        <v>7.522098994084435</v>
      </c>
      <c r="AP19" s="2">
        <f t="shared" si="33"/>
        <v>7.898203943788657</v>
      </c>
      <c r="AQ19" s="2">
        <f t="shared" si="34"/>
        <v>8.29311414097809</v>
      </c>
      <c r="AR19" s="2">
        <f t="shared" si="35"/>
        <v>8.707769848026995</v>
      </c>
      <c r="AS19" s="2">
        <f t="shared" si="36"/>
        <v>9.143158340428345</v>
      </c>
      <c r="AT19" s="2">
        <f t="shared" si="37"/>
        <v>9.600316257449762</v>
      </c>
      <c r="AU19" s="2">
        <f t="shared" si="38"/>
        <v>10.080332070322251</v>
      </c>
      <c r="AV19" s="2">
        <f t="shared" si="39"/>
        <v>10.584348673838365</v>
      </c>
      <c r="AW19" s="2">
        <f t="shared" si="40"/>
        <v>11.113566107530284</v>
      </c>
      <c r="AX19" s="2">
        <f t="shared" si="41"/>
        <v>11.6692444129068</v>
      </c>
      <c r="AY19" s="2">
        <f t="shared" si="42"/>
        <v>12.25270663355214</v>
      </c>
      <c r="AZ19" s="2">
        <f t="shared" si="43"/>
        <v>12.865341965229748</v>
      </c>
      <c r="BA19" s="2">
        <f t="shared" si="44"/>
        <v>13.508609063491235</v>
      </c>
      <c r="BB19" s="2">
        <f t="shared" si="45"/>
        <v>14.184039516665798</v>
      </c>
      <c r="BC19" s="2">
        <f t="shared" si="46"/>
        <v>14.893241492499088</v>
      </c>
      <c r="BD19" s="2">
        <f t="shared" si="47"/>
        <v>15.637903567124043</v>
      </c>
      <c r="BE19" s="2">
        <f t="shared" si="48"/>
        <v>16.419798745480247</v>
      </c>
      <c r="BF19" s="2">
        <f t="shared" si="49"/>
        <v>17.24078868275426</v>
      </c>
      <c r="BG19" s="2">
        <f t="shared" si="50"/>
        <v>18.102828116891974</v>
      </c>
      <c r="BH19" s="2">
        <f t="shared" si="51"/>
        <v>19.007969522736573</v>
      </c>
      <c r="BI19" s="2">
        <f t="shared" si="52"/>
        <v>19.958367998873403</v>
      </c>
      <c r="BJ19" s="2">
        <f t="shared" si="53"/>
        <v>20.956286398817074</v>
      </c>
      <c r="BK19" s="2">
        <f t="shared" si="54"/>
        <v>22.00410071875793</v>
      </c>
      <c r="BL19" s="2">
        <f t="shared" si="55"/>
        <v>23.104305754695826</v>
      </c>
      <c r="BM19" s="2">
        <f t="shared" si="56"/>
        <v>24.259521042430617</v>
      </c>
      <c r="BN19" s="2">
        <f t="shared" si="57"/>
        <v>25.47249709455215</v>
      </c>
      <c r="BO19" s="2">
        <f t="shared" si="58"/>
        <v>26.746121949279758</v>
      </c>
      <c r="BP19" s="2">
        <f t="shared" si="59"/>
        <v>28.083428046743748</v>
      </c>
      <c r="BQ19" s="2">
        <f t="shared" si="60"/>
        <v>29.487599449080935</v>
      </c>
      <c r="BR19" s="2">
        <f t="shared" si="61"/>
        <v>30.961979421534984</v>
      </c>
      <c r="BS19" s="2">
        <f t="shared" si="62"/>
        <v>32.51007839261173</v>
      </c>
      <c r="BT19" s="2">
        <f t="shared" si="63"/>
        <v>34.13558231224232</v>
      </c>
      <c r="BU19" s="2">
        <f t="shared" si="64"/>
        <v>35.842361427854435</v>
      </c>
      <c r="BV19" s="2">
        <f t="shared" si="65"/>
        <v>37.634479499247156</v>
      </c>
      <c r="BW19" s="2">
        <f t="shared" si="66"/>
        <v>39.51620347420952</v>
      </c>
      <c r="BX19" s="2">
        <f t="shared" si="67"/>
        <v>41.49201364792</v>
      </c>
      <c r="BY19" s="2">
        <f t="shared" si="68"/>
        <v>43.566614330316</v>
      </c>
      <c r="BZ19" s="2">
        <f t="shared" si="69"/>
        <v>45.7449450468318</v>
      </c>
      <c r="CA19" s="2">
        <f t="shared" si="70"/>
        <v>48.032192299173396</v>
      </c>
      <c r="CB19" s="2">
        <f t="shared" si="71"/>
        <v>50.43380191413207</v>
      </c>
      <c r="CC19" s="2">
        <f t="shared" si="72"/>
        <v>52.95549200983867</v>
      </c>
      <c r="CD19" s="2">
        <f t="shared" si="73"/>
        <v>55.60326661033061</v>
      </c>
      <c r="CE19" s="2">
        <f t="shared" si="74"/>
        <v>58.38342994084714</v>
      </c>
      <c r="CF19" s="2">
        <f t="shared" si="75"/>
        <v>61.30260143788949</v>
      </c>
      <c r="CG19" s="2">
        <f t="shared" si="76"/>
        <v>64.36773150978397</v>
      </c>
      <c r="CH19" s="2">
        <f t="shared" si="77"/>
        <v>67.58611808527317</v>
      </c>
      <c r="CI19" s="2">
        <f t="shared" si="78"/>
        <v>70.96542398953683</v>
      </c>
      <c r="CJ19" s="2">
        <f t="shared" si="79"/>
        <v>74.51369518901367</v>
      </c>
      <c r="CK19" s="2">
        <f t="shared" si="80"/>
        <v>78.23937994846436</v>
      </c>
      <c r="CL19" s="2">
        <f t="shared" si="81"/>
        <v>82.15134894588758</v>
      </c>
      <c r="CM19" s="2">
        <f t="shared" si="82"/>
        <v>86.25891639318196</v>
      </c>
      <c r="CN19" s="2">
        <f t="shared" si="83"/>
        <v>90.57186221284107</v>
      </c>
      <c r="CO19" s="2">
        <f t="shared" si="84"/>
        <v>95.10045532348313</v>
      </c>
      <c r="CP19" s="2">
        <f t="shared" si="85"/>
        <v>99.8554780896573</v>
      </c>
      <c r="CQ19" s="2">
        <f t="shared" si="86"/>
        <v>104.84825199414017</v>
      </c>
      <c r="CR19" s="2">
        <f t="shared" si="87"/>
        <v>110.09066459384718</v>
      </c>
      <c r="CS19" s="2">
        <f t="shared" si="88"/>
        <v>115.59519782353955</v>
      </c>
      <c r="CT19" s="2">
        <f t="shared" si="89"/>
        <v>121.37495771471653</v>
      </c>
      <c r="CU19" s="2">
        <f t="shared" si="90"/>
        <v>127.44370560045236</v>
      </c>
      <c r="CV19" s="2">
        <f t="shared" si="91"/>
        <v>133.815890880475</v>
      </c>
      <c r="CW19" s="2">
        <f t="shared" si="92"/>
        <v>140.50668542449876</v>
      </c>
      <c r="CX19" s="2">
        <f t="shared" si="93"/>
        <v>147.5320196957237</v>
      </c>
      <c r="CY19" s="2">
        <f t="shared" si="94"/>
        <v>154.9086206805099</v>
      </c>
      <c r="CZ19" s="2">
        <f t="shared" si="95"/>
        <v>162.6540517145354</v>
      </c>
      <c r="DA19" s="2">
        <f t="shared" si="96"/>
        <v>170.78675430026217</v>
      </c>
      <c r="DB19" s="2">
        <f t="shared" si="97"/>
        <v>179.3260920152753</v>
      </c>
      <c r="DC19" s="2">
        <f t="shared" si="98"/>
        <v>188.29239661603907</v>
      </c>
      <c r="DD19" s="2">
        <f t="shared" si="99"/>
        <v>197.70701644684104</v>
      </c>
      <c r="DE19" s="2">
        <f t="shared" si="100"/>
        <v>207.5923672691831</v>
      </c>
      <c r="DF19" s="2">
        <f t="shared" si="101"/>
        <v>217.97198563264226</v>
      </c>
      <c r="DG19" s="2">
        <f t="shared" si="102"/>
        <v>228.8705849142744</v>
      </c>
      <c r="DH19" s="2">
        <f t="shared" si="103"/>
        <v>240.31411415998812</v>
      </c>
      <c r="DI19" s="2">
        <f t="shared" si="104"/>
        <v>252.32981986798754</v>
      </c>
      <c r="DJ19" s="2">
        <f t="shared" si="105"/>
        <v>264.9463108613869</v>
      </c>
      <c r="DK19" s="2">
        <f t="shared" si="106"/>
        <v>278.19362640445627</v>
      </c>
      <c r="DL19" s="2">
        <f t="shared" si="107"/>
        <v>292.1033077246791</v>
      </c>
      <c r="DM19" s="2">
        <f t="shared" si="108"/>
        <v>306.7084731109131</v>
      </c>
      <c r="DN19" s="2">
        <f t="shared" si="109"/>
        <v>322.0438967664587</v>
      </c>
      <c r="DO19" s="2">
        <f t="shared" si="110"/>
        <v>338.14609160478165</v>
      </c>
      <c r="DP19" s="2">
        <f t="shared" si="111"/>
        <v>355.05339618502074</v>
      </c>
      <c r="DQ19" s="2">
        <f t="shared" si="112"/>
        <v>372.8060659942718</v>
      </c>
      <c r="DR19" s="2">
        <f t="shared" si="113"/>
        <v>391.4463692939854</v>
      </c>
      <c r="DS19" s="2">
        <f t="shared" si="114"/>
        <v>411.0186877586847</v>
      </c>
      <c r="DT19" s="2">
        <f t="shared" si="115"/>
        <v>431.56962214661894</v>
      </c>
      <c r="DU19" s="2">
        <f t="shared" si="116"/>
        <v>453.1481032539499</v>
      </c>
      <c r="DV19" s="2">
        <f t="shared" si="117"/>
        <v>475.8055084166474</v>
      </c>
      <c r="DW19" s="2">
        <f t="shared" si="118"/>
        <v>499.5957838374798</v>
      </c>
      <c r="DX19" s="2">
        <f t="shared" si="119"/>
        <v>524.5755730293538</v>
      </c>
      <c r="DY19" s="2">
        <f t="shared" si="120"/>
        <v>550.8043516808215</v>
      </c>
      <c r="DZ19" s="2">
        <f t="shared" si="121"/>
        <v>578.3445692648626</v>
      </c>
      <c r="EA19" s="2">
        <f t="shared" si="122"/>
        <v>607.2617977281058</v>
      </c>
      <c r="EB19" s="2">
        <f t="shared" si="123"/>
        <v>637.6248876145111</v>
      </c>
      <c r="EC19" s="2">
        <f t="shared" si="124"/>
        <v>669.5061319952366</v>
      </c>
      <c r="ED19" s="2">
        <f t="shared" si="125"/>
        <v>702.9814385949985</v>
      </c>
      <c r="EE19" s="2">
        <f t="shared" si="126"/>
        <v>738.1305105247485</v>
      </c>
      <c r="EF19" s="2">
        <f t="shared" si="127"/>
        <v>775.037036050986</v>
      </c>
      <c r="EG19" s="2">
        <f t="shared" si="128"/>
        <v>813.7888878535354</v>
      </c>
      <c r="EH19" s="2">
        <f t="shared" si="129"/>
        <v>854.4783322462122</v>
      </c>
      <c r="EI19" s="2">
        <f t="shared" si="130"/>
        <v>897.2022488585228</v>
      </c>
      <c r="EJ19" s="2">
        <f t="shared" si="131"/>
        <v>942.062361301449</v>
      </c>
      <c r="EK19" s="2">
        <f t="shared" si="132"/>
        <v>989.1654793665215</v>
      </c>
      <c r="EL19" s="2">
        <f t="shared" si="133"/>
        <v>1038.6237533348476</v>
      </c>
      <c r="EM19" s="2">
        <f t="shared" si="134"/>
        <v>1090.5549410015901</v>
      </c>
      <c r="EN19" s="2">
        <f t="shared" si="135"/>
        <v>1145.0826880516697</v>
      </c>
      <c r="EO19" s="2">
        <f t="shared" si="136"/>
        <v>1202.3368224542533</v>
      </c>
      <c r="EP19" s="2">
        <f t="shared" si="137"/>
        <v>1262.453663576966</v>
      </c>
      <c r="EQ19" s="2">
        <f t="shared" si="138"/>
        <v>1325.5763467558143</v>
      </c>
      <c r="ER19" s="2">
        <f t="shared" si="139"/>
        <v>1391.855164093605</v>
      </c>
      <c r="ES19" s="2">
        <f t="shared" si="140"/>
        <v>1461.4479222982854</v>
      </c>
      <c r="ET19" s="2">
        <f t="shared" si="141"/>
        <v>1534.5203184131997</v>
      </c>
      <c r="EU19" s="2">
        <f t="shared" si="142"/>
        <v>1611.2463343338597</v>
      </c>
      <c r="EV19" s="2">
        <f t="shared" si="143"/>
        <v>1691.8086510505527</v>
      </c>
      <c r="EW19" s="2">
        <f t="shared" si="144"/>
        <v>1776.3990836030805</v>
      </c>
      <c r="EX19" s="2">
        <f t="shared" si="145"/>
        <v>1865.2190377832346</v>
      </c>
      <c r="EY19" s="2">
        <f t="shared" si="146"/>
        <v>1958.4799896723964</v>
      </c>
      <c r="EZ19" s="2">
        <f t="shared" si="147"/>
        <v>2056.4039891560165</v>
      </c>
      <c r="FA19" s="2">
        <f t="shared" si="148"/>
        <v>2159.224188613817</v>
      </c>
      <c r="FB19" s="2">
        <f t="shared" si="149"/>
        <v>2267.185398044508</v>
      </c>
      <c r="FC19" s="2">
        <f t="shared" si="150"/>
        <v>2380.5446679467336</v>
      </c>
      <c r="FD19" s="2">
        <f t="shared" si="151"/>
        <v>2499.5719013440703</v>
      </c>
      <c r="FE19" s="2">
        <f t="shared" si="152"/>
        <v>2624.550496411274</v>
      </c>
      <c r="FF19" s="2">
        <f t="shared" si="153"/>
        <v>2755.7780212318376</v>
      </c>
      <c r="FG19" s="2">
        <f t="shared" si="154"/>
        <v>2893.5669222934293</v>
      </c>
      <c r="FH19" s="2">
        <f t="shared" si="155"/>
        <v>3038.245268408101</v>
      </c>
      <c r="FI19" s="2">
        <f t="shared" si="156"/>
        <v>3190.157531828506</v>
      </c>
      <c r="FJ19" s="2">
        <f t="shared" si="157"/>
        <v>3349.6654084199313</v>
      </c>
    </row>
    <row r="20" spans="1:166" ht="18" customHeight="1">
      <c r="A20" s="1">
        <v>6</v>
      </c>
      <c r="B20" t="str">
        <f>'LT-DCF (3)'!B20</f>
        <v>Edison Internat.</v>
      </c>
      <c r="D20" s="2">
        <f>'DCF (2)'!D20</f>
        <v>39.32</v>
      </c>
      <c r="E20" s="2">
        <f>'DCF (2)'!E20</f>
        <v>1.31</v>
      </c>
      <c r="F20" s="2">
        <v>1.4</v>
      </c>
      <c r="G20" s="2">
        <f t="shared" si="0"/>
        <v>0.029999999999999954</v>
      </c>
      <c r="H20" s="2">
        <f t="shared" si="5"/>
        <v>1.31</v>
      </c>
      <c r="I20" s="2">
        <f t="shared" si="1"/>
        <v>1.34</v>
      </c>
      <c r="J20" s="2">
        <f t="shared" si="1"/>
        <v>1.37</v>
      </c>
      <c r="K20" s="2">
        <f t="shared" si="1"/>
        <v>1.4000000000000001</v>
      </c>
      <c r="L20" s="17">
        <f t="shared" si="6"/>
        <v>1.4700000000000002</v>
      </c>
      <c r="M20" s="3">
        <f>'LT-DCF (3)'!G20</f>
        <v>0.05</v>
      </c>
      <c r="N20" s="11">
        <f t="shared" si="7"/>
        <v>0.08047779885662118</v>
      </c>
      <c r="P20" s="2">
        <f t="shared" si="8"/>
        <v>-39.32</v>
      </c>
      <c r="Q20" s="2">
        <f t="shared" si="9"/>
        <v>1.31</v>
      </c>
      <c r="R20" s="2">
        <f t="shared" si="10"/>
        <v>1.34</v>
      </c>
      <c r="S20" s="2">
        <f t="shared" si="11"/>
        <v>1.37</v>
      </c>
      <c r="T20" s="2">
        <f t="shared" si="12"/>
        <v>1.4000000000000001</v>
      </c>
      <c r="U20" s="2">
        <f t="shared" si="13"/>
        <v>1.4700000000000002</v>
      </c>
      <c r="V20" s="2">
        <f t="shared" si="13"/>
        <v>1.5435000000000003</v>
      </c>
      <c r="W20" s="2">
        <f t="shared" si="14"/>
        <v>1.6206750000000003</v>
      </c>
      <c r="X20" s="2">
        <f t="shared" si="15"/>
        <v>1.7017087500000003</v>
      </c>
      <c r="Y20" s="2">
        <f t="shared" si="16"/>
        <v>1.7867941875000004</v>
      </c>
      <c r="Z20" s="2">
        <f t="shared" si="17"/>
        <v>1.8761338968750005</v>
      </c>
      <c r="AA20" s="2">
        <f t="shared" si="18"/>
        <v>1.9699405917187507</v>
      </c>
      <c r="AB20" s="2">
        <f t="shared" si="19"/>
        <v>2.0684376213046884</v>
      </c>
      <c r="AC20" s="2">
        <f t="shared" si="20"/>
        <v>2.171859502369923</v>
      </c>
      <c r="AD20" s="2">
        <f t="shared" si="21"/>
        <v>2.2804524774884194</v>
      </c>
      <c r="AE20" s="2">
        <f t="shared" si="22"/>
        <v>2.3944751013628403</v>
      </c>
      <c r="AF20" s="2">
        <f t="shared" si="23"/>
        <v>2.5141988564309825</v>
      </c>
      <c r="AG20" s="2">
        <f t="shared" si="24"/>
        <v>2.639908799252532</v>
      </c>
      <c r="AH20" s="2">
        <f t="shared" si="25"/>
        <v>2.7719042392151585</v>
      </c>
      <c r="AI20" s="2">
        <f t="shared" si="26"/>
        <v>2.9104994511759164</v>
      </c>
      <c r="AJ20" s="2">
        <f t="shared" si="27"/>
        <v>3.0560244237347125</v>
      </c>
      <c r="AK20" s="2">
        <f t="shared" si="28"/>
        <v>3.2088256449214483</v>
      </c>
      <c r="AL20" s="2">
        <f t="shared" si="29"/>
        <v>3.3692669271675206</v>
      </c>
      <c r="AM20" s="2">
        <f t="shared" si="30"/>
        <v>3.537730273525897</v>
      </c>
      <c r="AN20" s="2">
        <f t="shared" si="31"/>
        <v>3.714616787202192</v>
      </c>
      <c r="AO20" s="2">
        <f t="shared" si="32"/>
        <v>3.9003476265623016</v>
      </c>
      <c r="AP20" s="2">
        <f t="shared" si="33"/>
        <v>4.0953650078904165</v>
      </c>
      <c r="AQ20" s="2">
        <f t="shared" si="34"/>
        <v>4.300133258284937</v>
      </c>
      <c r="AR20" s="2">
        <f t="shared" si="35"/>
        <v>4.515139921199184</v>
      </c>
      <c r="AS20" s="2">
        <f t="shared" si="36"/>
        <v>4.7408969172591435</v>
      </c>
      <c r="AT20" s="2">
        <f t="shared" si="37"/>
        <v>4.977941763122101</v>
      </c>
      <c r="AU20" s="2">
        <f t="shared" si="38"/>
        <v>5.226838851278206</v>
      </c>
      <c r="AV20" s="2">
        <f t="shared" si="39"/>
        <v>5.488180793842116</v>
      </c>
      <c r="AW20" s="2">
        <f t="shared" si="40"/>
        <v>5.762589833534222</v>
      </c>
      <c r="AX20" s="2">
        <f t="shared" si="41"/>
        <v>6.050719325210934</v>
      </c>
      <c r="AY20" s="2">
        <f t="shared" si="42"/>
        <v>6.353255291471481</v>
      </c>
      <c r="AZ20" s="2">
        <f t="shared" si="43"/>
        <v>6.670918056045055</v>
      </c>
      <c r="BA20" s="2">
        <f t="shared" si="44"/>
        <v>7.0044639588473085</v>
      </c>
      <c r="BB20" s="2">
        <f t="shared" si="45"/>
        <v>7.354687156789674</v>
      </c>
      <c r="BC20" s="2">
        <f t="shared" si="46"/>
        <v>7.722421514629158</v>
      </c>
      <c r="BD20" s="2">
        <f t="shared" si="47"/>
        <v>8.108542590360615</v>
      </c>
      <c r="BE20" s="2">
        <f t="shared" si="48"/>
        <v>8.513969719878647</v>
      </c>
      <c r="BF20" s="2">
        <f t="shared" si="49"/>
        <v>8.939668205872579</v>
      </c>
      <c r="BG20" s="2">
        <f t="shared" si="50"/>
        <v>9.386651616166208</v>
      </c>
      <c r="BH20" s="2">
        <f t="shared" si="51"/>
        <v>9.85598419697452</v>
      </c>
      <c r="BI20" s="2">
        <f t="shared" si="52"/>
        <v>10.348783406823246</v>
      </c>
      <c r="BJ20" s="2">
        <f t="shared" si="53"/>
        <v>10.86622257716441</v>
      </c>
      <c r="BK20" s="2">
        <f t="shared" si="54"/>
        <v>11.40953370602263</v>
      </c>
      <c r="BL20" s="2">
        <f t="shared" si="55"/>
        <v>11.980010391323763</v>
      </c>
      <c r="BM20" s="2">
        <f t="shared" si="56"/>
        <v>12.579010910889952</v>
      </c>
      <c r="BN20" s="2">
        <f t="shared" si="57"/>
        <v>13.20796145643445</v>
      </c>
      <c r="BO20" s="2">
        <f t="shared" si="58"/>
        <v>13.868359529256173</v>
      </c>
      <c r="BP20" s="2">
        <f t="shared" si="59"/>
        <v>14.561777505718982</v>
      </c>
      <c r="BQ20" s="2">
        <f t="shared" si="60"/>
        <v>15.289866381004932</v>
      </c>
      <c r="BR20" s="2">
        <f t="shared" si="61"/>
        <v>16.05435970005518</v>
      </c>
      <c r="BS20" s="2">
        <f t="shared" si="62"/>
        <v>16.85707768505794</v>
      </c>
      <c r="BT20" s="2">
        <f t="shared" si="63"/>
        <v>17.699931569310838</v>
      </c>
      <c r="BU20" s="2">
        <f t="shared" si="64"/>
        <v>18.58492814777638</v>
      </c>
      <c r="BV20" s="2">
        <f t="shared" si="65"/>
        <v>19.5141745551652</v>
      </c>
      <c r="BW20" s="2">
        <f t="shared" si="66"/>
        <v>20.48988328292346</v>
      </c>
      <c r="BX20" s="2">
        <f t="shared" si="67"/>
        <v>21.514377447069634</v>
      </c>
      <c r="BY20" s="2">
        <f t="shared" si="68"/>
        <v>22.590096319423118</v>
      </c>
      <c r="BZ20" s="2">
        <f t="shared" si="69"/>
        <v>23.719601135394274</v>
      </c>
      <c r="CA20" s="2">
        <f t="shared" si="70"/>
        <v>24.90558119216399</v>
      </c>
      <c r="CB20" s="2">
        <f t="shared" si="71"/>
        <v>26.15086025177219</v>
      </c>
      <c r="CC20" s="2">
        <f t="shared" si="72"/>
        <v>27.4584032643608</v>
      </c>
      <c r="CD20" s="2">
        <f t="shared" si="73"/>
        <v>28.83132342757884</v>
      </c>
      <c r="CE20" s="2">
        <f t="shared" si="74"/>
        <v>30.272889598957786</v>
      </c>
      <c r="CF20" s="2">
        <f t="shared" si="75"/>
        <v>31.786534078905678</v>
      </c>
      <c r="CG20" s="2">
        <f t="shared" si="76"/>
        <v>33.375860782850964</v>
      </c>
      <c r="CH20" s="2">
        <f t="shared" si="77"/>
        <v>35.04465382199351</v>
      </c>
      <c r="CI20" s="2">
        <f t="shared" si="78"/>
        <v>36.79688651309319</v>
      </c>
      <c r="CJ20" s="2">
        <f t="shared" si="79"/>
        <v>38.63673083874785</v>
      </c>
      <c r="CK20" s="2">
        <f t="shared" si="80"/>
        <v>40.568567380685245</v>
      </c>
      <c r="CL20" s="2">
        <f t="shared" si="81"/>
        <v>42.59699574971951</v>
      </c>
      <c r="CM20" s="2">
        <f t="shared" si="82"/>
        <v>44.72684553720549</v>
      </c>
      <c r="CN20" s="2">
        <f t="shared" si="83"/>
        <v>46.96318781406577</v>
      </c>
      <c r="CO20" s="2">
        <f t="shared" si="84"/>
        <v>49.311347204769056</v>
      </c>
      <c r="CP20" s="2">
        <f t="shared" si="85"/>
        <v>51.77691456500751</v>
      </c>
      <c r="CQ20" s="2">
        <f t="shared" si="86"/>
        <v>54.365760293257885</v>
      </c>
      <c r="CR20" s="2">
        <f t="shared" si="87"/>
        <v>57.08404830792078</v>
      </c>
      <c r="CS20" s="2">
        <f t="shared" si="88"/>
        <v>59.93825072331682</v>
      </c>
      <c r="CT20" s="2">
        <f t="shared" si="89"/>
        <v>62.935163259482664</v>
      </c>
      <c r="CU20" s="2">
        <f t="shared" si="90"/>
        <v>66.0819214224568</v>
      </c>
      <c r="CV20" s="2">
        <f t="shared" si="91"/>
        <v>69.38601749357964</v>
      </c>
      <c r="CW20" s="2">
        <f t="shared" si="92"/>
        <v>72.85531836825862</v>
      </c>
      <c r="CX20" s="2">
        <f t="shared" si="93"/>
        <v>76.49808428667156</v>
      </c>
      <c r="CY20" s="2">
        <f t="shared" si="94"/>
        <v>80.32298850100514</v>
      </c>
      <c r="CZ20" s="2">
        <f t="shared" si="95"/>
        <v>84.3391379260554</v>
      </c>
      <c r="DA20" s="2">
        <f t="shared" si="96"/>
        <v>88.55609482235818</v>
      </c>
      <c r="DB20" s="2">
        <f t="shared" si="97"/>
        <v>92.98389956347609</v>
      </c>
      <c r="DC20" s="2">
        <f t="shared" si="98"/>
        <v>97.6330945416499</v>
      </c>
      <c r="DD20" s="2">
        <f t="shared" si="99"/>
        <v>102.5147492687324</v>
      </c>
      <c r="DE20" s="2">
        <f t="shared" si="100"/>
        <v>107.64048673216902</v>
      </c>
      <c r="DF20" s="2">
        <f t="shared" si="101"/>
        <v>113.02251106877748</v>
      </c>
      <c r="DG20" s="2">
        <f t="shared" si="102"/>
        <v>118.67363662221635</v>
      </c>
      <c r="DH20" s="2">
        <f t="shared" si="103"/>
        <v>124.60731845332717</v>
      </c>
      <c r="DI20" s="2">
        <f t="shared" si="104"/>
        <v>130.83768437599352</v>
      </c>
      <c r="DJ20" s="2">
        <f t="shared" si="105"/>
        <v>137.3795685947932</v>
      </c>
      <c r="DK20" s="2">
        <f t="shared" si="106"/>
        <v>144.24854702453285</v>
      </c>
      <c r="DL20" s="2">
        <f t="shared" si="107"/>
        <v>151.4609743757595</v>
      </c>
      <c r="DM20" s="2">
        <f t="shared" si="108"/>
        <v>159.03402309454748</v>
      </c>
      <c r="DN20" s="2">
        <f t="shared" si="109"/>
        <v>166.98572424927485</v>
      </c>
      <c r="DO20" s="2">
        <f t="shared" si="110"/>
        <v>175.3350104617386</v>
      </c>
      <c r="DP20" s="2">
        <f t="shared" si="111"/>
        <v>184.10176098482552</v>
      </c>
      <c r="DQ20" s="2">
        <f t="shared" si="112"/>
        <v>193.3068490340668</v>
      </c>
      <c r="DR20" s="2">
        <f t="shared" si="113"/>
        <v>202.97219148577014</v>
      </c>
      <c r="DS20" s="2">
        <f t="shared" si="114"/>
        <v>213.12080106005865</v>
      </c>
      <c r="DT20" s="2">
        <f t="shared" si="115"/>
        <v>223.7768411130616</v>
      </c>
      <c r="DU20" s="2">
        <f t="shared" si="116"/>
        <v>234.9656831687147</v>
      </c>
      <c r="DV20" s="2">
        <f t="shared" si="117"/>
        <v>246.71396732715044</v>
      </c>
      <c r="DW20" s="2">
        <f t="shared" si="118"/>
        <v>259.04966569350796</v>
      </c>
      <c r="DX20" s="2">
        <f t="shared" si="119"/>
        <v>272.00214897818336</v>
      </c>
      <c r="DY20" s="2">
        <f t="shared" si="120"/>
        <v>285.6022564270925</v>
      </c>
      <c r="DZ20" s="2">
        <f t="shared" si="121"/>
        <v>299.88236924844716</v>
      </c>
      <c r="EA20" s="2">
        <f t="shared" si="122"/>
        <v>314.8764877108695</v>
      </c>
      <c r="EB20" s="2">
        <f t="shared" si="123"/>
        <v>330.620312096413</v>
      </c>
      <c r="EC20" s="2">
        <f t="shared" si="124"/>
        <v>347.15132770123364</v>
      </c>
      <c r="ED20" s="2">
        <f t="shared" si="125"/>
        <v>364.50889408629536</v>
      </c>
      <c r="EE20" s="2">
        <f t="shared" si="126"/>
        <v>382.73433879061014</v>
      </c>
      <c r="EF20" s="2">
        <f t="shared" si="127"/>
        <v>401.87105573014065</v>
      </c>
      <c r="EG20" s="2">
        <f t="shared" si="128"/>
        <v>421.96460851664773</v>
      </c>
      <c r="EH20" s="2">
        <f t="shared" si="129"/>
        <v>443.06283894248014</v>
      </c>
      <c r="EI20" s="2">
        <f t="shared" si="130"/>
        <v>465.21598088960417</v>
      </c>
      <c r="EJ20" s="2">
        <f t="shared" si="131"/>
        <v>488.4767799340844</v>
      </c>
      <c r="EK20" s="2">
        <f t="shared" si="132"/>
        <v>512.9006189307886</v>
      </c>
      <c r="EL20" s="2">
        <f t="shared" si="133"/>
        <v>538.5456498773281</v>
      </c>
      <c r="EM20" s="2">
        <f t="shared" si="134"/>
        <v>565.4729323711945</v>
      </c>
      <c r="EN20" s="2">
        <f t="shared" si="135"/>
        <v>593.7465789897542</v>
      </c>
      <c r="EO20" s="2">
        <f t="shared" si="136"/>
        <v>623.433907939242</v>
      </c>
      <c r="EP20" s="2">
        <f t="shared" si="137"/>
        <v>654.6056033362041</v>
      </c>
      <c r="EQ20" s="2">
        <f t="shared" si="138"/>
        <v>687.3358835030143</v>
      </c>
      <c r="ER20" s="2">
        <f t="shared" si="139"/>
        <v>721.7026776781651</v>
      </c>
      <c r="ES20" s="2">
        <f t="shared" si="140"/>
        <v>757.7878115620733</v>
      </c>
      <c r="ET20" s="2">
        <f t="shared" si="141"/>
        <v>795.677202140177</v>
      </c>
      <c r="EU20" s="2">
        <f t="shared" si="142"/>
        <v>835.4610622471859</v>
      </c>
      <c r="EV20" s="2">
        <f t="shared" si="143"/>
        <v>877.2341153595452</v>
      </c>
      <c r="EW20" s="2">
        <f t="shared" si="144"/>
        <v>921.0958211275224</v>
      </c>
      <c r="EX20" s="2">
        <f t="shared" si="145"/>
        <v>967.1506121838986</v>
      </c>
      <c r="EY20" s="2">
        <f t="shared" si="146"/>
        <v>1015.5081427930936</v>
      </c>
      <c r="EZ20" s="2">
        <f t="shared" si="147"/>
        <v>1066.2835499327484</v>
      </c>
      <c r="FA20" s="2">
        <f t="shared" si="148"/>
        <v>1119.597727429386</v>
      </c>
      <c r="FB20" s="2">
        <f t="shared" si="149"/>
        <v>1175.5776138008553</v>
      </c>
      <c r="FC20" s="2">
        <f t="shared" si="150"/>
        <v>1234.356494490898</v>
      </c>
      <c r="FD20" s="2">
        <f t="shared" si="151"/>
        <v>1296.074319215443</v>
      </c>
      <c r="FE20" s="2">
        <f t="shared" si="152"/>
        <v>1360.8780351762152</v>
      </c>
      <c r="FF20" s="2">
        <f t="shared" si="153"/>
        <v>1428.921936935026</v>
      </c>
      <c r="FG20" s="2">
        <f t="shared" si="154"/>
        <v>1500.3680337817773</v>
      </c>
      <c r="FH20" s="2">
        <f t="shared" si="155"/>
        <v>1575.3864354708662</v>
      </c>
      <c r="FI20" s="2">
        <f t="shared" si="156"/>
        <v>1654.1557572444096</v>
      </c>
      <c r="FJ20" s="2">
        <f t="shared" si="157"/>
        <v>1736.8635451066302</v>
      </c>
    </row>
    <row r="21" spans="1:166" ht="18" customHeight="1">
      <c r="A21" s="1">
        <v>7</v>
      </c>
      <c r="B21" t="str">
        <f>'LT-DCF (3)'!B21</f>
        <v>IDACORP</v>
      </c>
      <c r="D21" s="2">
        <f>'DCF (2)'!D21</f>
        <v>40.27</v>
      </c>
      <c r="E21" s="2">
        <f>'DCF (2)'!E21</f>
        <v>1.2</v>
      </c>
      <c r="F21" s="2">
        <v>1.5</v>
      </c>
      <c r="G21" s="2">
        <f t="shared" si="0"/>
        <v>0.10000000000000002</v>
      </c>
      <c r="H21" s="2">
        <f t="shared" si="5"/>
        <v>1.2</v>
      </c>
      <c r="I21" s="2">
        <f t="shared" si="1"/>
        <v>1.3</v>
      </c>
      <c r="J21" s="2">
        <f t="shared" si="1"/>
        <v>1.4000000000000001</v>
      </c>
      <c r="K21" s="2">
        <f t="shared" si="1"/>
        <v>1.5000000000000002</v>
      </c>
      <c r="L21" s="17">
        <f t="shared" si="6"/>
        <v>1.5750000000000004</v>
      </c>
      <c r="M21" s="3">
        <f>'LT-DCF (3)'!G21</f>
        <v>0.05</v>
      </c>
      <c r="N21" s="11">
        <f t="shared" si="7"/>
        <v>0.08167592037153093</v>
      </c>
      <c r="P21" s="2">
        <f t="shared" si="8"/>
        <v>-40.27</v>
      </c>
      <c r="Q21" s="2">
        <f t="shared" si="9"/>
        <v>1.2</v>
      </c>
      <c r="R21" s="2">
        <f t="shared" si="10"/>
        <v>1.3</v>
      </c>
      <c r="S21" s="2">
        <f t="shared" si="11"/>
        <v>1.4000000000000001</v>
      </c>
      <c r="T21" s="2">
        <f t="shared" si="12"/>
        <v>1.5000000000000002</v>
      </c>
      <c r="U21" s="2">
        <f t="shared" si="13"/>
        <v>1.5750000000000004</v>
      </c>
      <c r="V21" s="2">
        <f t="shared" si="13"/>
        <v>1.6537500000000005</v>
      </c>
      <c r="W21" s="2">
        <f t="shared" si="14"/>
        <v>1.7364375000000005</v>
      </c>
      <c r="X21" s="2">
        <f t="shared" si="15"/>
        <v>1.8232593750000006</v>
      </c>
      <c r="Y21" s="2">
        <f t="shared" si="16"/>
        <v>1.9144223437500008</v>
      </c>
      <c r="Z21" s="2">
        <f t="shared" si="17"/>
        <v>2.010143460937501</v>
      </c>
      <c r="AA21" s="2">
        <f t="shared" si="18"/>
        <v>2.110650633984376</v>
      </c>
      <c r="AB21" s="2">
        <f t="shared" si="19"/>
        <v>2.216183165683595</v>
      </c>
      <c r="AC21" s="2">
        <f t="shared" si="20"/>
        <v>2.3269923239677746</v>
      </c>
      <c r="AD21" s="2">
        <f t="shared" si="21"/>
        <v>2.4433419401661634</v>
      </c>
      <c r="AE21" s="2">
        <f t="shared" si="22"/>
        <v>2.5655090371744715</v>
      </c>
      <c r="AF21" s="2">
        <f t="shared" si="23"/>
        <v>2.6937844890331952</v>
      </c>
      <c r="AG21" s="2">
        <f t="shared" si="24"/>
        <v>2.828473713484855</v>
      </c>
      <c r="AH21" s="2">
        <f t="shared" si="25"/>
        <v>2.969897399159098</v>
      </c>
      <c r="AI21" s="2">
        <f t="shared" si="26"/>
        <v>3.1183922691170527</v>
      </c>
      <c r="AJ21" s="2">
        <f t="shared" si="27"/>
        <v>3.2743118825729054</v>
      </c>
      <c r="AK21" s="2">
        <f t="shared" si="28"/>
        <v>3.4380274767015506</v>
      </c>
      <c r="AL21" s="2">
        <f t="shared" si="29"/>
        <v>3.6099288505366283</v>
      </c>
      <c r="AM21" s="2">
        <f t="shared" si="30"/>
        <v>3.7904252930634597</v>
      </c>
      <c r="AN21" s="2">
        <f t="shared" si="31"/>
        <v>3.979946557716633</v>
      </c>
      <c r="AO21" s="2">
        <f t="shared" si="32"/>
        <v>4.1789438856024645</v>
      </c>
      <c r="AP21" s="2">
        <f t="shared" si="33"/>
        <v>4.387891079882588</v>
      </c>
      <c r="AQ21" s="2">
        <f t="shared" si="34"/>
        <v>4.607285633876718</v>
      </c>
      <c r="AR21" s="2">
        <f t="shared" si="35"/>
        <v>4.837649915570554</v>
      </c>
      <c r="AS21" s="2">
        <f t="shared" si="36"/>
        <v>5.079532411349082</v>
      </c>
      <c r="AT21" s="2">
        <f t="shared" si="37"/>
        <v>5.333509031916536</v>
      </c>
      <c r="AU21" s="2">
        <f t="shared" si="38"/>
        <v>5.600184483512363</v>
      </c>
      <c r="AV21" s="2">
        <f t="shared" si="39"/>
        <v>5.880193707687981</v>
      </c>
      <c r="AW21" s="2">
        <f t="shared" si="40"/>
        <v>6.17420339307238</v>
      </c>
      <c r="AX21" s="2">
        <f t="shared" si="41"/>
        <v>6.482913562726</v>
      </c>
      <c r="AY21" s="2">
        <f t="shared" si="42"/>
        <v>6.8070592408623005</v>
      </c>
      <c r="AZ21" s="2">
        <f t="shared" si="43"/>
        <v>7.147412202905416</v>
      </c>
      <c r="BA21" s="2">
        <f t="shared" si="44"/>
        <v>7.504782813050687</v>
      </c>
      <c r="BB21" s="2">
        <f t="shared" si="45"/>
        <v>7.8800219537032214</v>
      </c>
      <c r="BC21" s="2">
        <f t="shared" si="46"/>
        <v>8.274023051388383</v>
      </c>
      <c r="BD21" s="2">
        <f t="shared" si="47"/>
        <v>8.687724203957803</v>
      </c>
      <c r="BE21" s="2">
        <f t="shared" si="48"/>
        <v>9.122110414155694</v>
      </c>
      <c r="BF21" s="2">
        <f t="shared" si="49"/>
        <v>9.57821593486348</v>
      </c>
      <c r="BG21" s="2">
        <f t="shared" si="50"/>
        <v>10.057126731606653</v>
      </c>
      <c r="BH21" s="2">
        <f t="shared" si="51"/>
        <v>10.559983068186986</v>
      </c>
      <c r="BI21" s="2">
        <f t="shared" si="52"/>
        <v>11.087982221596336</v>
      </c>
      <c r="BJ21" s="2">
        <f t="shared" si="53"/>
        <v>11.642381332676154</v>
      </c>
      <c r="BK21" s="2">
        <f t="shared" si="54"/>
        <v>12.224500399309962</v>
      </c>
      <c r="BL21" s="2">
        <f t="shared" si="55"/>
        <v>12.83572541927546</v>
      </c>
      <c r="BM21" s="2">
        <f t="shared" si="56"/>
        <v>13.477511690239234</v>
      </c>
      <c r="BN21" s="2">
        <f t="shared" si="57"/>
        <v>14.151387274751198</v>
      </c>
      <c r="BO21" s="2">
        <f t="shared" si="58"/>
        <v>14.858956638488758</v>
      </c>
      <c r="BP21" s="2">
        <f t="shared" si="59"/>
        <v>15.601904470413196</v>
      </c>
      <c r="BQ21" s="2">
        <f t="shared" si="60"/>
        <v>16.381999693933857</v>
      </c>
      <c r="BR21" s="2">
        <f t="shared" si="61"/>
        <v>17.201099678630552</v>
      </c>
      <c r="BS21" s="2">
        <f t="shared" si="62"/>
        <v>18.061154662562082</v>
      </c>
      <c r="BT21" s="2">
        <f t="shared" si="63"/>
        <v>18.964212395690186</v>
      </c>
      <c r="BU21" s="2">
        <f t="shared" si="64"/>
        <v>19.912423015474698</v>
      </c>
      <c r="BV21" s="2">
        <f t="shared" si="65"/>
        <v>20.908044166248434</v>
      </c>
      <c r="BW21" s="2">
        <f t="shared" si="66"/>
        <v>21.95344637456086</v>
      </c>
      <c r="BX21" s="2">
        <f t="shared" si="67"/>
        <v>23.051118693288903</v>
      </c>
      <c r="BY21" s="2">
        <f t="shared" si="68"/>
        <v>24.203674627953347</v>
      </c>
      <c r="BZ21" s="2">
        <f t="shared" si="69"/>
        <v>25.413858359351018</v>
      </c>
      <c r="CA21" s="2">
        <f t="shared" si="70"/>
        <v>26.68455127731857</v>
      </c>
      <c r="CB21" s="2">
        <f t="shared" si="71"/>
        <v>28.0187788411845</v>
      </c>
      <c r="CC21" s="2">
        <f t="shared" si="72"/>
        <v>29.419717783243726</v>
      </c>
      <c r="CD21" s="2">
        <f t="shared" si="73"/>
        <v>30.890703672405913</v>
      </c>
      <c r="CE21" s="2">
        <f t="shared" si="74"/>
        <v>32.43523885602621</v>
      </c>
      <c r="CF21" s="2">
        <f t="shared" si="75"/>
        <v>34.057000798827524</v>
      </c>
      <c r="CG21" s="2">
        <f t="shared" si="76"/>
        <v>35.7598508387689</v>
      </c>
      <c r="CH21" s="2">
        <f t="shared" si="77"/>
        <v>37.54784338070734</v>
      </c>
      <c r="CI21" s="2">
        <f t="shared" si="78"/>
        <v>39.42523554974271</v>
      </c>
      <c r="CJ21" s="2">
        <f t="shared" si="79"/>
        <v>41.396497327229845</v>
      </c>
      <c r="CK21" s="2">
        <f t="shared" si="80"/>
        <v>43.46632219359134</v>
      </c>
      <c r="CL21" s="2">
        <f t="shared" si="81"/>
        <v>45.63963830327091</v>
      </c>
      <c r="CM21" s="2">
        <f t="shared" si="82"/>
        <v>47.921620218434455</v>
      </c>
      <c r="CN21" s="2">
        <f t="shared" si="83"/>
        <v>50.31770122935618</v>
      </c>
      <c r="CO21" s="2">
        <f t="shared" si="84"/>
        <v>52.833586290823995</v>
      </c>
      <c r="CP21" s="2">
        <f t="shared" si="85"/>
        <v>55.475265605365195</v>
      </c>
      <c r="CQ21" s="2">
        <f t="shared" si="86"/>
        <v>58.24902888563346</v>
      </c>
      <c r="CR21" s="2">
        <f t="shared" si="87"/>
        <v>61.161480329915136</v>
      </c>
      <c r="CS21" s="2">
        <f t="shared" si="88"/>
        <v>64.2195543464109</v>
      </c>
      <c r="CT21" s="2">
        <f t="shared" si="89"/>
        <v>67.43053206373145</v>
      </c>
      <c r="CU21" s="2">
        <f t="shared" si="90"/>
        <v>70.80205866691803</v>
      </c>
      <c r="CV21" s="2">
        <f t="shared" si="91"/>
        <v>74.34216160026394</v>
      </c>
      <c r="CW21" s="2">
        <f t="shared" si="92"/>
        <v>78.05926968027714</v>
      </c>
      <c r="CX21" s="2">
        <f t="shared" si="93"/>
        <v>81.962233164291</v>
      </c>
      <c r="CY21" s="2">
        <f t="shared" si="94"/>
        <v>86.06034482250556</v>
      </c>
      <c r="CZ21" s="2">
        <f t="shared" si="95"/>
        <v>90.36336206363083</v>
      </c>
      <c r="DA21" s="2">
        <f t="shared" si="96"/>
        <v>94.88153016681238</v>
      </c>
      <c r="DB21" s="2">
        <f t="shared" si="97"/>
        <v>99.62560667515301</v>
      </c>
      <c r="DC21" s="2">
        <f t="shared" si="98"/>
        <v>104.60688700891066</v>
      </c>
      <c r="DD21" s="2">
        <f t="shared" si="99"/>
        <v>109.8372313593562</v>
      </c>
      <c r="DE21" s="2">
        <f t="shared" si="100"/>
        <v>115.32909292732401</v>
      </c>
      <c r="DF21" s="2">
        <f t="shared" si="101"/>
        <v>121.09554757369021</v>
      </c>
      <c r="DG21" s="2">
        <f t="shared" si="102"/>
        <v>127.15032495237473</v>
      </c>
      <c r="DH21" s="2">
        <f t="shared" si="103"/>
        <v>133.50784119999346</v>
      </c>
      <c r="DI21" s="2">
        <f t="shared" si="104"/>
        <v>140.18323325999313</v>
      </c>
      <c r="DJ21" s="2">
        <f t="shared" si="105"/>
        <v>147.1923949229928</v>
      </c>
      <c r="DK21" s="2">
        <f t="shared" si="106"/>
        <v>154.55201466914244</v>
      </c>
      <c r="DL21" s="2">
        <f t="shared" si="107"/>
        <v>162.27961540259957</v>
      </c>
      <c r="DM21" s="2">
        <f t="shared" si="108"/>
        <v>170.39359617272956</v>
      </c>
      <c r="DN21" s="2">
        <f t="shared" si="109"/>
        <v>178.91327598136604</v>
      </c>
      <c r="DO21" s="2">
        <f t="shared" si="110"/>
        <v>187.85893978043435</v>
      </c>
      <c r="DP21" s="2">
        <f t="shared" si="111"/>
        <v>197.2518867694561</v>
      </c>
      <c r="DQ21" s="2">
        <f t="shared" si="112"/>
        <v>207.1144811079289</v>
      </c>
      <c r="DR21" s="2">
        <f t="shared" si="113"/>
        <v>217.47020516332535</v>
      </c>
      <c r="DS21" s="2">
        <f t="shared" si="114"/>
        <v>228.34371542149162</v>
      </c>
      <c r="DT21" s="2">
        <f t="shared" si="115"/>
        <v>239.76090119256622</v>
      </c>
      <c r="DU21" s="2">
        <f t="shared" si="116"/>
        <v>251.74894625219454</v>
      </c>
      <c r="DV21" s="2">
        <f t="shared" si="117"/>
        <v>264.33639356480427</v>
      </c>
      <c r="DW21" s="2">
        <f t="shared" si="118"/>
        <v>277.55321324304447</v>
      </c>
      <c r="DX21" s="2">
        <f t="shared" si="119"/>
        <v>291.4308739051967</v>
      </c>
      <c r="DY21" s="2">
        <f t="shared" si="120"/>
        <v>306.0024176004565</v>
      </c>
      <c r="DZ21" s="2">
        <f t="shared" si="121"/>
        <v>321.30253848047937</v>
      </c>
      <c r="EA21" s="2">
        <f t="shared" si="122"/>
        <v>337.3676654045033</v>
      </c>
      <c r="EB21" s="2">
        <f t="shared" si="123"/>
        <v>354.2360486747285</v>
      </c>
      <c r="EC21" s="2">
        <f t="shared" si="124"/>
        <v>371.947851108465</v>
      </c>
      <c r="ED21" s="2">
        <f t="shared" si="125"/>
        <v>390.54524366388824</v>
      </c>
      <c r="EE21" s="2">
        <f t="shared" si="126"/>
        <v>410.07250584708265</v>
      </c>
      <c r="EF21" s="2">
        <f t="shared" si="127"/>
        <v>430.5761311394368</v>
      </c>
      <c r="EG21" s="2">
        <f t="shared" si="128"/>
        <v>452.1049376964087</v>
      </c>
      <c r="EH21" s="2">
        <f t="shared" si="129"/>
        <v>474.71018458122916</v>
      </c>
      <c r="EI21" s="2">
        <f t="shared" si="130"/>
        <v>498.44569381029066</v>
      </c>
      <c r="EJ21" s="2">
        <f t="shared" si="131"/>
        <v>523.3679785008052</v>
      </c>
      <c r="EK21" s="2">
        <f t="shared" si="132"/>
        <v>549.5363774258454</v>
      </c>
      <c r="EL21" s="2">
        <f t="shared" si="133"/>
        <v>577.0131962971377</v>
      </c>
      <c r="EM21" s="2">
        <f t="shared" si="134"/>
        <v>605.8638561119947</v>
      </c>
      <c r="EN21" s="2">
        <f t="shared" si="135"/>
        <v>636.1570489175945</v>
      </c>
      <c r="EO21" s="2">
        <f t="shared" si="136"/>
        <v>667.9649013634743</v>
      </c>
      <c r="EP21" s="2">
        <f t="shared" si="137"/>
        <v>701.363146431648</v>
      </c>
      <c r="EQ21" s="2">
        <f t="shared" si="138"/>
        <v>736.4313037532305</v>
      </c>
      <c r="ER21" s="2">
        <f t="shared" si="139"/>
        <v>773.2528689408921</v>
      </c>
      <c r="ES21" s="2">
        <f t="shared" si="140"/>
        <v>811.9155123879367</v>
      </c>
      <c r="ET21" s="2">
        <f t="shared" si="141"/>
        <v>852.5112880073335</v>
      </c>
      <c r="EU21" s="2">
        <f t="shared" si="142"/>
        <v>895.1368524077002</v>
      </c>
      <c r="EV21" s="2">
        <f t="shared" si="143"/>
        <v>939.8936950280853</v>
      </c>
      <c r="EW21" s="2">
        <f t="shared" si="144"/>
        <v>986.8883797794896</v>
      </c>
      <c r="EX21" s="2">
        <f t="shared" si="145"/>
        <v>1036.2327987684641</v>
      </c>
      <c r="EY21" s="2">
        <f t="shared" si="146"/>
        <v>1088.0444387068874</v>
      </c>
      <c r="EZ21" s="2">
        <f t="shared" si="147"/>
        <v>1142.4466606422318</v>
      </c>
      <c r="FA21" s="2">
        <f t="shared" si="148"/>
        <v>1199.5689936743433</v>
      </c>
      <c r="FB21" s="2">
        <f t="shared" si="149"/>
        <v>1259.5474433580605</v>
      </c>
      <c r="FC21" s="2">
        <f t="shared" si="150"/>
        <v>1322.5248155259635</v>
      </c>
      <c r="FD21" s="2">
        <f t="shared" si="151"/>
        <v>1388.6510563022618</v>
      </c>
      <c r="FE21" s="2">
        <f t="shared" si="152"/>
        <v>1458.083609117375</v>
      </c>
      <c r="FF21" s="2">
        <f t="shared" si="153"/>
        <v>1530.9877895732438</v>
      </c>
      <c r="FG21" s="2">
        <f t="shared" si="154"/>
        <v>1607.5371790519062</v>
      </c>
      <c r="FH21" s="2">
        <f t="shared" si="155"/>
        <v>1687.9140380045014</v>
      </c>
      <c r="FI21" s="2">
        <f t="shared" si="156"/>
        <v>1772.3097399047265</v>
      </c>
      <c r="FJ21" s="2">
        <f t="shared" si="157"/>
        <v>1860.9252268999628</v>
      </c>
    </row>
    <row r="22" spans="1:166" ht="18" customHeight="1">
      <c r="A22" s="1">
        <v>8</v>
      </c>
      <c r="B22" t="str">
        <f>'LT-DCF (3)'!B22</f>
        <v>Portland General</v>
      </c>
      <c r="D22" s="2">
        <f>'DCF (2)'!D22</f>
        <v>24.35</v>
      </c>
      <c r="E22" s="2">
        <f>'DCF (2)'!E22</f>
        <v>1.08</v>
      </c>
      <c r="F22" s="2">
        <v>1.2</v>
      </c>
      <c r="G22" s="2">
        <f t="shared" si="0"/>
        <v>0.03999999999999996</v>
      </c>
      <c r="H22" s="2">
        <f t="shared" si="5"/>
        <v>1.08</v>
      </c>
      <c r="I22" s="2">
        <f t="shared" si="1"/>
        <v>1.12</v>
      </c>
      <c r="J22" s="2">
        <f t="shared" si="1"/>
        <v>1.1600000000000001</v>
      </c>
      <c r="K22" s="2">
        <f t="shared" si="1"/>
        <v>1.2000000000000002</v>
      </c>
      <c r="L22" s="17">
        <f t="shared" si="6"/>
        <v>1.2600000000000002</v>
      </c>
      <c r="M22" s="3">
        <f>'LT-DCF (3)'!G22</f>
        <v>0.05</v>
      </c>
      <c r="N22" s="11">
        <f t="shared" si="7"/>
        <v>0.09260057194211468</v>
      </c>
      <c r="P22" s="2">
        <f t="shared" si="8"/>
        <v>-24.35</v>
      </c>
      <c r="Q22" s="2">
        <f t="shared" si="9"/>
        <v>1.08</v>
      </c>
      <c r="R22" s="2">
        <f t="shared" si="10"/>
        <v>1.12</v>
      </c>
      <c r="S22" s="2">
        <f t="shared" si="11"/>
        <v>1.1600000000000001</v>
      </c>
      <c r="T22" s="2">
        <f t="shared" si="12"/>
        <v>1.2000000000000002</v>
      </c>
      <c r="U22" s="2">
        <f t="shared" si="13"/>
        <v>1.2600000000000002</v>
      </c>
      <c r="V22" s="2">
        <f t="shared" si="13"/>
        <v>1.3230000000000004</v>
      </c>
      <c r="W22" s="2">
        <f t="shared" si="14"/>
        <v>1.3891500000000006</v>
      </c>
      <c r="X22" s="2">
        <f t="shared" si="15"/>
        <v>1.4586075000000007</v>
      </c>
      <c r="Y22" s="2">
        <f t="shared" si="16"/>
        <v>1.5315378750000008</v>
      </c>
      <c r="Z22" s="2">
        <f t="shared" si="17"/>
        <v>1.608114768750001</v>
      </c>
      <c r="AA22" s="2">
        <f t="shared" si="18"/>
        <v>1.6885205071875011</v>
      </c>
      <c r="AB22" s="2">
        <f t="shared" si="19"/>
        <v>1.7729465325468763</v>
      </c>
      <c r="AC22" s="2">
        <f t="shared" si="20"/>
        <v>1.8615938591742203</v>
      </c>
      <c r="AD22" s="2">
        <f t="shared" si="21"/>
        <v>1.9546735521329313</v>
      </c>
      <c r="AE22" s="2">
        <f t="shared" si="22"/>
        <v>2.052407229739578</v>
      </c>
      <c r="AF22" s="2">
        <f t="shared" si="23"/>
        <v>2.155027591226557</v>
      </c>
      <c r="AG22" s="2">
        <f t="shared" si="24"/>
        <v>2.262778970787885</v>
      </c>
      <c r="AH22" s="2">
        <f t="shared" si="25"/>
        <v>2.3759179193272795</v>
      </c>
      <c r="AI22" s="2">
        <f t="shared" si="26"/>
        <v>2.4947138152936437</v>
      </c>
      <c r="AJ22" s="2">
        <f t="shared" si="27"/>
        <v>2.619449506058326</v>
      </c>
      <c r="AK22" s="2">
        <f t="shared" si="28"/>
        <v>2.7504219813612423</v>
      </c>
      <c r="AL22" s="2">
        <f t="shared" si="29"/>
        <v>2.8879430804293045</v>
      </c>
      <c r="AM22" s="2">
        <f t="shared" si="30"/>
        <v>3.03234023445077</v>
      </c>
      <c r="AN22" s="2">
        <f t="shared" si="31"/>
        <v>3.1839572461733088</v>
      </c>
      <c r="AO22" s="2">
        <f t="shared" si="32"/>
        <v>3.3431551084819744</v>
      </c>
      <c r="AP22" s="2">
        <f t="shared" si="33"/>
        <v>3.510312863906073</v>
      </c>
      <c r="AQ22" s="2">
        <f t="shared" si="34"/>
        <v>3.685828507101377</v>
      </c>
      <c r="AR22" s="2">
        <f t="shared" si="35"/>
        <v>3.870119932456446</v>
      </c>
      <c r="AS22" s="2">
        <f t="shared" si="36"/>
        <v>4.063625929079269</v>
      </c>
      <c r="AT22" s="2">
        <f t="shared" si="37"/>
        <v>4.266807225533232</v>
      </c>
      <c r="AU22" s="2">
        <f t="shared" si="38"/>
        <v>4.480147586809894</v>
      </c>
      <c r="AV22" s="2">
        <f t="shared" si="39"/>
        <v>4.704154966150389</v>
      </c>
      <c r="AW22" s="2">
        <f t="shared" si="40"/>
        <v>4.939362714457909</v>
      </c>
      <c r="AX22" s="2">
        <f t="shared" si="41"/>
        <v>5.186330850180805</v>
      </c>
      <c r="AY22" s="2">
        <f t="shared" si="42"/>
        <v>5.445647392689845</v>
      </c>
      <c r="AZ22" s="2">
        <f t="shared" si="43"/>
        <v>5.717929762324338</v>
      </c>
      <c r="BA22" s="2">
        <f t="shared" si="44"/>
        <v>6.003826250440555</v>
      </c>
      <c r="BB22" s="2">
        <f t="shared" si="45"/>
        <v>6.304017562962582</v>
      </c>
      <c r="BC22" s="2">
        <f t="shared" si="46"/>
        <v>6.619218441110712</v>
      </c>
      <c r="BD22" s="2">
        <f t="shared" si="47"/>
        <v>6.950179363166248</v>
      </c>
      <c r="BE22" s="2">
        <f t="shared" si="48"/>
        <v>7.297688331324561</v>
      </c>
      <c r="BF22" s="2">
        <f t="shared" si="49"/>
        <v>7.662572747890789</v>
      </c>
      <c r="BG22" s="2">
        <f t="shared" si="50"/>
        <v>8.045701385285328</v>
      </c>
      <c r="BH22" s="2">
        <f t="shared" si="51"/>
        <v>8.447986454549595</v>
      </c>
      <c r="BI22" s="2">
        <f t="shared" si="52"/>
        <v>8.870385777277075</v>
      </c>
      <c r="BJ22" s="2">
        <f t="shared" si="53"/>
        <v>9.31390506614093</v>
      </c>
      <c r="BK22" s="2">
        <f t="shared" si="54"/>
        <v>9.779600319447976</v>
      </c>
      <c r="BL22" s="2">
        <f t="shared" si="55"/>
        <v>10.268580335420376</v>
      </c>
      <c r="BM22" s="2">
        <f t="shared" si="56"/>
        <v>10.782009352191395</v>
      </c>
      <c r="BN22" s="2">
        <f t="shared" si="57"/>
        <v>11.321109819800965</v>
      </c>
      <c r="BO22" s="2">
        <f t="shared" si="58"/>
        <v>11.887165310791014</v>
      </c>
      <c r="BP22" s="2">
        <f t="shared" si="59"/>
        <v>12.481523576330565</v>
      </c>
      <c r="BQ22" s="2">
        <f t="shared" si="60"/>
        <v>13.105599755147093</v>
      </c>
      <c r="BR22" s="2">
        <f t="shared" si="61"/>
        <v>13.760879742904448</v>
      </c>
      <c r="BS22" s="2">
        <f t="shared" si="62"/>
        <v>14.448923730049671</v>
      </c>
      <c r="BT22" s="2">
        <f t="shared" si="63"/>
        <v>15.171369916552155</v>
      </c>
      <c r="BU22" s="2">
        <f t="shared" si="64"/>
        <v>15.929938412379764</v>
      </c>
      <c r="BV22" s="2">
        <f t="shared" si="65"/>
        <v>16.726435332998754</v>
      </c>
      <c r="BW22" s="2">
        <f t="shared" si="66"/>
        <v>17.562757099648692</v>
      </c>
      <c r="BX22" s="2">
        <f t="shared" si="67"/>
        <v>18.440894954631126</v>
      </c>
      <c r="BY22" s="2">
        <f t="shared" si="68"/>
        <v>19.362939702362684</v>
      </c>
      <c r="BZ22" s="2">
        <f t="shared" si="69"/>
        <v>20.33108668748082</v>
      </c>
      <c r="CA22" s="2">
        <f t="shared" si="70"/>
        <v>21.347641021854862</v>
      </c>
      <c r="CB22" s="2">
        <f t="shared" si="71"/>
        <v>22.415023072947605</v>
      </c>
      <c r="CC22" s="2">
        <f t="shared" si="72"/>
        <v>23.535774226594985</v>
      </c>
      <c r="CD22" s="2">
        <f t="shared" si="73"/>
        <v>24.712562937924734</v>
      </c>
      <c r="CE22" s="2">
        <f t="shared" si="74"/>
        <v>25.948191084820973</v>
      </c>
      <c r="CF22" s="2">
        <f t="shared" si="75"/>
        <v>27.245600639062022</v>
      </c>
      <c r="CG22" s="2">
        <f t="shared" si="76"/>
        <v>28.607880671015124</v>
      </c>
      <c r="CH22" s="2">
        <f t="shared" si="77"/>
        <v>30.038274704565882</v>
      </c>
      <c r="CI22" s="2">
        <f t="shared" si="78"/>
        <v>31.54018843979418</v>
      </c>
      <c r="CJ22" s="2">
        <f t="shared" si="79"/>
        <v>33.117197861783886</v>
      </c>
      <c r="CK22" s="2">
        <f t="shared" si="80"/>
        <v>34.77305775487308</v>
      </c>
      <c r="CL22" s="2">
        <f t="shared" si="81"/>
        <v>36.511710642616734</v>
      </c>
      <c r="CM22" s="2">
        <f t="shared" si="82"/>
        <v>38.33729617474757</v>
      </c>
      <c r="CN22" s="2">
        <f t="shared" si="83"/>
        <v>40.25416098348495</v>
      </c>
      <c r="CO22" s="2">
        <f t="shared" si="84"/>
        <v>42.2668690326592</v>
      </c>
      <c r="CP22" s="2">
        <f t="shared" si="85"/>
        <v>44.380212484292166</v>
      </c>
      <c r="CQ22" s="2">
        <f t="shared" si="86"/>
        <v>46.59922310850678</v>
      </c>
      <c r="CR22" s="2">
        <f t="shared" si="87"/>
        <v>48.929184263932115</v>
      </c>
      <c r="CS22" s="2">
        <f t="shared" si="88"/>
        <v>51.375643477128726</v>
      </c>
      <c r="CT22" s="2">
        <f t="shared" si="89"/>
        <v>53.94442565098517</v>
      </c>
      <c r="CU22" s="2">
        <f t="shared" si="90"/>
        <v>56.641646933534425</v>
      </c>
      <c r="CV22" s="2">
        <f t="shared" si="91"/>
        <v>59.473729280211145</v>
      </c>
      <c r="CW22" s="2">
        <f t="shared" si="92"/>
        <v>62.44741574422171</v>
      </c>
      <c r="CX22" s="2">
        <f t="shared" si="93"/>
        <v>65.5697865314328</v>
      </c>
      <c r="CY22" s="2">
        <f t="shared" si="94"/>
        <v>68.84827585800444</v>
      </c>
      <c r="CZ22" s="2">
        <f t="shared" si="95"/>
        <v>72.29068965090467</v>
      </c>
      <c r="DA22" s="2">
        <f t="shared" si="96"/>
        <v>75.9052241334499</v>
      </c>
      <c r="DB22" s="2">
        <f t="shared" si="97"/>
        <v>79.7004853401224</v>
      </c>
      <c r="DC22" s="2">
        <f t="shared" si="98"/>
        <v>83.68550960712852</v>
      </c>
      <c r="DD22" s="2">
        <f t="shared" si="99"/>
        <v>87.86978508748496</v>
      </c>
      <c r="DE22" s="2">
        <f t="shared" si="100"/>
        <v>92.2632743418592</v>
      </c>
      <c r="DF22" s="2">
        <f t="shared" si="101"/>
        <v>96.87643805895216</v>
      </c>
      <c r="DG22" s="2">
        <f t="shared" si="102"/>
        <v>101.72025996189977</v>
      </c>
      <c r="DH22" s="2">
        <f t="shared" si="103"/>
        <v>106.80627295999476</v>
      </c>
      <c r="DI22" s="2">
        <f t="shared" si="104"/>
        <v>112.1465866079945</v>
      </c>
      <c r="DJ22" s="2">
        <f t="shared" si="105"/>
        <v>117.75391593839423</v>
      </c>
      <c r="DK22" s="2">
        <f t="shared" si="106"/>
        <v>123.64161173531394</v>
      </c>
      <c r="DL22" s="2">
        <f t="shared" si="107"/>
        <v>129.82369232207964</v>
      </c>
      <c r="DM22" s="2">
        <f t="shared" si="108"/>
        <v>136.31487693818363</v>
      </c>
      <c r="DN22" s="2">
        <f t="shared" si="109"/>
        <v>143.13062078509282</v>
      </c>
      <c r="DO22" s="2">
        <f t="shared" si="110"/>
        <v>150.28715182434746</v>
      </c>
      <c r="DP22" s="2">
        <f t="shared" si="111"/>
        <v>157.80150941556485</v>
      </c>
      <c r="DQ22" s="2">
        <f t="shared" si="112"/>
        <v>165.6915848863431</v>
      </c>
      <c r="DR22" s="2">
        <f t="shared" si="113"/>
        <v>173.97616413066027</v>
      </c>
      <c r="DS22" s="2">
        <f t="shared" si="114"/>
        <v>182.67497233719328</v>
      </c>
      <c r="DT22" s="2">
        <f t="shared" si="115"/>
        <v>191.80872095405294</v>
      </c>
      <c r="DU22" s="2">
        <f t="shared" si="116"/>
        <v>201.3991570017556</v>
      </c>
      <c r="DV22" s="2">
        <f t="shared" si="117"/>
        <v>211.46911485184341</v>
      </c>
      <c r="DW22" s="2">
        <f t="shared" si="118"/>
        <v>222.0425705944356</v>
      </c>
      <c r="DX22" s="2">
        <f t="shared" si="119"/>
        <v>233.1446991241574</v>
      </c>
      <c r="DY22" s="2">
        <f t="shared" si="120"/>
        <v>244.80193408036527</v>
      </c>
      <c r="DZ22" s="2">
        <f t="shared" si="121"/>
        <v>257.04203078438354</v>
      </c>
      <c r="EA22" s="2">
        <f t="shared" si="122"/>
        <v>269.8941323236027</v>
      </c>
      <c r="EB22" s="2">
        <f t="shared" si="123"/>
        <v>283.3888389397829</v>
      </c>
      <c r="EC22" s="2">
        <f t="shared" si="124"/>
        <v>297.558280886772</v>
      </c>
      <c r="ED22" s="2">
        <f t="shared" si="125"/>
        <v>312.43619493111066</v>
      </c>
      <c r="EE22" s="2">
        <f t="shared" si="126"/>
        <v>328.0580046776662</v>
      </c>
      <c r="EF22" s="2">
        <f t="shared" si="127"/>
        <v>344.4609049115495</v>
      </c>
      <c r="EG22" s="2">
        <f t="shared" si="128"/>
        <v>361.683950157127</v>
      </c>
      <c r="EH22" s="2">
        <f t="shared" si="129"/>
        <v>379.76814766498336</v>
      </c>
      <c r="EI22" s="2">
        <f t="shared" si="130"/>
        <v>398.75655504823254</v>
      </c>
      <c r="EJ22" s="2">
        <f t="shared" si="131"/>
        <v>418.6943828006442</v>
      </c>
      <c r="EK22" s="2">
        <f t="shared" si="132"/>
        <v>439.6291019406764</v>
      </c>
      <c r="EL22" s="2">
        <f t="shared" si="133"/>
        <v>461.61055703771024</v>
      </c>
      <c r="EM22" s="2">
        <f t="shared" si="134"/>
        <v>484.69108488959574</v>
      </c>
      <c r="EN22" s="2">
        <f t="shared" si="135"/>
        <v>508.92563913407554</v>
      </c>
      <c r="EO22" s="2">
        <f t="shared" si="136"/>
        <v>534.3719210907793</v>
      </c>
      <c r="EP22" s="2">
        <f t="shared" si="137"/>
        <v>561.0905171453184</v>
      </c>
      <c r="EQ22" s="2">
        <f t="shared" si="138"/>
        <v>589.1450430025843</v>
      </c>
      <c r="ER22" s="2">
        <f t="shared" si="139"/>
        <v>618.6022951527135</v>
      </c>
      <c r="ES22" s="2">
        <f t="shared" si="140"/>
        <v>649.5324099103492</v>
      </c>
      <c r="ET22" s="2">
        <f t="shared" si="141"/>
        <v>682.0090304058667</v>
      </c>
      <c r="EU22" s="2">
        <f t="shared" si="142"/>
        <v>716.1094819261601</v>
      </c>
      <c r="EV22" s="2">
        <f t="shared" si="143"/>
        <v>751.9149560224681</v>
      </c>
      <c r="EW22" s="2">
        <f t="shared" si="144"/>
        <v>789.5107038235916</v>
      </c>
      <c r="EX22" s="2">
        <f t="shared" si="145"/>
        <v>828.9862390147712</v>
      </c>
      <c r="EY22" s="2">
        <f t="shared" si="146"/>
        <v>870.4355509655097</v>
      </c>
      <c r="EZ22" s="2">
        <f t="shared" si="147"/>
        <v>913.9573285137852</v>
      </c>
      <c r="FA22" s="2">
        <f t="shared" si="148"/>
        <v>959.6551949394745</v>
      </c>
      <c r="FB22" s="2">
        <f t="shared" si="149"/>
        <v>1007.6379546864483</v>
      </c>
      <c r="FC22" s="2">
        <f t="shared" si="150"/>
        <v>1058.0198524207708</v>
      </c>
      <c r="FD22" s="2">
        <f t="shared" si="151"/>
        <v>1110.9208450418093</v>
      </c>
      <c r="FE22" s="2">
        <f t="shared" si="152"/>
        <v>1166.4668872938998</v>
      </c>
      <c r="FF22" s="2">
        <f t="shared" si="153"/>
        <v>1224.7902316585948</v>
      </c>
      <c r="FG22" s="2">
        <f t="shared" si="154"/>
        <v>1286.0297432415246</v>
      </c>
      <c r="FH22" s="2">
        <f t="shared" si="155"/>
        <v>1350.3312304036008</v>
      </c>
      <c r="FI22" s="2">
        <f t="shared" si="156"/>
        <v>1417.847791923781</v>
      </c>
      <c r="FJ22" s="2">
        <f t="shared" si="157"/>
        <v>1488.74018151997</v>
      </c>
    </row>
    <row r="23" spans="1:166" ht="18" customHeight="1">
      <c r="A23" s="1">
        <v>9</v>
      </c>
      <c r="B23" t="str">
        <f>'LT-DCF (3)'!B23</f>
        <v>SCANA Corp.</v>
      </c>
      <c r="D23" s="2">
        <f>'DCF (2)'!D23</f>
        <v>42.26</v>
      </c>
      <c r="E23" s="2">
        <f>'DCF (2)'!E23</f>
        <v>1.98</v>
      </c>
      <c r="F23" s="2">
        <v>2.1</v>
      </c>
      <c r="G23" s="2">
        <f t="shared" si="0"/>
        <v>0.040000000000000036</v>
      </c>
      <c r="H23" s="2">
        <f t="shared" si="5"/>
        <v>1.98</v>
      </c>
      <c r="I23" s="2">
        <f t="shared" si="1"/>
        <v>2.02</v>
      </c>
      <c r="J23" s="2">
        <f t="shared" si="1"/>
        <v>2.06</v>
      </c>
      <c r="K23" s="2">
        <f t="shared" si="1"/>
        <v>2.1</v>
      </c>
      <c r="L23" s="17">
        <f t="shared" si="6"/>
        <v>2.205</v>
      </c>
      <c r="M23" s="3">
        <f>'LT-DCF (3)'!G23</f>
        <v>0.05</v>
      </c>
      <c r="N23" s="11">
        <f t="shared" si="7"/>
        <v>0.09312384226179488</v>
      </c>
      <c r="P23" s="2">
        <f t="shared" si="8"/>
        <v>-42.26</v>
      </c>
      <c r="Q23" s="2">
        <f t="shared" si="9"/>
        <v>1.98</v>
      </c>
      <c r="R23" s="2">
        <f t="shared" si="10"/>
        <v>2.02</v>
      </c>
      <c r="S23" s="2">
        <f t="shared" si="11"/>
        <v>2.06</v>
      </c>
      <c r="T23" s="2">
        <f t="shared" si="12"/>
        <v>2.1</v>
      </c>
      <c r="U23" s="2">
        <f t="shared" si="13"/>
        <v>2.205</v>
      </c>
      <c r="V23" s="2">
        <f t="shared" si="13"/>
        <v>2.3152500000000003</v>
      </c>
      <c r="W23" s="2">
        <f t="shared" si="14"/>
        <v>2.4310125000000005</v>
      </c>
      <c r="X23" s="2">
        <f t="shared" si="15"/>
        <v>2.5525631250000007</v>
      </c>
      <c r="Y23" s="2">
        <f t="shared" si="16"/>
        <v>2.680191281250001</v>
      </c>
      <c r="Z23" s="2">
        <f t="shared" si="17"/>
        <v>2.814200845312501</v>
      </c>
      <c r="AA23" s="2">
        <f t="shared" si="18"/>
        <v>2.954910887578126</v>
      </c>
      <c r="AB23" s="2">
        <f t="shared" si="19"/>
        <v>3.1026564319570324</v>
      </c>
      <c r="AC23" s="2">
        <f t="shared" si="20"/>
        <v>3.257789253554884</v>
      </c>
      <c r="AD23" s="2">
        <f t="shared" si="21"/>
        <v>3.4206787162326284</v>
      </c>
      <c r="AE23" s="2">
        <f t="shared" si="22"/>
        <v>3.59171265204426</v>
      </c>
      <c r="AF23" s="2">
        <f t="shared" si="23"/>
        <v>3.7712982846464733</v>
      </c>
      <c r="AG23" s="2">
        <f t="shared" si="24"/>
        <v>3.9598631988787973</v>
      </c>
      <c r="AH23" s="2">
        <f t="shared" si="25"/>
        <v>4.1578563588227375</v>
      </c>
      <c r="AI23" s="2">
        <f t="shared" si="26"/>
        <v>4.365749176763875</v>
      </c>
      <c r="AJ23" s="2">
        <f t="shared" si="27"/>
        <v>4.584036635602069</v>
      </c>
      <c r="AK23" s="2">
        <f t="shared" si="28"/>
        <v>4.813238467382172</v>
      </c>
      <c r="AL23" s="2">
        <f t="shared" si="29"/>
        <v>5.053900390751281</v>
      </c>
      <c r="AM23" s="2">
        <f t="shared" si="30"/>
        <v>5.306595410288845</v>
      </c>
      <c r="AN23" s="2">
        <f t="shared" si="31"/>
        <v>5.571925180803288</v>
      </c>
      <c r="AO23" s="2">
        <f t="shared" si="32"/>
        <v>5.850521439843453</v>
      </c>
      <c r="AP23" s="2">
        <f t="shared" si="33"/>
        <v>6.143047511835626</v>
      </c>
      <c r="AQ23" s="2">
        <f t="shared" si="34"/>
        <v>6.450199887427408</v>
      </c>
      <c r="AR23" s="2">
        <f t="shared" si="35"/>
        <v>6.772709881798778</v>
      </c>
      <c r="AS23" s="2">
        <f t="shared" si="36"/>
        <v>7.111345375888717</v>
      </c>
      <c r="AT23" s="2">
        <f t="shared" si="37"/>
        <v>7.466912644683153</v>
      </c>
      <c r="AU23" s="2">
        <f t="shared" si="38"/>
        <v>7.840258276917311</v>
      </c>
      <c r="AV23" s="2">
        <f t="shared" si="39"/>
        <v>8.232271190763177</v>
      </c>
      <c r="AW23" s="2">
        <f t="shared" si="40"/>
        <v>8.643884750301336</v>
      </c>
      <c r="AX23" s="2">
        <f t="shared" si="41"/>
        <v>9.076078987816404</v>
      </c>
      <c r="AY23" s="2">
        <f t="shared" si="42"/>
        <v>9.529882937207224</v>
      </c>
      <c r="AZ23" s="2">
        <f t="shared" si="43"/>
        <v>10.006377084067585</v>
      </c>
      <c r="BA23" s="2">
        <f t="shared" si="44"/>
        <v>10.506695938270965</v>
      </c>
      <c r="BB23" s="2">
        <f t="shared" si="45"/>
        <v>11.032030735184515</v>
      </c>
      <c r="BC23" s="2">
        <f t="shared" si="46"/>
        <v>11.583632271943742</v>
      </c>
      <c r="BD23" s="2">
        <f t="shared" si="47"/>
        <v>12.16281388554093</v>
      </c>
      <c r="BE23" s="2">
        <f t="shared" si="48"/>
        <v>12.770954579817976</v>
      </c>
      <c r="BF23" s="2">
        <f t="shared" si="49"/>
        <v>13.409502308808875</v>
      </c>
      <c r="BG23" s="2">
        <f t="shared" si="50"/>
        <v>14.07997742424932</v>
      </c>
      <c r="BH23" s="2">
        <f t="shared" si="51"/>
        <v>14.783976295461786</v>
      </c>
      <c r="BI23" s="2">
        <f t="shared" si="52"/>
        <v>15.523175110234876</v>
      </c>
      <c r="BJ23" s="2">
        <f t="shared" si="53"/>
        <v>16.299333865746622</v>
      </c>
      <c r="BK23" s="2">
        <f t="shared" si="54"/>
        <v>17.114300559033953</v>
      </c>
      <c r="BL23" s="2">
        <f t="shared" si="55"/>
        <v>17.970015586985653</v>
      </c>
      <c r="BM23" s="2">
        <f t="shared" si="56"/>
        <v>18.868516366334937</v>
      </c>
      <c r="BN23" s="2">
        <f t="shared" si="57"/>
        <v>19.811942184651684</v>
      </c>
      <c r="BO23" s="2">
        <f t="shared" si="58"/>
        <v>20.80253929388427</v>
      </c>
      <c r="BP23" s="2">
        <f t="shared" si="59"/>
        <v>21.842666258578483</v>
      </c>
      <c r="BQ23" s="2">
        <f t="shared" si="60"/>
        <v>22.93479957150741</v>
      </c>
      <c r="BR23" s="2">
        <f t="shared" si="61"/>
        <v>24.08153955008278</v>
      </c>
      <c r="BS23" s="2">
        <f t="shared" si="62"/>
        <v>25.28561652758692</v>
      </c>
      <c r="BT23" s="2">
        <f t="shared" si="63"/>
        <v>26.54989735396627</v>
      </c>
      <c r="BU23" s="2">
        <f t="shared" si="64"/>
        <v>27.877392221664582</v>
      </c>
      <c r="BV23" s="2">
        <f t="shared" si="65"/>
        <v>29.27126183274781</v>
      </c>
      <c r="BW23" s="2">
        <f t="shared" si="66"/>
        <v>30.734824924385205</v>
      </c>
      <c r="BX23" s="2">
        <f t="shared" si="67"/>
        <v>32.271566170604466</v>
      </c>
      <c r="BY23" s="2">
        <f t="shared" si="68"/>
        <v>33.88514447913469</v>
      </c>
      <c r="BZ23" s="2">
        <f t="shared" si="69"/>
        <v>35.57940170309142</v>
      </c>
      <c r="CA23" s="2">
        <f t="shared" si="70"/>
        <v>37.358371788246</v>
      </c>
      <c r="CB23" s="2">
        <f t="shared" si="71"/>
        <v>39.226290377658295</v>
      </c>
      <c r="CC23" s="2">
        <f t="shared" si="72"/>
        <v>41.18760489654121</v>
      </c>
      <c r="CD23" s="2">
        <f t="shared" si="73"/>
        <v>43.24698514136827</v>
      </c>
      <c r="CE23" s="2">
        <f t="shared" si="74"/>
        <v>45.409334398436684</v>
      </c>
      <c r="CF23" s="2">
        <f t="shared" si="75"/>
        <v>47.67980111835852</v>
      </c>
      <c r="CG23" s="2">
        <f t="shared" si="76"/>
        <v>50.063791174276446</v>
      </c>
      <c r="CH23" s="2">
        <f t="shared" si="77"/>
        <v>52.566980732990274</v>
      </c>
      <c r="CI23" s="2">
        <f t="shared" si="78"/>
        <v>55.19532976963979</v>
      </c>
      <c r="CJ23" s="2">
        <f t="shared" si="79"/>
        <v>57.955096258121785</v>
      </c>
      <c r="CK23" s="2">
        <f t="shared" si="80"/>
        <v>60.85285107102788</v>
      </c>
      <c r="CL23" s="2">
        <f t="shared" si="81"/>
        <v>63.895493624579274</v>
      </c>
      <c r="CM23" s="2">
        <f t="shared" si="82"/>
        <v>67.09026830580824</v>
      </c>
      <c r="CN23" s="2">
        <f t="shared" si="83"/>
        <v>70.44478172109865</v>
      </c>
      <c r="CO23" s="2">
        <f t="shared" si="84"/>
        <v>73.96702080715359</v>
      </c>
      <c r="CP23" s="2">
        <f t="shared" si="85"/>
        <v>77.66537184751127</v>
      </c>
      <c r="CQ23" s="2">
        <f t="shared" si="86"/>
        <v>81.54864043988684</v>
      </c>
      <c r="CR23" s="2">
        <f t="shared" si="87"/>
        <v>85.62607246188118</v>
      </c>
      <c r="CS23" s="2">
        <f t="shared" si="88"/>
        <v>89.90737608497524</v>
      </c>
      <c r="CT23" s="2">
        <f t="shared" si="89"/>
        <v>94.40274488922401</v>
      </c>
      <c r="CU23" s="2">
        <f t="shared" si="90"/>
        <v>99.12288213368521</v>
      </c>
      <c r="CV23" s="2">
        <f t="shared" si="91"/>
        <v>104.07902624036947</v>
      </c>
      <c r="CW23" s="2">
        <f t="shared" si="92"/>
        <v>109.28297755238795</v>
      </c>
      <c r="CX23" s="2">
        <f t="shared" si="93"/>
        <v>114.74712643000736</v>
      </c>
      <c r="CY23" s="2">
        <f t="shared" si="94"/>
        <v>120.48448275150773</v>
      </c>
      <c r="CZ23" s="2">
        <f t="shared" si="95"/>
        <v>126.50870688908311</v>
      </c>
      <c r="DA23" s="2">
        <f t="shared" si="96"/>
        <v>132.83414223353728</v>
      </c>
      <c r="DB23" s="2">
        <f t="shared" si="97"/>
        <v>139.47584934521416</v>
      </c>
      <c r="DC23" s="2">
        <f t="shared" si="98"/>
        <v>146.44964181247488</v>
      </c>
      <c r="DD23" s="2">
        <f t="shared" si="99"/>
        <v>153.77212390309862</v>
      </c>
      <c r="DE23" s="2">
        <f t="shared" si="100"/>
        <v>161.46073009825355</v>
      </c>
      <c r="DF23" s="2">
        <f t="shared" si="101"/>
        <v>169.53376660316624</v>
      </c>
      <c r="DG23" s="2">
        <f t="shared" si="102"/>
        <v>178.01045493332455</v>
      </c>
      <c r="DH23" s="2">
        <f t="shared" si="103"/>
        <v>186.9109776799908</v>
      </c>
      <c r="DI23" s="2">
        <f t="shared" si="104"/>
        <v>196.25652656399035</v>
      </c>
      <c r="DJ23" s="2">
        <f t="shared" si="105"/>
        <v>206.06935289218987</v>
      </c>
      <c r="DK23" s="2">
        <f t="shared" si="106"/>
        <v>216.37282053679937</v>
      </c>
      <c r="DL23" s="2">
        <f t="shared" si="107"/>
        <v>227.19146156363934</v>
      </c>
      <c r="DM23" s="2">
        <f t="shared" si="108"/>
        <v>238.5510346418213</v>
      </c>
      <c r="DN23" s="2">
        <f t="shared" si="109"/>
        <v>250.47858637391238</v>
      </c>
      <c r="DO23" s="2">
        <f t="shared" si="110"/>
        <v>263.00251569260803</v>
      </c>
      <c r="DP23" s="2">
        <f t="shared" si="111"/>
        <v>276.15264147723843</v>
      </c>
      <c r="DQ23" s="2">
        <f t="shared" si="112"/>
        <v>289.9602735511004</v>
      </c>
      <c r="DR23" s="2">
        <f t="shared" si="113"/>
        <v>304.4582872286554</v>
      </c>
      <c r="DS23" s="2">
        <f t="shared" si="114"/>
        <v>319.6812015900882</v>
      </c>
      <c r="DT23" s="2">
        <f t="shared" si="115"/>
        <v>335.66526166959267</v>
      </c>
      <c r="DU23" s="2">
        <f t="shared" si="116"/>
        <v>352.4485247530723</v>
      </c>
      <c r="DV23" s="2">
        <f t="shared" si="117"/>
        <v>370.070950990726</v>
      </c>
      <c r="DW23" s="2">
        <f t="shared" si="118"/>
        <v>388.5744985402623</v>
      </c>
      <c r="DX23" s="2">
        <f t="shared" si="119"/>
        <v>408.00322346727546</v>
      </c>
      <c r="DY23" s="2">
        <f t="shared" si="120"/>
        <v>428.4033846406393</v>
      </c>
      <c r="DZ23" s="2">
        <f t="shared" si="121"/>
        <v>449.82355387267125</v>
      </c>
      <c r="EA23" s="2">
        <f t="shared" si="122"/>
        <v>472.31473156630483</v>
      </c>
      <c r="EB23" s="2">
        <f t="shared" si="123"/>
        <v>495.9304681446201</v>
      </c>
      <c r="EC23" s="2">
        <f t="shared" si="124"/>
        <v>520.7269915518511</v>
      </c>
      <c r="ED23" s="2">
        <f t="shared" si="125"/>
        <v>546.7633411294437</v>
      </c>
      <c r="EE23" s="2">
        <f t="shared" si="126"/>
        <v>574.1015081859159</v>
      </c>
      <c r="EF23" s="2">
        <f t="shared" si="127"/>
        <v>602.8065835952117</v>
      </c>
      <c r="EG23" s="2">
        <f t="shared" si="128"/>
        <v>632.9469127749722</v>
      </c>
      <c r="EH23" s="2">
        <f t="shared" si="129"/>
        <v>664.5942584137209</v>
      </c>
      <c r="EI23" s="2">
        <f t="shared" si="130"/>
        <v>697.823971334407</v>
      </c>
      <c r="EJ23" s="2">
        <f t="shared" si="131"/>
        <v>732.7151699011274</v>
      </c>
      <c r="EK23" s="2">
        <f t="shared" si="132"/>
        <v>769.3509283961838</v>
      </c>
      <c r="EL23" s="2">
        <f t="shared" si="133"/>
        <v>807.818474815993</v>
      </c>
      <c r="EM23" s="2">
        <f t="shared" si="134"/>
        <v>848.2093985567927</v>
      </c>
      <c r="EN23" s="2">
        <f t="shared" si="135"/>
        <v>890.6198684846324</v>
      </c>
      <c r="EO23" s="2">
        <f t="shared" si="136"/>
        <v>935.150861908864</v>
      </c>
      <c r="EP23" s="2">
        <f t="shared" si="137"/>
        <v>981.9084050043073</v>
      </c>
      <c r="EQ23" s="2">
        <f t="shared" si="138"/>
        <v>1031.0038252545228</v>
      </c>
      <c r="ER23" s="2">
        <f t="shared" si="139"/>
        <v>1082.554016517249</v>
      </c>
      <c r="ES23" s="2">
        <f t="shared" si="140"/>
        <v>1136.6817173431116</v>
      </c>
      <c r="ET23" s="2">
        <f t="shared" si="141"/>
        <v>1193.5158032102672</v>
      </c>
      <c r="EU23" s="2">
        <f t="shared" si="142"/>
        <v>1253.1915933707805</v>
      </c>
      <c r="EV23" s="2">
        <f t="shared" si="143"/>
        <v>1315.8511730393195</v>
      </c>
      <c r="EW23" s="2">
        <f t="shared" si="144"/>
        <v>1381.6437316912857</v>
      </c>
      <c r="EX23" s="2">
        <f t="shared" si="145"/>
        <v>1450.72591827585</v>
      </c>
      <c r="EY23" s="2">
        <f t="shared" si="146"/>
        <v>1523.2622141896427</v>
      </c>
      <c r="EZ23" s="2">
        <f t="shared" si="147"/>
        <v>1599.425324899125</v>
      </c>
      <c r="FA23" s="2">
        <f t="shared" si="148"/>
        <v>1679.3965911440812</v>
      </c>
      <c r="FB23" s="2">
        <f t="shared" si="149"/>
        <v>1763.3664207012853</v>
      </c>
      <c r="FC23" s="2">
        <f t="shared" si="150"/>
        <v>1851.5347417363496</v>
      </c>
      <c r="FD23" s="2">
        <f t="shared" si="151"/>
        <v>1944.111478823167</v>
      </c>
      <c r="FE23" s="2">
        <f t="shared" si="152"/>
        <v>2041.3170527643256</v>
      </c>
      <c r="FF23" s="2">
        <f t="shared" si="153"/>
        <v>2143.382905402542</v>
      </c>
      <c r="FG23" s="2">
        <f t="shared" si="154"/>
        <v>2250.552050672669</v>
      </c>
      <c r="FH23" s="2">
        <f t="shared" si="155"/>
        <v>2363.0796532063023</v>
      </c>
      <c r="FI23" s="2">
        <f t="shared" si="156"/>
        <v>2481.2336358666175</v>
      </c>
      <c r="FJ23" s="2">
        <f t="shared" si="157"/>
        <v>2605.2953176599485</v>
      </c>
    </row>
    <row r="24" spans="1:166" ht="18" customHeight="1">
      <c r="A24" s="1">
        <v>10</v>
      </c>
      <c r="B24" t="str">
        <f>'LT-DCF (3)'!B24</f>
        <v>Sempra Energy</v>
      </c>
      <c r="D24" s="2">
        <f>'DCF (2)'!D24</f>
        <v>52.63</v>
      </c>
      <c r="E24" s="2">
        <f>'DCF (2)'!E24</f>
        <v>2.08</v>
      </c>
      <c r="F24" s="2">
        <v>2.5</v>
      </c>
      <c r="G24" s="2">
        <f t="shared" si="0"/>
        <v>0.13999999999999999</v>
      </c>
      <c r="H24" s="2">
        <f t="shared" si="5"/>
        <v>2.08</v>
      </c>
      <c r="I24" s="2">
        <f t="shared" si="1"/>
        <v>2.22</v>
      </c>
      <c r="J24" s="2">
        <f t="shared" si="1"/>
        <v>2.3600000000000003</v>
      </c>
      <c r="K24" s="2">
        <f t="shared" si="1"/>
        <v>2.5000000000000004</v>
      </c>
      <c r="L24" s="17">
        <f t="shared" si="6"/>
        <v>2.6250000000000004</v>
      </c>
      <c r="M24" s="3">
        <f>'LT-DCF (3)'!G24</f>
        <v>0.05</v>
      </c>
      <c r="N24" s="11">
        <f t="shared" si="7"/>
        <v>0.09079859352209511</v>
      </c>
      <c r="P24" s="2">
        <f t="shared" si="8"/>
        <v>-52.63</v>
      </c>
      <c r="Q24" s="2">
        <f t="shared" si="9"/>
        <v>2.08</v>
      </c>
      <c r="R24" s="2">
        <f t="shared" si="10"/>
        <v>2.22</v>
      </c>
      <c r="S24" s="2">
        <f t="shared" si="11"/>
        <v>2.3600000000000003</v>
      </c>
      <c r="T24" s="2">
        <f t="shared" si="12"/>
        <v>2.5000000000000004</v>
      </c>
      <c r="U24" s="2">
        <f t="shared" si="13"/>
        <v>2.6250000000000004</v>
      </c>
      <c r="V24" s="2">
        <f t="shared" si="13"/>
        <v>2.7562500000000005</v>
      </c>
      <c r="W24" s="2">
        <f t="shared" si="14"/>
        <v>2.894062500000001</v>
      </c>
      <c r="X24" s="2">
        <f t="shared" si="15"/>
        <v>3.0387656250000012</v>
      </c>
      <c r="Y24" s="2">
        <f t="shared" si="16"/>
        <v>3.1907039062500013</v>
      </c>
      <c r="Z24" s="2">
        <f t="shared" si="17"/>
        <v>3.3502391015625017</v>
      </c>
      <c r="AA24" s="2">
        <f t="shared" si="18"/>
        <v>3.517751056640627</v>
      </c>
      <c r="AB24" s="2">
        <f t="shared" si="19"/>
        <v>3.6936386094726585</v>
      </c>
      <c r="AC24" s="2">
        <f t="shared" si="20"/>
        <v>3.8783205399462917</v>
      </c>
      <c r="AD24" s="2">
        <f t="shared" si="21"/>
        <v>4.072236566943606</v>
      </c>
      <c r="AE24" s="2">
        <f t="shared" si="22"/>
        <v>4.275848395290787</v>
      </c>
      <c r="AF24" s="2">
        <f t="shared" si="23"/>
        <v>4.489640815055326</v>
      </c>
      <c r="AG24" s="2">
        <f t="shared" si="24"/>
        <v>4.7141228558080925</v>
      </c>
      <c r="AH24" s="2">
        <f t="shared" si="25"/>
        <v>4.949828998598497</v>
      </c>
      <c r="AI24" s="2">
        <f t="shared" si="26"/>
        <v>5.197320448528423</v>
      </c>
      <c r="AJ24" s="2">
        <f t="shared" si="27"/>
        <v>5.457186470954844</v>
      </c>
      <c r="AK24" s="2">
        <f t="shared" si="28"/>
        <v>5.730045794502587</v>
      </c>
      <c r="AL24" s="2">
        <f t="shared" si="29"/>
        <v>6.016548084227717</v>
      </c>
      <c r="AM24" s="2">
        <f t="shared" si="30"/>
        <v>6.317375488439103</v>
      </c>
      <c r="AN24" s="2">
        <f t="shared" si="31"/>
        <v>6.633244262861058</v>
      </c>
      <c r="AO24" s="2">
        <f t="shared" si="32"/>
        <v>6.964906476004111</v>
      </c>
      <c r="AP24" s="2">
        <f t="shared" si="33"/>
        <v>7.3131517998043165</v>
      </c>
      <c r="AQ24" s="2">
        <f t="shared" si="34"/>
        <v>7.678809389794533</v>
      </c>
      <c r="AR24" s="2">
        <f t="shared" si="35"/>
        <v>8.06274985928426</v>
      </c>
      <c r="AS24" s="2">
        <f t="shared" si="36"/>
        <v>8.465887352248473</v>
      </c>
      <c r="AT24" s="2">
        <f t="shared" si="37"/>
        <v>8.889181719860897</v>
      </c>
      <c r="AU24" s="2">
        <f t="shared" si="38"/>
        <v>9.333640805853943</v>
      </c>
      <c r="AV24" s="2">
        <f t="shared" si="39"/>
        <v>9.80032284614664</v>
      </c>
      <c r="AW24" s="2">
        <f t="shared" si="40"/>
        <v>10.290338988453973</v>
      </c>
      <c r="AX24" s="2">
        <f t="shared" si="41"/>
        <v>10.804855937876672</v>
      </c>
      <c r="AY24" s="2">
        <f t="shared" si="42"/>
        <v>11.345098734770506</v>
      </c>
      <c r="AZ24" s="2">
        <f t="shared" si="43"/>
        <v>11.912353671509031</v>
      </c>
      <c r="BA24" s="2">
        <f t="shared" si="44"/>
        <v>12.507971355084482</v>
      </c>
      <c r="BB24" s="2">
        <f t="shared" si="45"/>
        <v>13.133369922838707</v>
      </c>
      <c r="BC24" s="2">
        <f t="shared" si="46"/>
        <v>13.790038418980643</v>
      </c>
      <c r="BD24" s="2">
        <f t="shared" si="47"/>
        <v>14.479540339929676</v>
      </c>
      <c r="BE24" s="2">
        <f t="shared" si="48"/>
        <v>15.20351735692616</v>
      </c>
      <c r="BF24" s="2">
        <f t="shared" si="49"/>
        <v>15.963693224772468</v>
      </c>
      <c r="BG24" s="2">
        <f t="shared" si="50"/>
        <v>16.761877886011092</v>
      </c>
      <c r="BH24" s="2">
        <f t="shared" si="51"/>
        <v>17.599971780311648</v>
      </c>
      <c r="BI24" s="2">
        <f t="shared" si="52"/>
        <v>18.47997036932723</v>
      </c>
      <c r="BJ24" s="2">
        <f t="shared" si="53"/>
        <v>19.403968887793592</v>
      </c>
      <c r="BK24" s="2">
        <f t="shared" si="54"/>
        <v>20.374167332183273</v>
      </c>
      <c r="BL24" s="2">
        <f t="shared" si="55"/>
        <v>21.392875698792437</v>
      </c>
      <c r="BM24" s="2">
        <f t="shared" si="56"/>
        <v>22.46251948373206</v>
      </c>
      <c r="BN24" s="2">
        <f t="shared" si="57"/>
        <v>23.585645457918663</v>
      </c>
      <c r="BO24" s="2">
        <f t="shared" si="58"/>
        <v>24.7649277308146</v>
      </c>
      <c r="BP24" s="2">
        <f t="shared" si="59"/>
        <v>26.00317411735533</v>
      </c>
      <c r="BQ24" s="2">
        <f t="shared" si="60"/>
        <v>27.303332823223098</v>
      </c>
      <c r="BR24" s="2">
        <f t="shared" si="61"/>
        <v>28.668499464384254</v>
      </c>
      <c r="BS24" s="2">
        <f t="shared" si="62"/>
        <v>30.10192443760347</v>
      </c>
      <c r="BT24" s="2">
        <f t="shared" si="63"/>
        <v>31.607020659483645</v>
      </c>
      <c r="BU24" s="2">
        <f t="shared" si="64"/>
        <v>33.18737169245783</v>
      </c>
      <c r="BV24" s="2">
        <f t="shared" si="65"/>
        <v>34.84674027708073</v>
      </c>
      <c r="BW24" s="2">
        <f t="shared" si="66"/>
        <v>36.58907729093477</v>
      </c>
      <c r="BX24" s="2">
        <f t="shared" si="67"/>
        <v>38.41853115548151</v>
      </c>
      <c r="BY24" s="2">
        <f t="shared" si="68"/>
        <v>40.339457713255584</v>
      </c>
      <c r="BZ24" s="2">
        <f t="shared" si="69"/>
        <v>42.356430598918365</v>
      </c>
      <c r="CA24" s="2">
        <f t="shared" si="70"/>
        <v>44.474252128864286</v>
      </c>
      <c r="CB24" s="2">
        <f t="shared" si="71"/>
        <v>46.6979647353075</v>
      </c>
      <c r="CC24" s="2">
        <f t="shared" si="72"/>
        <v>49.03286297207288</v>
      </c>
      <c r="CD24" s="2">
        <f t="shared" si="73"/>
        <v>51.48450612067652</v>
      </c>
      <c r="CE24" s="2">
        <f t="shared" si="74"/>
        <v>54.05873142671035</v>
      </c>
      <c r="CF24" s="2">
        <f t="shared" si="75"/>
        <v>56.76166799804587</v>
      </c>
      <c r="CG24" s="2">
        <f t="shared" si="76"/>
        <v>59.59975139794817</v>
      </c>
      <c r="CH24" s="2">
        <f t="shared" si="77"/>
        <v>62.57973896784558</v>
      </c>
      <c r="CI24" s="2">
        <f t="shared" si="78"/>
        <v>65.70872591623787</v>
      </c>
      <c r="CJ24" s="2">
        <f t="shared" si="79"/>
        <v>68.99416221204976</v>
      </c>
      <c r="CK24" s="2">
        <f t="shared" si="80"/>
        <v>72.44387032265224</v>
      </c>
      <c r="CL24" s="2">
        <f t="shared" si="81"/>
        <v>76.06606383878486</v>
      </c>
      <c r="CM24" s="2">
        <f t="shared" si="82"/>
        <v>79.8693670307241</v>
      </c>
      <c r="CN24" s="2">
        <f t="shared" si="83"/>
        <v>83.86283538226031</v>
      </c>
      <c r="CO24" s="2">
        <f t="shared" si="84"/>
        <v>88.05597715137334</v>
      </c>
      <c r="CP24" s="2">
        <f t="shared" si="85"/>
        <v>92.45877600894201</v>
      </c>
      <c r="CQ24" s="2">
        <f t="shared" si="86"/>
        <v>97.08171480938911</v>
      </c>
      <c r="CR24" s="2">
        <f t="shared" si="87"/>
        <v>101.93580054985857</v>
      </c>
      <c r="CS24" s="2">
        <f t="shared" si="88"/>
        <v>107.0325905773515</v>
      </c>
      <c r="CT24" s="2">
        <f t="shared" si="89"/>
        <v>112.38422010621908</v>
      </c>
      <c r="CU24" s="2">
        <f t="shared" si="90"/>
        <v>118.00343111153003</v>
      </c>
      <c r="CV24" s="2">
        <f t="shared" si="91"/>
        <v>123.90360266710654</v>
      </c>
      <c r="CW24" s="2">
        <f t="shared" si="92"/>
        <v>130.09878280046186</v>
      </c>
      <c r="CX24" s="2">
        <f t="shared" si="93"/>
        <v>136.60372194048497</v>
      </c>
      <c r="CY24" s="2">
        <f t="shared" si="94"/>
        <v>143.43390803750924</v>
      </c>
      <c r="CZ24" s="2">
        <f t="shared" si="95"/>
        <v>150.6056034393847</v>
      </c>
      <c r="DA24" s="2">
        <f t="shared" si="96"/>
        <v>158.13588361135396</v>
      </c>
      <c r="DB24" s="2">
        <f t="shared" si="97"/>
        <v>166.04267779192168</v>
      </c>
      <c r="DC24" s="2">
        <f t="shared" si="98"/>
        <v>174.34481168151777</v>
      </c>
      <c r="DD24" s="2">
        <f t="shared" si="99"/>
        <v>183.06205226559368</v>
      </c>
      <c r="DE24" s="2">
        <f t="shared" si="100"/>
        <v>192.21515487887336</v>
      </c>
      <c r="DF24" s="2">
        <f t="shared" si="101"/>
        <v>201.82591262281704</v>
      </c>
      <c r="DG24" s="2">
        <f t="shared" si="102"/>
        <v>211.9172082539579</v>
      </c>
      <c r="DH24" s="2">
        <f t="shared" si="103"/>
        <v>222.5130686666558</v>
      </c>
      <c r="DI24" s="2">
        <f t="shared" si="104"/>
        <v>233.6387220999886</v>
      </c>
      <c r="DJ24" s="2">
        <f t="shared" si="105"/>
        <v>245.32065820498804</v>
      </c>
      <c r="DK24" s="2">
        <f t="shared" si="106"/>
        <v>257.58669111523744</v>
      </c>
      <c r="DL24" s="2">
        <f t="shared" si="107"/>
        <v>270.46602567099933</v>
      </c>
      <c r="DM24" s="2">
        <f t="shared" si="108"/>
        <v>283.9893269545493</v>
      </c>
      <c r="DN24" s="2">
        <f t="shared" si="109"/>
        <v>298.1887933022768</v>
      </c>
      <c r="DO24" s="2">
        <f t="shared" si="110"/>
        <v>313.09823296739063</v>
      </c>
      <c r="DP24" s="2">
        <f t="shared" si="111"/>
        <v>328.75314461576016</v>
      </c>
      <c r="DQ24" s="2">
        <f t="shared" si="112"/>
        <v>345.1908018465482</v>
      </c>
      <c r="DR24" s="2">
        <f t="shared" si="113"/>
        <v>362.4503419388756</v>
      </c>
      <c r="DS24" s="2">
        <f t="shared" si="114"/>
        <v>380.5728590358194</v>
      </c>
      <c r="DT24" s="2">
        <f t="shared" si="115"/>
        <v>399.6015019876104</v>
      </c>
      <c r="DU24" s="2">
        <f t="shared" si="116"/>
        <v>419.58157708699093</v>
      </c>
      <c r="DV24" s="2">
        <f t="shared" si="117"/>
        <v>440.5606559413405</v>
      </c>
      <c r="DW24" s="2">
        <f t="shared" si="118"/>
        <v>462.58868873840754</v>
      </c>
      <c r="DX24" s="2">
        <f t="shared" si="119"/>
        <v>485.71812317532795</v>
      </c>
      <c r="DY24" s="2">
        <f t="shared" si="120"/>
        <v>510.00402933409435</v>
      </c>
      <c r="DZ24" s="2">
        <f t="shared" si="121"/>
        <v>535.5042308007991</v>
      </c>
      <c r="EA24" s="2">
        <f t="shared" si="122"/>
        <v>562.2794423408391</v>
      </c>
      <c r="EB24" s="2">
        <f t="shared" si="123"/>
        <v>590.393414457881</v>
      </c>
      <c r="EC24" s="2">
        <f t="shared" si="124"/>
        <v>619.913085180775</v>
      </c>
      <c r="ED24" s="2">
        <f t="shared" si="125"/>
        <v>650.9087394398139</v>
      </c>
      <c r="EE24" s="2">
        <f t="shared" si="126"/>
        <v>683.4541764118046</v>
      </c>
      <c r="EF24" s="2">
        <f t="shared" si="127"/>
        <v>717.6268852323949</v>
      </c>
      <c r="EG24" s="2">
        <f t="shared" si="128"/>
        <v>753.5082294940147</v>
      </c>
      <c r="EH24" s="2">
        <f t="shared" si="129"/>
        <v>791.1836409687155</v>
      </c>
      <c r="EI24" s="2">
        <f t="shared" si="130"/>
        <v>830.7428230171513</v>
      </c>
      <c r="EJ24" s="2">
        <f t="shared" si="131"/>
        <v>872.2799641680089</v>
      </c>
      <c r="EK24" s="2">
        <f t="shared" si="132"/>
        <v>915.8939623764094</v>
      </c>
      <c r="EL24" s="2">
        <f t="shared" si="133"/>
        <v>961.6886604952299</v>
      </c>
      <c r="EM24" s="2">
        <f t="shared" si="134"/>
        <v>1009.7730935199914</v>
      </c>
      <c r="EN24" s="2">
        <f t="shared" si="135"/>
        <v>1060.261748195991</v>
      </c>
      <c r="EO24" s="2">
        <f t="shared" si="136"/>
        <v>1113.2748356057907</v>
      </c>
      <c r="EP24" s="2">
        <f t="shared" si="137"/>
        <v>1168.9385773860804</v>
      </c>
      <c r="EQ24" s="2">
        <f t="shared" si="138"/>
        <v>1227.3855062553844</v>
      </c>
      <c r="ER24" s="2">
        <f t="shared" si="139"/>
        <v>1288.7547815681537</v>
      </c>
      <c r="ES24" s="2">
        <f t="shared" si="140"/>
        <v>1353.1925206465614</v>
      </c>
      <c r="ET24" s="2">
        <f t="shared" si="141"/>
        <v>1420.8521466788895</v>
      </c>
      <c r="EU24" s="2">
        <f t="shared" si="142"/>
        <v>1491.894754012834</v>
      </c>
      <c r="EV24" s="2">
        <f t="shared" si="143"/>
        <v>1566.489491713476</v>
      </c>
      <c r="EW24" s="2">
        <f t="shared" si="144"/>
        <v>1644.8139662991498</v>
      </c>
      <c r="EX24" s="2">
        <f t="shared" si="145"/>
        <v>1727.0546646141074</v>
      </c>
      <c r="EY24" s="2">
        <f t="shared" si="146"/>
        <v>1813.407397844813</v>
      </c>
      <c r="EZ24" s="2">
        <f t="shared" si="147"/>
        <v>1904.0777677370538</v>
      </c>
      <c r="FA24" s="2">
        <f t="shared" si="148"/>
        <v>1999.2816561239065</v>
      </c>
      <c r="FB24" s="2">
        <f t="shared" si="149"/>
        <v>2099.245738930102</v>
      </c>
      <c r="FC24" s="2">
        <f t="shared" si="150"/>
        <v>2204.2080258766073</v>
      </c>
      <c r="FD24" s="2">
        <f t="shared" si="151"/>
        <v>2314.4184271704376</v>
      </c>
      <c r="FE24" s="2">
        <f t="shared" si="152"/>
        <v>2430.1393485289595</v>
      </c>
      <c r="FF24" s="2">
        <f t="shared" si="153"/>
        <v>2551.6463159554078</v>
      </c>
      <c r="FG24" s="2">
        <f t="shared" si="154"/>
        <v>2679.2286317531784</v>
      </c>
      <c r="FH24" s="2">
        <f t="shared" si="155"/>
        <v>2813.1900633408377</v>
      </c>
      <c r="FI24" s="2">
        <f t="shared" si="156"/>
        <v>2953.84956650788</v>
      </c>
      <c r="FJ24" s="2">
        <f t="shared" si="157"/>
        <v>3101.542044833274</v>
      </c>
    </row>
    <row r="25" spans="1:166" ht="18" customHeight="1">
      <c r="A25" s="1">
        <v>11</v>
      </c>
      <c r="B25" t="str">
        <f>'LT-DCF (3)'!B25</f>
        <v>Southern Co.</v>
      </c>
      <c r="D25" s="2">
        <f>'DCF (2)'!D25</f>
        <v>43.58</v>
      </c>
      <c r="E25" s="2">
        <f>'DCF (2)'!E25</f>
        <v>1.94</v>
      </c>
      <c r="F25" s="2">
        <v>2.2</v>
      </c>
      <c r="G25" s="2">
        <f t="shared" si="0"/>
        <v>0.08666666666666674</v>
      </c>
      <c r="H25" s="2">
        <f t="shared" si="5"/>
        <v>1.94</v>
      </c>
      <c r="I25" s="2">
        <f t="shared" si="1"/>
        <v>2.026666666666667</v>
      </c>
      <c r="J25" s="2">
        <f t="shared" si="1"/>
        <v>2.1133333333333337</v>
      </c>
      <c r="K25" s="2">
        <f t="shared" si="1"/>
        <v>2.2000000000000006</v>
      </c>
      <c r="L25" s="17">
        <f t="shared" si="6"/>
        <v>2.310000000000001</v>
      </c>
      <c r="M25" s="3">
        <f>'LT-DCF (3)'!G25</f>
        <v>0.05</v>
      </c>
      <c r="N25" s="11">
        <f t="shared" si="7"/>
        <v>0.0935865272750197</v>
      </c>
      <c r="P25" s="2">
        <f t="shared" si="8"/>
        <v>-43.58</v>
      </c>
      <c r="Q25" s="2">
        <f t="shared" si="9"/>
        <v>1.94</v>
      </c>
      <c r="R25" s="2">
        <f t="shared" si="10"/>
        <v>2.026666666666667</v>
      </c>
      <c r="S25" s="2">
        <f t="shared" si="11"/>
        <v>2.1133333333333337</v>
      </c>
      <c r="T25" s="2">
        <f t="shared" si="12"/>
        <v>2.2000000000000006</v>
      </c>
      <c r="U25" s="2">
        <f t="shared" si="13"/>
        <v>2.310000000000001</v>
      </c>
      <c r="V25" s="2">
        <f t="shared" si="13"/>
        <v>2.425500000000001</v>
      </c>
      <c r="W25" s="2">
        <f t="shared" si="14"/>
        <v>2.546775000000001</v>
      </c>
      <c r="X25" s="2">
        <f t="shared" si="15"/>
        <v>2.6741137500000014</v>
      </c>
      <c r="Y25" s="2">
        <f t="shared" si="16"/>
        <v>2.8078194375000014</v>
      </c>
      <c r="Z25" s="2">
        <f t="shared" si="17"/>
        <v>2.9482104093750015</v>
      </c>
      <c r="AA25" s="2">
        <f t="shared" si="18"/>
        <v>3.0956209298437516</v>
      </c>
      <c r="AB25" s="2">
        <f t="shared" si="19"/>
        <v>3.2504019763359393</v>
      </c>
      <c r="AC25" s="2">
        <f t="shared" si="20"/>
        <v>3.4129220751527365</v>
      </c>
      <c r="AD25" s="2">
        <f t="shared" si="21"/>
        <v>3.5835681789103733</v>
      </c>
      <c r="AE25" s="2">
        <f t="shared" si="22"/>
        <v>3.762746587855892</v>
      </c>
      <c r="AF25" s="2">
        <f t="shared" si="23"/>
        <v>3.9508839172486865</v>
      </c>
      <c r="AG25" s="2">
        <f t="shared" si="24"/>
        <v>4.148428113111121</v>
      </c>
      <c r="AH25" s="2">
        <f t="shared" si="25"/>
        <v>4.355849518766678</v>
      </c>
      <c r="AI25" s="2">
        <f t="shared" si="26"/>
        <v>4.573641994705012</v>
      </c>
      <c r="AJ25" s="2">
        <f t="shared" si="27"/>
        <v>4.802324094440263</v>
      </c>
      <c r="AK25" s="2">
        <f t="shared" si="28"/>
        <v>5.042440299162276</v>
      </c>
      <c r="AL25" s="2">
        <f t="shared" si="29"/>
        <v>5.29456231412039</v>
      </c>
      <c r="AM25" s="2">
        <f t="shared" si="30"/>
        <v>5.55929042982641</v>
      </c>
      <c r="AN25" s="2">
        <f t="shared" si="31"/>
        <v>5.837254951317731</v>
      </c>
      <c r="AO25" s="2">
        <f t="shared" si="32"/>
        <v>6.129117698883618</v>
      </c>
      <c r="AP25" s="2">
        <f t="shared" si="33"/>
        <v>6.435573583827798</v>
      </c>
      <c r="AQ25" s="2">
        <f t="shared" si="34"/>
        <v>6.757352263019189</v>
      </c>
      <c r="AR25" s="2">
        <f t="shared" si="35"/>
        <v>7.095219876170148</v>
      </c>
      <c r="AS25" s="2">
        <f t="shared" si="36"/>
        <v>7.449980869978656</v>
      </c>
      <c r="AT25" s="2">
        <f t="shared" si="37"/>
        <v>7.822479913477589</v>
      </c>
      <c r="AU25" s="2">
        <f t="shared" si="38"/>
        <v>8.21360390915147</v>
      </c>
      <c r="AV25" s="2">
        <f t="shared" si="39"/>
        <v>8.624284104609044</v>
      </c>
      <c r="AW25" s="2">
        <f t="shared" si="40"/>
        <v>9.055498309839496</v>
      </c>
      <c r="AX25" s="2">
        <f t="shared" si="41"/>
        <v>9.508273225331472</v>
      </c>
      <c r="AY25" s="2">
        <f t="shared" si="42"/>
        <v>9.983686886598045</v>
      </c>
      <c r="AZ25" s="2">
        <f t="shared" si="43"/>
        <v>10.482871230927948</v>
      </c>
      <c r="BA25" s="2">
        <f t="shared" si="44"/>
        <v>11.007014792474346</v>
      </c>
      <c r="BB25" s="2">
        <f t="shared" si="45"/>
        <v>11.557365532098064</v>
      </c>
      <c r="BC25" s="2">
        <f t="shared" si="46"/>
        <v>12.135233808702967</v>
      </c>
      <c r="BD25" s="2">
        <f t="shared" si="47"/>
        <v>12.741995499138117</v>
      </c>
      <c r="BE25" s="2">
        <f t="shared" si="48"/>
        <v>13.379095274095024</v>
      </c>
      <c r="BF25" s="2">
        <f t="shared" si="49"/>
        <v>14.048050037799776</v>
      </c>
      <c r="BG25" s="2">
        <f t="shared" si="50"/>
        <v>14.750452539689766</v>
      </c>
      <c r="BH25" s="2">
        <f t="shared" si="51"/>
        <v>15.487975166674255</v>
      </c>
      <c r="BI25" s="2">
        <f t="shared" si="52"/>
        <v>16.262373925007967</v>
      </c>
      <c r="BJ25" s="2">
        <f t="shared" si="53"/>
        <v>17.075492621258366</v>
      </c>
      <c r="BK25" s="2">
        <f t="shared" si="54"/>
        <v>17.929267252321285</v>
      </c>
      <c r="BL25" s="2">
        <f t="shared" si="55"/>
        <v>18.82573061493735</v>
      </c>
      <c r="BM25" s="2">
        <f t="shared" si="56"/>
        <v>19.767017145684218</v>
      </c>
      <c r="BN25" s="2">
        <f t="shared" si="57"/>
        <v>20.755368002968428</v>
      </c>
      <c r="BO25" s="2">
        <f t="shared" si="58"/>
        <v>21.79313640311685</v>
      </c>
      <c r="BP25" s="2">
        <f t="shared" si="59"/>
        <v>22.882793223272696</v>
      </c>
      <c r="BQ25" s="2">
        <f t="shared" si="60"/>
        <v>24.02693288443633</v>
      </c>
      <c r="BR25" s="2">
        <f t="shared" si="61"/>
        <v>25.22827952865815</v>
      </c>
      <c r="BS25" s="2">
        <f t="shared" si="62"/>
        <v>26.489693505091058</v>
      </c>
      <c r="BT25" s="2">
        <f t="shared" si="63"/>
        <v>27.81417818034561</v>
      </c>
      <c r="BU25" s="2">
        <f t="shared" si="64"/>
        <v>29.20488708936289</v>
      </c>
      <c r="BV25" s="2">
        <f t="shared" si="65"/>
        <v>30.665131443831037</v>
      </c>
      <c r="BW25" s="2">
        <f t="shared" si="66"/>
        <v>32.19838801602259</v>
      </c>
      <c r="BX25" s="2">
        <f t="shared" si="67"/>
        <v>33.80830741682372</v>
      </c>
      <c r="BY25" s="2">
        <f t="shared" si="68"/>
        <v>35.49872278766491</v>
      </c>
      <c r="BZ25" s="2">
        <f t="shared" si="69"/>
        <v>37.27365892704816</v>
      </c>
      <c r="CA25" s="2">
        <f t="shared" si="70"/>
        <v>39.13734187340057</v>
      </c>
      <c r="CB25" s="2">
        <f t="shared" si="71"/>
        <v>41.0942089670706</v>
      </c>
      <c r="CC25" s="2">
        <f t="shared" si="72"/>
        <v>43.14891941542413</v>
      </c>
      <c r="CD25" s="2">
        <f t="shared" si="73"/>
        <v>45.30636538619534</v>
      </c>
      <c r="CE25" s="2">
        <f t="shared" si="74"/>
        <v>47.571683655505105</v>
      </c>
      <c r="CF25" s="2">
        <f t="shared" si="75"/>
        <v>49.95026783828036</v>
      </c>
      <c r="CG25" s="2">
        <f t="shared" si="76"/>
        <v>52.44778123019438</v>
      </c>
      <c r="CH25" s="2">
        <f t="shared" si="77"/>
        <v>55.0701702917041</v>
      </c>
      <c r="CI25" s="2">
        <f t="shared" si="78"/>
        <v>57.82367880628931</v>
      </c>
      <c r="CJ25" s="2">
        <f t="shared" si="79"/>
        <v>60.71486274660378</v>
      </c>
      <c r="CK25" s="2">
        <f t="shared" si="80"/>
        <v>63.75060588393397</v>
      </c>
      <c r="CL25" s="2">
        <f t="shared" si="81"/>
        <v>66.93813617813068</v>
      </c>
      <c r="CM25" s="2">
        <f t="shared" si="82"/>
        <v>70.28504298703722</v>
      </c>
      <c r="CN25" s="2">
        <f t="shared" si="83"/>
        <v>73.79929513638908</v>
      </c>
      <c r="CO25" s="2">
        <f t="shared" si="84"/>
        <v>77.48925989320854</v>
      </c>
      <c r="CP25" s="2">
        <f t="shared" si="85"/>
        <v>81.36372288786897</v>
      </c>
      <c r="CQ25" s="2">
        <f t="shared" si="86"/>
        <v>85.43190903226242</v>
      </c>
      <c r="CR25" s="2">
        <f t="shared" si="87"/>
        <v>89.70350448387555</v>
      </c>
      <c r="CS25" s="2">
        <f t="shared" si="88"/>
        <v>94.18867970806933</v>
      </c>
      <c r="CT25" s="2">
        <f t="shared" si="89"/>
        <v>98.8981136934728</v>
      </c>
      <c r="CU25" s="2">
        <f t="shared" si="90"/>
        <v>103.84301937814644</v>
      </c>
      <c r="CV25" s="2">
        <f t="shared" si="91"/>
        <v>109.03517034705376</v>
      </c>
      <c r="CW25" s="2">
        <f t="shared" si="92"/>
        <v>114.48692886440645</v>
      </c>
      <c r="CX25" s="2">
        <f t="shared" si="93"/>
        <v>120.21127530762678</v>
      </c>
      <c r="CY25" s="2">
        <f t="shared" si="94"/>
        <v>126.22183907300813</v>
      </c>
      <c r="CZ25" s="2">
        <f t="shared" si="95"/>
        <v>132.53293102665853</v>
      </c>
      <c r="DA25" s="2">
        <f t="shared" si="96"/>
        <v>139.15957757799146</v>
      </c>
      <c r="DB25" s="2">
        <f t="shared" si="97"/>
        <v>146.11755645689104</v>
      </c>
      <c r="DC25" s="2">
        <f t="shared" si="98"/>
        <v>153.4234342797356</v>
      </c>
      <c r="DD25" s="2">
        <f t="shared" si="99"/>
        <v>161.09460599372238</v>
      </c>
      <c r="DE25" s="2">
        <f t="shared" si="100"/>
        <v>169.1493362934085</v>
      </c>
      <c r="DF25" s="2">
        <f t="shared" si="101"/>
        <v>177.60680310807894</v>
      </c>
      <c r="DG25" s="2">
        <f t="shared" si="102"/>
        <v>186.4871432634829</v>
      </c>
      <c r="DH25" s="2">
        <f t="shared" si="103"/>
        <v>195.81150042665703</v>
      </c>
      <c r="DI25" s="2">
        <f t="shared" si="104"/>
        <v>205.6020754479899</v>
      </c>
      <c r="DJ25" s="2">
        <f t="shared" si="105"/>
        <v>215.88217922038942</v>
      </c>
      <c r="DK25" s="2">
        <f t="shared" si="106"/>
        <v>226.6762881814089</v>
      </c>
      <c r="DL25" s="2">
        <f t="shared" si="107"/>
        <v>238.01010259047933</v>
      </c>
      <c r="DM25" s="2">
        <f t="shared" si="108"/>
        <v>249.9106077200033</v>
      </c>
      <c r="DN25" s="2">
        <f t="shared" si="109"/>
        <v>262.4061381060035</v>
      </c>
      <c r="DO25" s="2">
        <f t="shared" si="110"/>
        <v>275.5264450113037</v>
      </c>
      <c r="DP25" s="2">
        <f t="shared" si="111"/>
        <v>289.3027672618689</v>
      </c>
      <c r="DQ25" s="2">
        <f t="shared" si="112"/>
        <v>303.76790562496234</v>
      </c>
      <c r="DR25" s="2">
        <f t="shared" si="113"/>
        <v>318.95630090621046</v>
      </c>
      <c r="DS25" s="2">
        <f t="shared" si="114"/>
        <v>334.904115951521</v>
      </c>
      <c r="DT25" s="2">
        <f t="shared" si="115"/>
        <v>351.6493217490971</v>
      </c>
      <c r="DU25" s="2">
        <f t="shared" si="116"/>
        <v>369.231787836552</v>
      </c>
      <c r="DV25" s="2">
        <f t="shared" si="117"/>
        <v>387.6933772283796</v>
      </c>
      <c r="DW25" s="2">
        <f t="shared" si="118"/>
        <v>407.0780460897986</v>
      </c>
      <c r="DX25" s="2">
        <f t="shared" si="119"/>
        <v>427.43194839428855</v>
      </c>
      <c r="DY25" s="2">
        <f t="shared" si="120"/>
        <v>448.803545814003</v>
      </c>
      <c r="DZ25" s="2">
        <f t="shared" si="121"/>
        <v>471.2437231047031</v>
      </c>
      <c r="EA25" s="2">
        <f t="shared" si="122"/>
        <v>494.8059092599383</v>
      </c>
      <c r="EB25" s="2">
        <f t="shared" si="123"/>
        <v>519.5462047229353</v>
      </c>
      <c r="EC25" s="2">
        <f t="shared" si="124"/>
        <v>545.523514959082</v>
      </c>
      <c r="ED25" s="2">
        <f t="shared" si="125"/>
        <v>572.7996907070361</v>
      </c>
      <c r="EE25" s="2">
        <f t="shared" si="126"/>
        <v>601.4396752423879</v>
      </c>
      <c r="EF25" s="2">
        <f t="shared" si="127"/>
        <v>631.5116590045074</v>
      </c>
      <c r="EG25" s="2">
        <f t="shared" si="128"/>
        <v>663.0872419547327</v>
      </c>
      <c r="EH25" s="2">
        <f t="shared" si="129"/>
        <v>696.2416040524694</v>
      </c>
      <c r="EI25" s="2">
        <f t="shared" si="130"/>
        <v>731.0536842550929</v>
      </c>
      <c r="EJ25" s="2">
        <f t="shared" si="131"/>
        <v>767.6063684678476</v>
      </c>
      <c r="EK25" s="2">
        <f t="shared" si="132"/>
        <v>805.98668689124</v>
      </c>
      <c r="EL25" s="2">
        <f t="shared" si="133"/>
        <v>846.286021235802</v>
      </c>
      <c r="EM25" s="2">
        <f t="shared" si="134"/>
        <v>888.6003222975921</v>
      </c>
      <c r="EN25" s="2">
        <f t="shared" si="135"/>
        <v>933.0303384124718</v>
      </c>
      <c r="EO25" s="2">
        <f t="shared" si="136"/>
        <v>979.6818553330954</v>
      </c>
      <c r="EP25" s="2">
        <f t="shared" si="137"/>
        <v>1028.6659480997503</v>
      </c>
      <c r="EQ25" s="2">
        <f t="shared" si="138"/>
        <v>1080.0992455047378</v>
      </c>
      <c r="ER25" s="2">
        <f t="shared" si="139"/>
        <v>1134.1042077799748</v>
      </c>
      <c r="ES25" s="2">
        <f t="shared" si="140"/>
        <v>1190.8094181689735</v>
      </c>
      <c r="ET25" s="2">
        <f t="shared" si="141"/>
        <v>1250.3498890774222</v>
      </c>
      <c r="EU25" s="2">
        <f t="shared" si="142"/>
        <v>1312.8673835312934</v>
      </c>
      <c r="EV25" s="2">
        <f t="shared" si="143"/>
        <v>1378.510752707858</v>
      </c>
      <c r="EW25" s="2">
        <f t="shared" si="144"/>
        <v>1447.436290343251</v>
      </c>
      <c r="EX25" s="2">
        <f t="shared" si="145"/>
        <v>1519.8081048604136</v>
      </c>
      <c r="EY25" s="2">
        <f t="shared" si="146"/>
        <v>1595.7985101034342</v>
      </c>
      <c r="EZ25" s="2">
        <f t="shared" si="147"/>
        <v>1675.588435608606</v>
      </c>
      <c r="FA25" s="2">
        <f t="shared" si="148"/>
        <v>1759.3678573890363</v>
      </c>
      <c r="FB25" s="2">
        <f t="shared" si="149"/>
        <v>1847.3362502584882</v>
      </c>
      <c r="FC25" s="2">
        <f t="shared" si="150"/>
        <v>1939.7030627714128</v>
      </c>
      <c r="FD25" s="2">
        <f t="shared" si="151"/>
        <v>2036.6882159099835</v>
      </c>
      <c r="FE25" s="2">
        <f t="shared" si="152"/>
        <v>2138.5226267054827</v>
      </c>
      <c r="FF25" s="2">
        <f t="shared" si="153"/>
        <v>2245.4487580407567</v>
      </c>
      <c r="FG25" s="2">
        <f t="shared" si="154"/>
        <v>2357.7211959427946</v>
      </c>
      <c r="FH25" s="2">
        <f t="shared" si="155"/>
        <v>2475.6072557399343</v>
      </c>
      <c r="FI25" s="2">
        <f t="shared" si="156"/>
        <v>2599.387618526931</v>
      </c>
      <c r="FJ25" s="2">
        <f t="shared" si="157"/>
        <v>2729.3569994532777</v>
      </c>
    </row>
    <row r="26" spans="1:166" ht="18" customHeight="1">
      <c r="A26" s="1">
        <v>12</v>
      </c>
      <c r="B26" t="str">
        <f>'LT-DCF (3)'!B26</f>
        <v>Vectren Corp.</v>
      </c>
      <c r="D26" s="2">
        <f>'DCF (2)'!D26</f>
        <v>28.31</v>
      </c>
      <c r="E26" s="2">
        <f>'DCF (2)'!E26</f>
        <v>1.41</v>
      </c>
      <c r="F26" s="2">
        <v>1.6</v>
      </c>
      <c r="G26" s="2">
        <f t="shared" si="0"/>
        <v>0.0633333333333334</v>
      </c>
      <c r="H26" s="2">
        <f t="shared" si="5"/>
        <v>1.41</v>
      </c>
      <c r="I26" s="2">
        <f t="shared" si="1"/>
        <v>1.4733333333333334</v>
      </c>
      <c r="J26" s="2">
        <f t="shared" si="1"/>
        <v>1.5366666666666668</v>
      </c>
      <c r="K26" s="2">
        <f t="shared" si="1"/>
        <v>1.6000000000000003</v>
      </c>
      <c r="L26" s="17">
        <f t="shared" si="6"/>
        <v>1.6800000000000004</v>
      </c>
      <c r="M26" s="3">
        <f>'LT-DCF (3)'!G26</f>
        <v>0.05</v>
      </c>
      <c r="N26" s="11">
        <f t="shared" si="7"/>
        <v>0.09886050874002637</v>
      </c>
      <c r="P26" s="2">
        <f t="shared" si="8"/>
        <v>-28.31</v>
      </c>
      <c r="Q26" s="2">
        <f t="shared" si="9"/>
        <v>1.41</v>
      </c>
      <c r="R26" s="2">
        <f t="shared" si="10"/>
        <v>1.4733333333333334</v>
      </c>
      <c r="S26" s="2">
        <f t="shared" si="11"/>
        <v>1.5366666666666668</v>
      </c>
      <c r="T26" s="2">
        <f t="shared" si="12"/>
        <v>1.6000000000000003</v>
      </c>
      <c r="U26" s="2">
        <f t="shared" si="13"/>
        <v>1.6800000000000004</v>
      </c>
      <c r="V26" s="2">
        <f t="shared" si="13"/>
        <v>1.7640000000000005</v>
      </c>
      <c r="W26" s="2">
        <f t="shared" si="14"/>
        <v>1.8522000000000005</v>
      </c>
      <c r="X26" s="2">
        <f t="shared" si="15"/>
        <v>1.9448100000000006</v>
      </c>
      <c r="Y26" s="2">
        <f t="shared" si="16"/>
        <v>2.0420505000000007</v>
      </c>
      <c r="Z26" s="2">
        <f t="shared" si="17"/>
        <v>2.144153025000001</v>
      </c>
      <c r="AA26" s="2">
        <f t="shared" si="18"/>
        <v>2.251360676250001</v>
      </c>
      <c r="AB26" s="2">
        <f t="shared" si="19"/>
        <v>2.3639287100625013</v>
      </c>
      <c r="AC26" s="2">
        <f t="shared" si="20"/>
        <v>2.4821251455656266</v>
      </c>
      <c r="AD26" s="2">
        <f t="shared" si="21"/>
        <v>2.606231402843908</v>
      </c>
      <c r="AE26" s="2">
        <f t="shared" si="22"/>
        <v>2.7365429729861037</v>
      </c>
      <c r="AF26" s="2">
        <f t="shared" si="23"/>
        <v>2.873370121635409</v>
      </c>
      <c r="AG26" s="2">
        <f t="shared" si="24"/>
        <v>3.0170386277171795</v>
      </c>
      <c r="AH26" s="2">
        <f t="shared" si="25"/>
        <v>3.1678905591030384</v>
      </c>
      <c r="AI26" s="2">
        <f t="shared" si="26"/>
        <v>3.3262850870581904</v>
      </c>
      <c r="AJ26" s="2">
        <f t="shared" si="27"/>
        <v>3.4925993414111</v>
      </c>
      <c r="AK26" s="2">
        <f t="shared" si="28"/>
        <v>3.667229308481655</v>
      </c>
      <c r="AL26" s="2">
        <f t="shared" si="29"/>
        <v>3.850590773905738</v>
      </c>
      <c r="AM26" s="2">
        <f t="shared" si="30"/>
        <v>4.043120312601025</v>
      </c>
      <c r="AN26" s="2">
        <f t="shared" si="31"/>
        <v>4.245276328231077</v>
      </c>
      <c r="AO26" s="2">
        <f t="shared" si="32"/>
        <v>4.457540144642631</v>
      </c>
      <c r="AP26" s="2">
        <f t="shared" si="33"/>
        <v>4.680417151874763</v>
      </c>
      <c r="AQ26" s="2">
        <f t="shared" si="34"/>
        <v>4.914438009468501</v>
      </c>
      <c r="AR26" s="2">
        <f t="shared" si="35"/>
        <v>5.160159909941926</v>
      </c>
      <c r="AS26" s="2">
        <f t="shared" si="36"/>
        <v>5.418167905439023</v>
      </c>
      <c r="AT26" s="2">
        <f t="shared" si="37"/>
        <v>5.689076300710974</v>
      </c>
      <c r="AU26" s="2">
        <f t="shared" si="38"/>
        <v>5.973530115746524</v>
      </c>
      <c r="AV26" s="2">
        <f t="shared" si="39"/>
        <v>6.27220662153385</v>
      </c>
      <c r="AW26" s="2">
        <f t="shared" si="40"/>
        <v>6.585816952610543</v>
      </c>
      <c r="AX26" s="2">
        <f t="shared" si="41"/>
        <v>6.915107800241071</v>
      </c>
      <c r="AY26" s="2">
        <f t="shared" si="42"/>
        <v>7.260863190253125</v>
      </c>
      <c r="AZ26" s="2">
        <f t="shared" si="43"/>
        <v>7.6239063497657815</v>
      </c>
      <c r="BA26" s="2">
        <f t="shared" si="44"/>
        <v>8.00510166725407</v>
      </c>
      <c r="BB26" s="2">
        <f t="shared" si="45"/>
        <v>8.405356750616775</v>
      </c>
      <c r="BC26" s="2">
        <f t="shared" si="46"/>
        <v>8.825624588147614</v>
      </c>
      <c r="BD26" s="2">
        <f t="shared" si="47"/>
        <v>9.266905817554994</v>
      </c>
      <c r="BE26" s="2">
        <f t="shared" si="48"/>
        <v>9.730251108432745</v>
      </c>
      <c r="BF26" s="2">
        <f t="shared" si="49"/>
        <v>10.216763663854382</v>
      </c>
      <c r="BG26" s="2">
        <f t="shared" si="50"/>
        <v>10.7276018470471</v>
      </c>
      <c r="BH26" s="2">
        <f t="shared" si="51"/>
        <v>11.263981939399457</v>
      </c>
      <c r="BI26" s="2">
        <f t="shared" si="52"/>
        <v>11.82718103636943</v>
      </c>
      <c r="BJ26" s="2">
        <f t="shared" si="53"/>
        <v>12.418540088187902</v>
      </c>
      <c r="BK26" s="2">
        <f t="shared" si="54"/>
        <v>13.039467092597297</v>
      </c>
      <c r="BL26" s="2">
        <f t="shared" si="55"/>
        <v>13.691440447227162</v>
      </c>
      <c r="BM26" s="2">
        <f t="shared" si="56"/>
        <v>14.37601246958852</v>
      </c>
      <c r="BN26" s="2">
        <f t="shared" si="57"/>
        <v>15.094813093067946</v>
      </c>
      <c r="BO26" s="2">
        <f t="shared" si="58"/>
        <v>15.849553747721345</v>
      </c>
      <c r="BP26" s="2">
        <f t="shared" si="59"/>
        <v>16.642031435107413</v>
      </c>
      <c r="BQ26" s="2">
        <f t="shared" si="60"/>
        <v>17.474133006862782</v>
      </c>
      <c r="BR26" s="2">
        <f t="shared" si="61"/>
        <v>18.347839657205924</v>
      </c>
      <c r="BS26" s="2">
        <f t="shared" si="62"/>
        <v>19.265231640066222</v>
      </c>
      <c r="BT26" s="2">
        <f t="shared" si="63"/>
        <v>20.228493222069535</v>
      </c>
      <c r="BU26" s="2">
        <f t="shared" si="64"/>
        <v>21.239917883173014</v>
      </c>
      <c r="BV26" s="2">
        <f t="shared" si="65"/>
        <v>22.301913777331666</v>
      </c>
      <c r="BW26" s="2">
        <f t="shared" si="66"/>
        <v>23.41700946619825</v>
      </c>
      <c r="BX26" s="2">
        <f t="shared" si="67"/>
        <v>24.587859939508164</v>
      </c>
      <c r="BY26" s="2">
        <f t="shared" si="68"/>
        <v>25.817252936483573</v>
      </c>
      <c r="BZ26" s="2">
        <f t="shared" si="69"/>
        <v>27.108115583307754</v>
      </c>
      <c r="CA26" s="2">
        <f t="shared" si="70"/>
        <v>28.46352136247314</v>
      </c>
      <c r="CB26" s="2">
        <f t="shared" si="71"/>
        <v>29.8866974305968</v>
      </c>
      <c r="CC26" s="2">
        <f t="shared" si="72"/>
        <v>31.38103230212664</v>
      </c>
      <c r="CD26" s="2">
        <f t="shared" si="73"/>
        <v>32.95008391723297</v>
      </c>
      <c r="CE26" s="2">
        <f t="shared" si="74"/>
        <v>34.59758811309462</v>
      </c>
      <c r="CF26" s="2">
        <f t="shared" si="75"/>
        <v>36.32746751874936</v>
      </c>
      <c r="CG26" s="2">
        <f t="shared" si="76"/>
        <v>38.143840894686825</v>
      </c>
      <c r="CH26" s="2">
        <f t="shared" si="77"/>
        <v>40.05103293942117</v>
      </c>
      <c r="CI26" s="2">
        <f t="shared" si="78"/>
        <v>42.05358458639223</v>
      </c>
      <c r="CJ26" s="2">
        <f t="shared" si="79"/>
        <v>44.156263815711846</v>
      </c>
      <c r="CK26" s="2">
        <f t="shared" si="80"/>
        <v>46.36407700649744</v>
      </c>
      <c r="CL26" s="2">
        <f t="shared" si="81"/>
        <v>48.68228085682231</v>
      </c>
      <c r="CM26" s="2">
        <f t="shared" si="82"/>
        <v>51.116394899663426</v>
      </c>
      <c r="CN26" s="2">
        <f t="shared" si="83"/>
        <v>53.6722146446466</v>
      </c>
      <c r="CO26" s="2">
        <f t="shared" si="84"/>
        <v>56.35582537687893</v>
      </c>
      <c r="CP26" s="2">
        <f t="shared" si="85"/>
        <v>59.17361664572288</v>
      </c>
      <c r="CQ26" s="2">
        <f t="shared" si="86"/>
        <v>62.13229747800903</v>
      </c>
      <c r="CR26" s="2">
        <f t="shared" si="87"/>
        <v>65.23891235190948</v>
      </c>
      <c r="CS26" s="2">
        <f t="shared" si="88"/>
        <v>68.50085796950495</v>
      </c>
      <c r="CT26" s="2">
        <f t="shared" si="89"/>
        <v>71.9259008679802</v>
      </c>
      <c r="CU26" s="2">
        <f t="shared" si="90"/>
        <v>75.52219591137921</v>
      </c>
      <c r="CV26" s="2">
        <f t="shared" si="91"/>
        <v>79.29830570694818</v>
      </c>
      <c r="CW26" s="2">
        <f t="shared" si="92"/>
        <v>83.2632209922956</v>
      </c>
      <c r="CX26" s="2">
        <f t="shared" si="93"/>
        <v>87.42638204191039</v>
      </c>
      <c r="CY26" s="2">
        <f t="shared" si="94"/>
        <v>91.79770114400591</v>
      </c>
      <c r="CZ26" s="2">
        <f t="shared" si="95"/>
        <v>96.38758620120622</v>
      </c>
      <c r="DA26" s="2">
        <f t="shared" si="96"/>
        <v>101.20696551126653</v>
      </c>
      <c r="DB26" s="2">
        <f t="shared" si="97"/>
        <v>106.26731378682986</v>
      </c>
      <c r="DC26" s="2">
        <f t="shared" si="98"/>
        <v>111.58067947617135</v>
      </c>
      <c r="DD26" s="2">
        <f t="shared" si="99"/>
        <v>117.15971344997993</v>
      </c>
      <c r="DE26" s="2">
        <f t="shared" si="100"/>
        <v>123.01769912247893</v>
      </c>
      <c r="DF26" s="2">
        <f t="shared" si="101"/>
        <v>129.1685840786029</v>
      </c>
      <c r="DG26" s="2">
        <f t="shared" si="102"/>
        <v>135.62701328253303</v>
      </c>
      <c r="DH26" s="2">
        <f t="shared" si="103"/>
        <v>142.40836394665968</v>
      </c>
      <c r="DI26" s="2">
        <f t="shared" si="104"/>
        <v>149.52878214399266</v>
      </c>
      <c r="DJ26" s="2">
        <f t="shared" si="105"/>
        <v>157.0052212511923</v>
      </c>
      <c r="DK26" s="2">
        <f t="shared" si="106"/>
        <v>164.8554823137519</v>
      </c>
      <c r="DL26" s="2">
        <f t="shared" si="107"/>
        <v>173.09825642943952</v>
      </c>
      <c r="DM26" s="2">
        <f t="shared" si="108"/>
        <v>181.7531692509115</v>
      </c>
      <c r="DN26" s="2">
        <f t="shared" si="109"/>
        <v>190.8408277134571</v>
      </c>
      <c r="DO26" s="2">
        <f t="shared" si="110"/>
        <v>200.38286909912995</v>
      </c>
      <c r="DP26" s="2">
        <f t="shared" si="111"/>
        <v>210.40201255408647</v>
      </c>
      <c r="DQ26" s="2">
        <f t="shared" si="112"/>
        <v>220.9221131817908</v>
      </c>
      <c r="DR26" s="2">
        <f t="shared" si="113"/>
        <v>231.96821884088035</v>
      </c>
      <c r="DS26" s="2">
        <f t="shared" si="114"/>
        <v>243.5666297829244</v>
      </c>
      <c r="DT26" s="2">
        <f t="shared" si="115"/>
        <v>255.7449612720706</v>
      </c>
      <c r="DU26" s="2">
        <f t="shared" si="116"/>
        <v>268.53220933567417</v>
      </c>
      <c r="DV26" s="2">
        <f t="shared" si="117"/>
        <v>281.95881980245787</v>
      </c>
      <c r="DW26" s="2">
        <f t="shared" si="118"/>
        <v>296.05676079258075</v>
      </c>
      <c r="DX26" s="2">
        <f t="shared" si="119"/>
        <v>310.85959883220977</v>
      </c>
      <c r="DY26" s="2">
        <f t="shared" si="120"/>
        <v>326.40257877382027</v>
      </c>
      <c r="DZ26" s="2">
        <f t="shared" si="121"/>
        <v>342.7227077125113</v>
      </c>
      <c r="EA26" s="2">
        <f t="shared" si="122"/>
        <v>359.8588430981369</v>
      </c>
      <c r="EB26" s="2">
        <f t="shared" si="123"/>
        <v>377.8517852530438</v>
      </c>
      <c r="EC26" s="2">
        <f t="shared" si="124"/>
        <v>396.744374515696</v>
      </c>
      <c r="ED26" s="2">
        <f t="shared" si="125"/>
        <v>416.5815932414808</v>
      </c>
      <c r="EE26" s="2">
        <f t="shared" si="126"/>
        <v>437.4106729035548</v>
      </c>
      <c r="EF26" s="2">
        <f t="shared" si="127"/>
        <v>459.2812065487326</v>
      </c>
      <c r="EG26" s="2">
        <f t="shared" si="128"/>
        <v>482.24526687616924</v>
      </c>
      <c r="EH26" s="2">
        <f t="shared" si="129"/>
        <v>506.3575302199777</v>
      </c>
      <c r="EI26" s="2">
        <f t="shared" si="130"/>
        <v>531.6754067309766</v>
      </c>
      <c r="EJ26" s="2">
        <f t="shared" si="131"/>
        <v>558.2591770675255</v>
      </c>
      <c r="EK26" s="2">
        <f t="shared" si="132"/>
        <v>586.1721359209017</v>
      </c>
      <c r="EL26" s="2">
        <f t="shared" si="133"/>
        <v>615.4807427169468</v>
      </c>
      <c r="EM26" s="2">
        <f t="shared" si="134"/>
        <v>646.2547798527942</v>
      </c>
      <c r="EN26" s="2">
        <f t="shared" si="135"/>
        <v>678.5675188454339</v>
      </c>
      <c r="EO26" s="2">
        <f t="shared" si="136"/>
        <v>712.4958947877057</v>
      </c>
      <c r="EP26" s="2">
        <f t="shared" si="137"/>
        <v>748.1206895270909</v>
      </c>
      <c r="EQ26" s="2">
        <f t="shared" si="138"/>
        <v>785.5267240034455</v>
      </c>
      <c r="ER26" s="2">
        <f t="shared" si="139"/>
        <v>824.8030602036177</v>
      </c>
      <c r="ES26" s="2">
        <f t="shared" si="140"/>
        <v>866.0432132137987</v>
      </c>
      <c r="ET26" s="2">
        <f t="shared" si="141"/>
        <v>909.3453738744887</v>
      </c>
      <c r="EU26" s="2">
        <f t="shared" si="142"/>
        <v>954.8126425682132</v>
      </c>
      <c r="EV26" s="2">
        <f t="shared" si="143"/>
        <v>1002.5532746966238</v>
      </c>
      <c r="EW26" s="2">
        <f t="shared" si="144"/>
        <v>1052.6809384314552</v>
      </c>
      <c r="EX26" s="2">
        <f t="shared" si="145"/>
        <v>1105.314985353028</v>
      </c>
      <c r="EY26" s="2">
        <f t="shared" si="146"/>
        <v>1160.5807346206796</v>
      </c>
      <c r="EZ26" s="2">
        <f t="shared" si="147"/>
        <v>1218.6097713517136</v>
      </c>
      <c r="FA26" s="2">
        <f t="shared" si="148"/>
        <v>1279.5402599192994</v>
      </c>
      <c r="FB26" s="2">
        <f t="shared" si="149"/>
        <v>1343.5172729152644</v>
      </c>
      <c r="FC26" s="2">
        <f t="shared" si="150"/>
        <v>1410.6931365610276</v>
      </c>
      <c r="FD26" s="2">
        <f t="shared" si="151"/>
        <v>1481.2277933890791</v>
      </c>
      <c r="FE26" s="2">
        <f t="shared" si="152"/>
        <v>1555.2891830585331</v>
      </c>
      <c r="FF26" s="2">
        <f t="shared" si="153"/>
        <v>1633.0536422114599</v>
      </c>
      <c r="FG26" s="2">
        <f t="shared" si="154"/>
        <v>1714.706324322033</v>
      </c>
      <c r="FH26" s="2">
        <f t="shared" si="155"/>
        <v>1800.4416405381346</v>
      </c>
      <c r="FI26" s="2">
        <f t="shared" si="156"/>
        <v>1890.4637225650415</v>
      </c>
      <c r="FJ26" s="2">
        <f t="shared" si="157"/>
        <v>1984.9869086932936</v>
      </c>
    </row>
    <row r="27" spans="1:166" ht="18" customHeight="1">
      <c r="A27" s="1">
        <v>13</v>
      </c>
      <c r="B27" t="str">
        <f>'LT-DCF (3)'!B27</f>
        <v>Wisconsin Energy</v>
      </c>
      <c r="D27" s="2">
        <f>'DCF (2)'!D27</f>
        <v>32.63</v>
      </c>
      <c r="E27" s="2">
        <f>'DCF (2)'!E27</f>
        <v>1.2</v>
      </c>
      <c r="F27" s="2">
        <v>1.65</v>
      </c>
      <c r="G27" s="2">
        <f t="shared" si="0"/>
        <v>0.15</v>
      </c>
      <c r="H27" s="2">
        <f t="shared" si="5"/>
        <v>1.2</v>
      </c>
      <c r="I27" s="2">
        <f t="shared" si="1"/>
        <v>1.3499999999999999</v>
      </c>
      <c r="J27" s="2">
        <f t="shared" si="1"/>
        <v>1.4999999999999998</v>
      </c>
      <c r="K27" s="2">
        <f t="shared" si="1"/>
        <v>1.6499999999999997</v>
      </c>
      <c r="L27" s="17">
        <f t="shared" si="6"/>
        <v>1.7324999999999997</v>
      </c>
      <c r="M27" s="3">
        <f>'LT-DCF (3)'!G27</f>
        <v>0.05</v>
      </c>
      <c r="N27" s="11">
        <f t="shared" si="7"/>
        <v>0.09307032219874885</v>
      </c>
      <c r="P27" s="2">
        <f t="shared" si="8"/>
        <v>-32.63</v>
      </c>
      <c r="Q27" s="2">
        <f t="shared" si="9"/>
        <v>1.2</v>
      </c>
      <c r="R27" s="2">
        <f t="shared" si="10"/>
        <v>1.3499999999999999</v>
      </c>
      <c r="S27" s="2">
        <f t="shared" si="11"/>
        <v>1.4999999999999998</v>
      </c>
      <c r="T27" s="2">
        <f t="shared" si="12"/>
        <v>1.6499999999999997</v>
      </c>
      <c r="U27" s="2">
        <f t="shared" si="13"/>
        <v>1.7324999999999997</v>
      </c>
      <c r="V27" s="2">
        <f t="shared" si="13"/>
        <v>1.8191249999999997</v>
      </c>
      <c r="W27" s="2">
        <f t="shared" si="14"/>
        <v>1.9100812499999997</v>
      </c>
      <c r="X27" s="2">
        <f t="shared" si="15"/>
        <v>2.0055853124999996</v>
      </c>
      <c r="Y27" s="2">
        <f t="shared" si="16"/>
        <v>2.105864578125</v>
      </c>
      <c r="Z27" s="2">
        <f t="shared" si="17"/>
        <v>2.21115780703125</v>
      </c>
      <c r="AA27" s="2">
        <f t="shared" si="18"/>
        <v>2.3217156973828126</v>
      </c>
      <c r="AB27" s="2">
        <f t="shared" si="19"/>
        <v>2.4378014822519534</v>
      </c>
      <c r="AC27" s="2">
        <f t="shared" si="20"/>
        <v>2.5596915563645513</v>
      </c>
      <c r="AD27" s="2">
        <f t="shared" si="21"/>
        <v>2.687676134182779</v>
      </c>
      <c r="AE27" s="2">
        <f t="shared" si="22"/>
        <v>2.822059940891918</v>
      </c>
      <c r="AF27" s="2">
        <f t="shared" si="23"/>
        <v>2.963162937936514</v>
      </c>
      <c r="AG27" s="2">
        <f t="shared" si="24"/>
        <v>3.1113210848333397</v>
      </c>
      <c r="AH27" s="2">
        <f t="shared" si="25"/>
        <v>3.2668871390750067</v>
      </c>
      <c r="AI27" s="2">
        <f t="shared" si="26"/>
        <v>3.430231496028757</v>
      </c>
      <c r="AJ27" s="2">
        <f t="shared" si="27"/>
        <v>3.6017430708301954</v>
      </c>
      <c r="AK27" s="2">
        <f t="shared" si="28"/>
        <v>3.7818302243717055</v>
      </c>
      <c r="AL27" s="2">
        <f t="shared" si="29"/>
        <v>3.970921735590291</v>
      </c>
      <c r="AM27" s="2">
        <f t="shared" si="30"/>
        <v>4.169467822369806</v>
      </c>
      <c r="AN27" s="2">
        <f t="shared" si="31"/>
        <v>4.377941213488296</v>
      </c>
      <c r="AO27" s="2">
        <f t="shared" si="32"/>
        <v>4.596838274162711</v>
      </c>
      <c r="AP27" s="2">
        <f t="shared" si="33"/>
        <v>4.8266801878708465</v>
      </c>
      <c r="AQ27" s="2">
        <f t="shared" si="34"/>
        <v>5.068014197264389</v>
      </c>
      <c r="AR27" s="2">
        <f t="shared" si="35"/>
        <v>5.3214149071276085</v>
      </c>
      <c r="AS27" s="2">
        <f t="shared" si="36"/>
        <v>5.5874856524839895</v>
      </c>
      <c r="AT27" s="2">
        <f t="shared" si="37"/>
        <v>5.866859935108189</v>
      </c>
      <c r="AU27" s="2">
        <f t="shared" si="38"/>
        <v>6.160202931863599</v>
      </c>
      <c r="AV27" s="2">
        <f t="shared" si="39"/>
        <v>6.468213078456779</v>
      </c>
      <c r="AW27" s="2">
        <f t="shared" si="40"/>
        <v>6.791623732379619</v>
      </c>
      <c r="AX27" s="2">
        <f t="shared" si="41"/>
        <v>7.1312049189986</v>
      </c>
      <c r="AY27" s="2">
        <f t="shared" si="42"/>
        <v>7.487765164948531</v>
      </c>
      <c r="AZ27" s="2">
        <f t="shared" si="43"/>
        <v>7.862153423195958</v>
      </c>
      <c r="BA27" s="2">
        <f t="shared" si="44"/>
        <v>8.255261094355756</v>
      </c>
      <c r="BB27" s="2">
        <f t="shared" si="45"/>
        <v>8.668024149073544</v>
      </c>
      <c r="BC27" s="2">
        <f t="shared" si="46"/>
        <v>9.101425356527221</v>
      </c>
      <c r="BD27" s="2">
        <f t="shared" si="47"/>
        <v>9.556496624353583</v>
      </c>
      <c r="BE27" s="2">
        <f t="shared" si="48"/>
        <v>10.034321455571263</v>
      </c>
      <c r="BF27" s="2">
        <f t="shared" si="49"/>
        <v>10.536037528349826</v>
      </c>
      <c r="BG27" s="2">
        <f t="shared" si="50"/>
        <v>11.062839404767319</v>
      </c>
      <c r="BH27" s="2">
        <f t="shared" si="51"/>
        <v>11.615981375005685</v>
      </c>
      <c r="BI27" s="2">
        <f t="shared" si="52"/>
        <v>12.19678044375597</v>
      </c>
      <c r="BJ27" s="2">
        <f t="shared" si="53"/>
        <v>12.806619465943768</v>
      </c>
      <c r="BK27" s="2">
        <f t="shared" si="54"/>
        <v>13.446950439240958</v>
      </c>
      <c r="BL27" s="2">
        <f t="shared" si="55"/>
        <v>14.119297961203007</v>
      </c>
      <c r="BM27" s="2">
        <f t="shared" si="56"/>
        <v>14.825262859263157</v>
      </c>
      <c r="BN27" s="2">
        <f t="shared" si="57"/>
        <v>15.566526002226315</v>
      </c>
      <c r="BO27" s="2">
        <f t="shared" si="58"/>
        <v>16.34485230233763</v>
      </c>
      <c r="BP27" s="2">
        <f t="shared" si="59"/>
        <v>17.162094917454514</v>
      </c>
      <c r="BQ27" s="2">
        <f t="shared" si="60"/>
        <v>18.02019966332724</v>
      </c>
      <c r="BR27" s="2">
        <f t="shared" si="61"/>
        <v>18.921209646493605</v>
      </c>
      <c r="BS27" s="2">
        <f t="shared" si="62"/>
        <v>19.867270128818287</v>
      </c>
      <c r="BT27" s="2">
        <f t="shared" si="63"/>
        <v>20.8606336352592</v>
      </c>
      <c r="BU27" s="2">
        <f t="shared" si="64"/>
        <v>21.903665317022163</v>
      </c>
      <c r="BV27" s="2">
        <f t="shared" si="65"/>
        <v>22.998848582873272</v>
      </c>
      <c r="BW27" s="2">
        <f t="shared" si="66"/>
        <v>24.148791012016936</v>
      </c>
      <c r="BX27" s="2">
        <f t="shared" si="67"/>
        <v>25.356230562617785</v>
      </c>
      <c r="BY27" s="2">
        <f t="shared" si="68"/>
        <v>26.624042090748677</v>
      </c>
      <c r="BZ27" s="2">
        <f t="shared" si="69"/>
        <v>27.955244195286113</v>
      </c>
      <c r="CA27" s="2">
        <f t="shared" si="70"/>
        <v>29.35300640505042</v>
      </c>
      <c r="CB27" s="2">
        <f t="shared" si="71"/>
        <v>30.820656725302943</v>
      </c>
      <c r="CC27" s="2">
        <f t="shared" si="72"/>
        <v>32.36168956156809</v>
      </c>
      <c r="CD27" s="2">
        <f t="shared" si="73"/>
        <v>33.9797740396465</v>
      </c>
      <c r="CE27" s="2">
        <f t="shared" si="74"/>
        <v>35.67876274162883</v>
      </c>
      <c r="CF27" s="2">
        <f t="shared" si="75"/>
        <v>37.46270087871027</v>
      </c>
      <c r="CG27" s="2">
        <f t="shared" si="76"/>
        <v>39.335835922645785</v>
      </c>
      <c r="CH27" s="2">
        <f t="shared" si="77"/>
        <v>41.302627718778076</v>
      </c>
      <c r="CI27" s="2">
        <f t="shared" si="78"/>
        <v>43.36775910471698</v>
      </c>
      <c r="CJ27" s="2">
        <f t="shared" si="79"/>
        <v>45.53614705995283</v>
      </c>
      <c r="CK27" s="2">
        <f t="shared" si="80"/>
        <v>47.812954412950475</v>
      </c>
      <c r="CL27" s="2">
        <f t="shared" si="81"/>
        <v>50.203602133598004</v>
      </c>
      <c r="CM27" s="2">
        <f t="shared" si="82"/>
        <v>52.71378224027791</v>
      </c>
      <c r="CN27" s="2">
        <f t="shared" si="83"/>
        <v>55.34947135229181</v>
      </c>
      <c r="CO27" s="2">
        <f t="shared" si="84"/>
        <v>58.1169449199064</v>
      </c>
      <c r="CP27" s="2">
        <f t="shared" si="85"/>
        <v>61.02279216590173</v>
      </c>
      <c r="CQ27" s="2">
        <f t="shared" si="86"/>
        <v>64.07393177419682</v>
      </c>
      <c r="CR27" s="2">
        <f t="shared" si="87"/>
        <v>67.27762836290667</v>
      </c>
      <c r="CS27" s="2">
        <f t="shared" si="88"/>
        <v>70.64150978105201</v>
      </c>
      <c r="CT27" s="2">
        <f t="shared" si="89"/>
        <v>74.17358527010461</v>
      </c>
      <c r="CU27" s="2">
        <f t="shared" si="90"/>
        <v>77.88226453360984</v>
      </c>
      <c r="CV27" s="2">
        <f t="shared" si="91"/>
        <v>81.77637776029033</v>
      </c>
      <c r="CW27" s="2">
        <f t="shared" si="92"/>
        <v>85.86519664830485</v>
      </c>
      <c r="CX27" s="2">
        <f t="shared" si="93"/>
        <v>90.15845648072009</v>
      </c>
      <c r="CY27" s="2">
        <f t="shared" si="94"/>
        <v>94.6663793047561</v>
      </c>
      <c r="CZ27" s="2">
        <f t="shared" si="95"/>
        <v>99.39969826999392</v>
      </c>
      <c r="DA27" s="2">
        <f t="shared" si="96"/>
        <v>104.36968318349362</v>
      </c>
      <c r="DB27" s="2">
        <f t="shared" si="97"/>
        <v>109.5881673426683</v>
      </c>
      <c r="DC27" s="2">
        <f t="shared" si="98"/>
        <v>115.06757570980172</v>
      </c>
      <c r="DD27" s="2">
        <f t="shared" si="99"/>
        <v>120.8209544952918</v>
      </c>
      <c r="DE27" s="2">
        <f t="shared" si="100"/>
        <v>126.8620022200564</v>
      </c>
      <c r="DF27" s="2">
        <f t="shared" si="101"/>
        <v>133.2051023310592</v>
      </c>
      <c r="DG27" s="2">
        <f t="shared" si="102"/>
        <v>139.86535744761218</v>
      </c>
      <c r="DH27" s="2">
        <f t="shared" si="103"/>
        <v>146.8586253199928</v>
      </c>
      <c r="DI27" s="2">
        <f t="shared" si="104"/>
        <v>154.20155658599245</v>
      </c>
      <c r="DJ27" s="2">
        <f t="shared" si="105"/>
        <v>161.91163441529207</v>
      </c>
      <c r="DK27" s="2">
        <f t="shared" si="106"/>
        <v>170.00721613605668</v>
      </c>
      <c r="DL27" s="2">
        <f t="shared" si="107"/>
        <v>178.50757694285952</v>
      </c>
      <c r="DM27" s="2">
        <f t="shared" si="108"/>
        <v>187.4329557900025</v>
      </c>
      <c r="DN27" s="2">
        <f t="shared" si="109"/>
        <v>196.80460357950264</v>
      </c>
      <c r="DO27" s="2">
        <f t="shared" si="110"/>
        <v>206.64483375847777</v>
      </c>
      <c r="DP27" s="2">
        <f t="shared" si="111"/>
        <v>216.97707544640167</v>
      </c>
      <c r="DQ27" s="2">
        <f t="shared" si="112"/>
        <v>227.82592921872177</v>
      </c>
      <c r="DR27" s="2">
        <f t="shared" si="113"/>
        <v>239.21722567965787</v>
      </c>
      <c r="DS27" s="2">
        <f t="shared" si="114"/>
        <v>251.17808696364077</v>
      </c>
      <c r="DT27" s="2">
        <f t="shared" si="115"/>
        <v>263.7369913118228</v>
      </c>
      <c r="DU27" s="2">
        <f t="shared" si="116"/>
        <v>276.92384087741397</v>
      </c>
      <c r="DV27" s="2">
        <f t="shared" si="117"/>
        <v>290.77003292128467</v>
      </c>
      <c r="DW27" s="2">
        <f t="shared" si="118"/>
        <v>305.3085345673489</v>
      </c>
      <c r="DX27" s="2">
        <f t="shared" si="119"/>
        <v>320.57396129571634</v>
      </c>
      <c r="DY27" s="2">
        <f t="shared" si="120"/>
        <v>336.6026593605022</v>
      </c>
      <c r="DZ27" s="2">
        <f t="shared" si="121"/>
        <v>353.4327923285273</v>
      </c>
      <c r="EA27" s="2">
        <f t="shared" si="122"/>
        <v>371.10443194495366</v>
      </c>
      <c r="EB27" s="2">
        <f t="shared" si="123"/>
        <v>389.65965354220134</v>
      </c>
      <c r="EC27" s="2">
        <f t="shared" si="124"/>
        <v>409.14263621931144</v>
      </c>
      <c r="ED27" s="2">
        <f t="shared" si="125"/>
        <v>429.599768030277</v>
      </c>
      <c r="EE27" s="2">
        <f t="shared" si="126"/>
        <v>451.0797564317909</v>
      </c>
      <c r="EF27" s="2">
        <f t="shared" si="127"/>
        <v>473.6337442533804</v>
      </c>
      <c r="EG27" s="2">
        <f t="shared" si="128"/>
        <v>497.31543146604946</v>
      </c>
      <c r="EH27" s="2">
        <f t="shared" si="129"/>
        <v>522.181203039352</v>
      </c>
      <c r="EI27" s="2">
        <f t="shared" si="130"/>
        <v>548.2902631913196</v>
      </c>
      <c r="EJ27" s="2">
        <f t="shared" si="131"/>
        <v>575.7047763508856</v>
      </c>
      <c r="EK27" s="2">
        <f t="shared" si="132"/>
        <v>604.4900151684299</v>
      </c>
      <c r="EL27" s="2">
        <f t="shared" si="133"/>
        <v>634.7145159268514</v>
      </c>
      <c r="EM27" s="2">
        <f t="shared" si="134"/>
        <v>666.450241723194</v>
      </c>
      <c r="EN27" s="2">
        <f t="shared" si="135"/>
        <v>699.7727538093537</v>
      </c>
      <c r="EO27" s="2">
        <f t="shared" si="136"/>
        <v>734.7613914998215</v>
      </c>
      <c r="EP27" s="2">
        <f t="shared" si="137"/>
        <v>771.4994610748125</v>
      </c>
      <c r="EQ27" s="2">
        <f t="shared" si="138"/>
        <v>810.0744341285532</v>
      </c>
      <c r="ER27" s="2">
        <f t="shared" si="139"/>
        <v>850.5781558349809</v>
      </c>
      <c r="ES27" s="2">
        <f t="shared" si="140"/>
        <v>893.10706362673</v>
      </c>
      <c r="ET27" s="2">
        <f t="shared" si="141"/>
        <v>937.7624168080665</v>
      </c>
      <c r="EU27" s="2">
        <f t="shared" si="142"/>
        <v>984.6505376484699</v>
      </c>
      <c r="EV27" s="2">
        <f t="shared" si="143"/>
        <v>1033.8830645308935</v>
      </c>
      <c r="EW27" s="2">
        <f t="shared" si="144"/>
        <v>1085.5772177574383</v>
      </c>
      <c r="EX27" s="2">
        <f t="shared" si="145"/>
        <v>1139.8560786453104</v>
      </c>
      <c r="EY27" s="2">
        <f t="shared" si="146"/>
        <v>1196.848882577576</v>
      </c>
      <c r="EZ27" s="2">
        <f t="shared" si="147"/>
        <v>1256.691326706455</v>
      </c>
      <c r="FA27" s="2">
        <f t="shared" si="148"/>
        <v>1319.5258930417776</v>
      </c>
      <c r="FB27" s="2">
        <f t="shared" si="149"/>
        <v>1385.5021876938665</v>
      </c>
      <c r="FC27" s="2">
        <f t="shared" si="150"/>
        <v>1454.77729707856</v>
      </c>
      <c r="FD27" s="2">
        <f t="shared" si="151"/>
        <v>1527.516161932488</v>
      </c>
      <c r="FE27" s="2">
        <f t="shared" si="152"/>
        <v>1603.8919700291126</v>
      </c>
      <c r="FF27" s="2">
        <f t="shared" si="153"/>
        <v>1684.0865685305682</v>
      </c>
      <c r="FG27" s="2">
        <f t="shared" si="154"/>
        <v>1768.2908969570967</v>
      </c>
      <c r="FH27" s="2">
        <f t="shared" si="155"/>
        <v>1856.7054418049515</v>
      </c>
      <c r="FI27" s="2">
        <f t="shared" si="156"/>
        <v>1949.5407138951991</v>
      </c>
      <c r="FJ27" s="2">
        <f t="shared" si="157"/>
        <v>2047.017749589959</v>
      </c>
    </row>
    <row r="28" spans="1:166" ht="18" customHeight="1">
      <c r="A28" s="1">
        <v>14</v>
      </c>
      <c r="B28" t="str">
        <f>'LT-DCF (3)'!B28</f>
        <v>Xcel Energy Inc.</v>
      </c>
      <c r="D28" s="2">
        <f>'DCF (2)'!D28</f>
        <v>25.72</v>
      </c>
      <c r="E28" s="2">
        <f>'DCF (2)'!E28</f>
        <v>1.06</v>
      </c>
      <c r="F28" s="2">
        <v>1.15</v>
      </c>
      <c r="G28" s="2">
        <f t="shared" si="0"/>
        <v>0.029999999999999954</v>
      </c>
      <c r="H28" s="2">
        <f t="shared" si="5"/>
        <v>1.06</v>
      </c>
      <c r="I28" s="2">
        <f t="shared" si="1"/>
        <v>1.09</v>
      </c>
      <c r="J28" s="2">
        <f t="shared" si="1"/>
        <v>1.12</v>
      </c>
      <c r="K28" s="2">
        <f t="shared" si="1"/>
        <v>1.1500000000000001</v>
      </c>
      <c r="L28" s="17">
        <f t="shared" si="6"/>
        <v>1.2075000000000002</v>
      </c>
      <c r="M28" s="3">
        <f>'LT-DCF (3)'!G28</f>
        <v>0.05</v>
      </c>
      <c r="N28" s="11">
        <f t="shared" si="7"/>
        <v>0.08863331557698827</v>
      </c>
      <c r="P28" s="2">
        <f t="shared" si="8"/>
        <v>-25.72</v>
      </c>
      <c r="Q28" s="2">
        <f t="shared" si="9"/>
        <v>1.06</v>
      </c>
      <c r="R28" s="2">
        <f t="shared" si="10"/>
        <v>1.09</v>
      </c>
      <c r="S28" s="2">
        <f t="shared" si="11"/>
        <v>1.12</v>
      </c>
      <c r="T28" s="2">
        <f t="shared" si="12"/>
        <v>1.1500000000000001</v>
      </c>
      <c r="U28" s="2">
        <f t="shared" si="13"/>
        <v>1.2075000000000002</v>
      </c>
      <c r="V28" s="2">
        <f t="shared" si="13"/>
        <v>1.2678750000000003</v>
      </c>
      <c r="W28" s="2">
        <f t="shared" si="14"/>
        <v>1.3312687500000004</v>
      </c>
      <c r="X28" s="2">
        <f t="shared" si="15"/>
        <v>1.3978321875000006</v>
      </c>
      <c r="Y28" s="2">
        <f t="shared" si="16"/>
        <v>1.4677237968750008</v>
      </c>
      <c r="Z28" s="2">
        <f t="shared" si="17"/>
        <v>1.5411099867187508</v>
      </c>
      <c r="AA28" s="2">
        <f t="shared" si="18"/>
        <v>1.6181654860546884</v>
      </c>
      <c r="AB28" s="2">
        <f t="shared" si="19"/>
        <v>1.6990737603574229</v>
      </c>
      <c r="AC28" s="2">
        <f t="shared" si="20"/>
        <v>1.784027448375294</v>
      </c>
      <c r="AD28" s="2">
        <f t="shared" si="21"/>
        <v>1.8732288207940588</v>
      </c>
      <c r="AE28" s="2">
        <f t="shared" si="22"/>
        <v>1.9668902618337618</v>
      </c>
      <c r="AF28" s="2">
        <f t="shared" si="23"/>
        <v>2.06523477492545</v>
      </c>
      <c r="AG28" s="2">
        <f t="shared" si="24"/>
        <v>2.1684965136717222</v>
      </c>
      <c r="AH28" s="2">
        <f t="shared" si="25"/>
        <v>2.2769213393553085</v>
      </c>
      <c r="AI28" s="2">
        <f t="shared" si="26"/>
        <v>2.390767406323074</v>
      </c>
      <c r="AJ28" s="2">
        <f t="shared" si="27"/>
        <v>2.510305776639228</v>
      </c>
      <c r="AK28" s="2">
        <f t="shared" si="28"/>
        <v>2.6358210654711893</v>
      </c>
      <c r="AL28" s="2">
        <f t="shared" si="29"/>
        <v>2.767612118744749</v>
      </c>
      <c r="AM28" s="2">
        <f t="shared" si="30"/>
        <v>2.9059927246819863</v>
      </c>
      <c r="AN28" s="2">
        <f t="shared" si="31"/>
        <v>3.0512923609160856</v>
      </c>
      <c r="AO28" s="2">
        <f t="shared" si="32"/>
        <v>3.20385697896189</v>
      </c>
      <c r="AP28" s="2">
        <f t="shared" si="33"/>
        <v>3.3640498279099846</v>
      </c>
      <c r="AQ28" s="2">
        <f t="shared" si="34"/>
        <v>3.532252319305484</v>
      </c>
      <c r="AR28" s="2">
        <f t="shared" si="35"/>
        <v>3.7088649352707583</v>
      </c>
      <c r="AS28" s="2">
        <f t="shared" si="36"/>
        <v>3.8943081820342966</v>
      </c>
      <c r="AT28" s="2">
        <f t="shared" si="37"/>
        <v>4.089023591136011</v>
      </c>
      <c r="AU28" s="2">
        <f t="shared" si="38"/>
        <v>4.2934747706928125</v>
      </c>
      <c r="AV28" s="2">
        <f t="shared" si="39"/>
        <v>4.508148509227453</v>
      </c>
      <c r="AW28" s="2">
        <f t="shared" si="40"/>
        <v>4.733555934688826</v>
      </c>
      <c r="AX28" s="2">
        <f t="shared" si="41"/>
        <v>4.970233731423267</v>
      </c>
      <c r="AY28" s="2">
        <f t="shared" si="42"/>
        <v>5.21874541799443</v>
      </c>
      <c r="AZ28" s="2">
        <f t="shared" si="43"/>
        <v>5.479682688894152</v>
      </c>
      <c r="BA28" s="2">
        <f t="shared" si="44"/>
        <v>5.75366682333886</v>
      </c>
      <c r="BB28" s="2">
        <f t="shared" si="45"/>
        <v>6.041350164505803</v>
      </c>
      <c r="BC28" s="2">
        <f t="shared" si="46"/>
        <v>6.343417672731094</v>
      </c>
      <c r="BD28" s="2">
        <f t="shared" si="47"/>
        <v>6.660588556367649</v>
      </c>
      <c r="BE28" s="2">
        <f t="shared" si="48"/>
        <v>6.993617984186031</v>
      </c>
      <c r="BF28" s="2">
        <f t="shared" si="49"/>
        <v>7.343298883395333</v>
      </c>
      <c r="BG28" s="2">
        <f t="shared" si="50"/>
        <v>7.7104638275651</v>
      </c>
      <c r="BH28" s="2">
        <f t="shared" si="51"/>
        <v>8.095987018943354</v>
      </c>
      <c r="BI28" s="2">
        <f t="shared" si="52"/>
        <v>8.500786369890523</v>
      </c>
      <c r="BJ28" s="2">
        <f t="shared" si="53"/>
        <v>8.92582568838505</v>
      </c>
      <c r="BK28" s="2">
        <f t="shared" si="54"/>
        <v>9.372116972804303</v>
      </c>
      <c r="BL28" s="2">
        <f t="shared" si="55"/>
        <v>9.840722821444519</v>
      </c>
      <c r="BM28" s="2">
        <f t="shared" si="56"/>
        <v>10.332758962516746</v>
      </c>
      <c r="BN28" s="2">
        <f t="shared" si="57"/>
        <v>10.849396910642584</v>
      </c>
      <c r="BO28" s="2">
        <f t="shared" si="58"/>
        <v>11.391866756174714</v>
      </c>
      <c r="BP28" s="2">
        <f t="shared" si="59"/>
        <v>11.961460093983451</v>
      </c>
      <c r="BQ28" s="2">
        <f t="shared" si="60"/>
        <v>12.559533098682625</v>
      </c>
      <c r="BR28" s="2">
        <f t="shared" si="61"/>
        <v>13.187509753616757</v>
      </c>
      <c r="BS28" s="2">
        <f t="shared" si="62"/>
        <v>13.846885241297596</v>
      </c>
      <c r="BT28" s="2">
        <f t="shared" si="63"/>
        <v>14.539229503362476</v>
      </c>
      <c r="BU28" s="2">
        <f t="shared" si="64"/>
        <v>15.2661909785306</v>
      </c>
      <c r="BV28" s="2">
        <f t="shared" si="65"/>
        <v>16.02950052745713</v>
      </c>
      <c r="BW28" s="2">
        <f t="shared" si="66"/>
        <v>16.830975553829987</v>
      </c>
      <c r="BX28" s="2">
        <f t="shared" si="67"/>
        <v>17.672524331521487</v>
      </c>
      <c r="BY28" s="2">
        <f t="shared" si="68"/>
        <v>18.556150548097563</v>
      </c>
      <c r="BZ28" s="2">
        <f t="shared" si="69"/>
        <v>19.483958075502443</v>
      </c>
      <c r="CA28" s="2">
        <f t="shared" si="70"/>
        <v>20.458155979277567</v>
      </c>
      <c r="CB28" s="2">
        <f t="shared" si="71"/>
        <v>21.481063778241445</v>
      </c>
      <c r="CC28" s="2">
        <f t="shared" si="72"/>
        <v>22.55511696715352</v>
      </c>
      <c r="CD28" s="2">
        <f t="shared" si="73"/>
        <v>23.682872815511196</v>
      </c>
      <c r="CE28" s="2">
        <f t="shared" si="74"/>
        <v>24.867016456286755</v>
      </c>
      <c r="CF28" s="2">
        <f t="shared" si="75"/>
        <v>26.110367279101094</v>
      </c>
      <c r="CG28" s="2">
        <f t="shared" si="76"/>
        <v>27.41588564305615</v>
      </c>
      <c r="CH28" s="2">
        <f t="shared" si="77"/>
        <v>28.786679925208958</v>
      </c>
      <c r="CI28" s="2">
        <f t="shared" si="78"/>
        <v>30.226013921469406</v>
      </c>
      <c r="CJ28" s="2">
        <f t="shared" si="79"/>
        <v>31.73731461754288</v>
      </c>
      <c r="CK28" s="2">
        <f t="shared" si="80"/>
        <v>33.32418034842002</v>
      </c>
      <c r="CL28" s="2">
        <f t="shared" si="81"/>
        <v>34.990389365841025</v>
      </c>
      <c r="CM28" s="2">
        <f t="shared" si="82"/>
        <v>36.739908834133075</v>
      </c>
      <c r="CN28" s="2">
        <f t="shared" si="83"/>
        <v>38.57690427583973</v>
      </c>
      <c r="CO28" s="2">
        <f t="shared" si="84"/>
        <v>40.50574948963172</v>
      </c>
      <c r="CP28" s="2">
        <f t="shared" si="85"/>
        <v>42.531036964113305</v>
      </c>
      <c r="CQ28" s="2">
        <f t="shared" si="86"/>
        <v>44.65758881231897</v>
      </c>
      <c r="CR28" s="2">
        <f t="shared" si="87"/>
        <v>46.89046825293492</v>
      </c>
      <c r="CS28" s="2">
        <f t="shared" si="88"/>
        <v>49.234991665581674</v>
      </c>
      <c r="CT28" s="2">
        <f t="shared" si="89"/>
        <v>51.69674124886076</v>
      </c>
      <c r="CU28" s="2">
        <f t="shared" si="90"/>
        <v>54.281578311303804</v>
      </c>
      <c r="CV28" s="2">
        <f t="shared" si="91"/>
        <v>56.995657226869</v>
      </c>
      <c r="CW28" s="2">
        <f t="shared" si="92"/>
        <v>59.84544008821245</v>
      </c>
      <c r="CX28" s="2">
        <f t="shared" si="93"/>
        <v>62.83771209262307</v>
      </c>
      <c r="CY28" s="2">
        <f t="shared" si="94"/>
        <v>65.97959769725423</v>
      </c>
      <c r="CZ28" s="2">
        <f t="shared" si="95"/>
        <v>69.27857758211695</v>
      </c>
      <c r="DA28" s="2">
        <f t="shared" si="96"/>
        <v>72.7425064612228</v>
      </c>
      <c r="DB28" s="2">
        <f t="shared" si="97"/>
        <v>76.37963178428394</v>
      </c>
      <c r="DC28" s="2">
        <f t="shared" si="98"/>
        <v>80.19861337349815</v>
      </c>
      <c r="DD28" s="2">
        <f t="shared" si="99"/>
        <v>84.20854404217306</v>
      </c>
      <c r="DE28" s="2">
        <f t="shared" si="100"/>
        <v>88.41897124428172</v>
      </c>
      <c r="DF28" s="2">
        <f t="shared" si="101"/>
        <v>92.83991980649581</v>
      </c>
      <c r="DG28" s="2">
        <f t="shared" si="102"/>
        <v>97.48191579682062</v>
      </c>
      <c r="DH28" s="2">
        <f t="shared" si="103"/>
        <v>102.35601158666165</v>
      </c>
      <c r="DI28" s="2">
        <f t="shared" si="104"/>
        <v>107.47381216599474</v>
      </c>
      <c r="DJ28" s="2">
        <f t="shared" si="105"/>
        <v>112.84750277429448</v>
      </c>
      <c r="DK28" s="2">
        <f t="shared" si="106"/>
        <v>118.48987791300921</v>
      </c>
      <c r="DL28" s="2">
        <f t="shared" si="107"/>
        <v>124.41437180865968</v>
      </c>
      <c r="DM28" s="2">
        <f t="shared" si="108"/>
        <v>130.63509039909266</v>
      </c>
      <c r="DN28" s="2">
        <f t="shared" si="109"/>
        <v>137.1668449190473</v>
      </c>
      <c r="DO28" s="2">
        <f t="shared" si="110"/>
        <v>144.02518716499966</v>
      </c>
      <c r="DP28" s="2">
        <f t="shared" si="111"/>
        <v>151.22644652324965</v>
      </c>
      <c r="DQ28" s="2">
        <f t="shared" si="112"/>
        <v>158.78776884941215</v>
      </c>
      <c r="DR28" s="2">
        <f t="shared" si="113"/>
        <v>166.72715729188275</v>
      </c>
      <c r="DS28" s="2">
        <f t="shared" si="114"/>
        <v>175.06351515647688</v>
      </c>
      <c r="DT28" s="2">
        <f t="shared" si="115"/>
        <v>183.81669091430072</v>
      </c>
      <c r="DU28" s="2">
        <f t="shared" si="116"/>
        <v>193.00752546001576</v>
      </c>
      <c r="DV28" s="2">
        <f t="shared" si="117"/>
        <v>202.65790173301656</v>
      </c>
      <c r="DW28" s="2">
        <f t="shared" si="118"/>
        <v>212.7907968196674</v>
      </c>
      <c r="DX28" s="2">
        <f t="shared" si="119"/>
        <v>223.4303366606508</v>
      </c>
      <c r="DY28" s="2">
        <f t="shared" si="120"/>
        <v>234.60185349368334</v>
      </c>
      <c r="DZ28" s="2">
        <f t="shared" si="121"/>
        <v>246.33194616836752</v>
      </c>
      <c r="EA28" s="2">
        <f t="shared" si="122"/>
        <v>258.6485434767859</v>
      </c>
      <c r="EB28" s="2">
        <f t="shared" si="123"/>
        <v>271.5809706506252</v>
      </c>
      <c r="EC28" s="2">
        <f t="shared" si="124"/>
        <v>285.16001918315646</v>
      </c>
      <c r="ED28" s="2">
        <f t="shared" si="125"/>
        <v>299.4180201423143</v>
      </c>
      <c r="EE28" s="2">
        <f t="shared" si="126"/>
        <v>314.38892114943</v>
      </c>
      <c r="EF28" s="2">
        <f t="shared" si="127"/>
        <v>330.1083672069015</v>
      </c>
      <c r="EG28" s="2">
        <f t="shared" si="128"/>
        <v>346.6137855672466</v>
      </c>
      <c r="EH28" s="2">
        <f t="shared" si="129"/>
        <v>363.94447484560897</v>
      </c>
      <c r="EI28" s="2">
        <f t="shared" si="130"/>
        <v>382.14169858788944</v>
      </c>
      <c r="EJ28" s="2">
        <f t="shared" si="131"/>
        <v>401.2487835172839</v>
      </c>
      <c r="EK28" s="2">
        <f t="shared" si="132"/>
        <v>421.3112226931481</v>
      </c>
      <c r="EL28" s="2">
        <f t="shared" si="133"/>
        <v>442.3767838278055</v>
      </c>
      <c r="EM28" s="2">
        <f t="shared" si="134"/>
        <v>464.4956230191958</v>
      </c>
      <c r="EN28" s="2">
        <f t="shared" si="135"/>
        <v>487.72040417015563</v>
      </c>
      <c r="EO28" s="2">
        <f t="shared" si="136"/>
        <v>512.1064243786634</v>
      </c>
      <c r="EP28" s="2">
        <f t="shared" si="137"/>
        <v>537.7117455975966</v>
      </c>
      <c r="EQ28" s="2">
        <f t="shared" si="138"/>
        <v>564.5973328774764</v>
      </c>
      <c r="ER28" s="2">
        <f t="shared" si="139"/>
        <v>592.8271995213503</v>
      </c>
      <c r="ES28" s="2">
        <f t="shared" si="140"/>
        <v>622.4685594974178</v>
      </c>
      <c r="ET28" s="2">
        <f t="shared" si="141"/>
        <v>653.5919874722887</v>
      </c>
      <c r="EU28" s="2">
        <f t="shared" si="142"/>
        <v>686.2715868459031</v>
      </c>
      <c r="EV28" s="2">
        <f t="shared" si="143"/>
        <v>720.5851661881983</v>
      </c>
      <c r="EW28" s="2">
        <f t="shared" si="144"/>
        <v>756.6144244976082</v>
      </c>
      <c r="EX28" s="2">
        <f t="shared" si="145"/>
        <v>794.4451457224886</v>
      </c>
      <c r="EY28" s="2">
        <f t="shared" si="146"/>
        <v>834.1674030086131</v>
      </c>
      <c r="EZ28" s="2">
        <f t="shared" si="147"/>
        <v>875.8757731590438</v>
      </c>
      <c r="FA28" s="2">
        <f t="shared" si="148"/>
        <v>919.669561816996</v>
      </c>
      <c r="FB28" s="2">
        <f t="shared" si="149"/>
        <v>965.6530399078458</v>
      </c>
      <c r="FC28" s="2">
        <f t="shared" si="150"/>
        <v>1013.9356919032382</v>
      </c>
      <c r="FD28" s="2">
        <f t="shared" si="151"/>
        <v>1064.6324764984001</v>
      </c>
      <c r="FE28" s="2">
        <f t="shared" si="152"/>
        <v>1117.8641003233201</v>
      </c>
      <c r="FF28" s="2">
        <f t="shared" si="153"/>
        <v>1173.7573053394863</v>
      </c>
      <c r="FG28" s="2">
        <f t="shared" si="154"/>
        <v>1232.4451706064606</v>
      </c>
      <c r="FH28" s="2">
        <f t="shared" si="155"/>
        <v>1294.0674291367836</v>
      </c>
      <c r="FI28" s="2">
        <f t="shared" si="156"/>
        <v>1358.7708005936229</v>
      </c>
      <c r="FJ28" s="2">
        <f t="shared" si="157"/>
        <v>1426.7093406233041</v>
      </c>
    </row>
    <row r="29" spans="8:14" ht="18" customHeight="1">
      <c r="H29" s="2"/>
      <c r="I29" s="2"/>
      <c r="J29" s="2"/>
      <c r="K29" s="2"/>
      <c r="L29" s="17"/>
      <c r="N29" s="26"/>
    </row>
    <row r="30" spans="1:14" ht="18" customHeight="1">
      <c r="A30" s="1">
        <f>+A28+1</f>
        <v>15</v>
      </c>
      <c r="B30" s="10" t="s">
        <v>11</v>
      </c>
      <c r="C30" s="10"/>
      <c r="D30" s="9">
        <f>AVERAGE(D15:D28)</f>
        <v>36.98357142857143</v>
      </c>
      <c r="E30" s="9">
        <f aca="true" t="shared" si="158" ref="E30:N30">AVERAGE(E15:E28)</f>
        <v>1.567142857142857</v>
      </c>
      <c r="F30" s="9">
        <f>AVERAGE(F15:F28)</f>
        <v>1.7857142857142854</v>
      </c>
      <c r="G30" s="9">
        <f t="shared" si="158"/>
        <v>0.07285714285714287</v>
      </c>
      <c r="H30" s="9">
        <f t="shared" si="158"/>
        <v>1.567142857142857</v>
      </c>
      <c r="I30" s="9">
        <f t="shared" si="158"/>
        <v>1.6400000000000001</v>
      </c>
      <c r="J30" s="9">
        <f t="shared" si="158"/>
        <v>1.7128571428571429</v>
      </c>
      <c r="K30" s="9">
        <f t="shared" si="158"/>
        <v>1.7857142857142858</v>
      </c>
      <c r="L30" s="19">
        <f t="shared" si="158"/>
        <v>1.875</v>
      </c>
      <c r="M30" s="7">
        <f t="shared" si="158"/>
        <v>0.05</v>
      </c>
      <c r="N30" s="27">
        <f t="shared" si="158"/>
        <v>0.09183516846535857</v>
      </c>
    </row>
    <row r="31" spans="1:14" ht="18" customHeight="1">
      <c r="A31" s="1">
        <f>+A30+1</f>
        <v>16</v>
      </c>
      <c r="B31" s="10" t="s">
        <v>17</v>
      </c>
      <c r="C31" s="10"/>
      <c r="D31" s="10"/>
      <c r="E31" s="10"/>
      <c r="F31" s="7"/>
      <c r="G31" s="10"/>
      <c r="H31" s="10"/>
      <c r="I31" s="10"/>
      <c r="J31" s="10"/>
      <c r="K31" s="10"/>
      <c r="L31" s="10"/>
      <c r="M31" s="10"/>
      <c r="N31" s="27">
        <f>MEDIAN(N15:N28)</f>
        <v>0.09309708223027185</v>
      </c>
    </row>
    <row r="33" ht="14.25">
      <c r="C33" s="21"/>
    </row>
    <row r="34" spans="2:3" ht="14.25">
      <c r="B34" s="13"/>
      <c r="C34" s="21"/>
    </row>
    <row r="35" spans="2:3" ht="14.25">
      <c r="B35" t="s">
        <v>28</v>
      </c>
      <c r="C35" s="21"/>
    </row>
    <row r="36" ht="18" customHeight="1">
      <c r="B36" t="s">
        <v>76</v>
      </c>
    </row>
    <row r="37" ht="14.25">
      <c r="B37" s="14" t="s">
        <v>71</v>
      </c>
    </row>
  </sheetData>
  <sheetProtection/>
  <mergeCells count="5">
    <mergeCell ref="B12:C12"/>
    <mergeCell ref="H10:L10"/>
    <mergeCell ref="A5:N5"/>
    <mergeCell ref="A1:N1"/>
    <mergeCell ref="A6:N6"/>
  </mergeCells>
  <printOptions horizontalCentered="1"/>
  <pageMargins left="0.7" right="0.7" top="0.75" bottom="0.75" header="0.3" footer="0.3"/>
  <pageSetup fitToHeight="1" fitToWidth="1" horizontalDpi="600" verticalDpi="600" orientation="landscape" scale="76" r:id="rId1"/>
  <headerFooter>
    <oddHeader>&amp;RExhibit FEA-18 (MPG-18)
Page 4 fo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Brubaker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Leyko</dc:creator>
  <cp:keywords/>
  <dc:description/>
  <cp:lastModifiedBy>Melissa Robyn Paschal</cp:lastModifiedBy>
  <cp:lastPrinted>2012-05-30T19:08:58Z</cp:lastPrinted>
  <dcterms:created xsi:type="dcterms:W3CDTF">2008-12-19T15:41:11Z</dcterms:created>
  <dcterms:modified xsi:type="dcterms:W3CDTF">2012-06-04T18:02:41Z</dcterms:modified>
  <cp:category/>
  <cp:version/>
  <cp:contentType/>
  <cp:contentStatus/>
</cp:coreProperties>
</file>