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9320" windowHeight="10005"/>
  </bookViews>
  <sheets>
    <sheet name="OCS 1.2" sheetId="2" r:id="rId1"/>
    <sheet name="OCS 1.3" sheetId="3" r:id="rId2"/>
    <sheet name="OCS 1.4" sheetId="4" r:id="rId3"/>
    <sheet name="OCS 1.5 p1" sheetId="5" r:id="rId4"/>
    <sheet name="OCS 1.5 p2" sheetId="6" r:id="rId5"/>
    <sheet name="OCS 1.6" sheetId="7" r:id="rId6"/>
    <sheet name="OCS 1.7" sheetId="8" r:id="rId7"/>
    <sheet name="OCS 1.8" sheetId="9" r:id="rId8"/>
    <sheet name="OCS 1.9" sheetId="10" r:id="rId9"/>
    <sheet name="Sheet1" sheetId="11" r:id="rId10"/>
    <sheet name="EX" sheetId="12" r:id="rId11"/>
    <sheet name="INPUT" sheetId="1" r:id="rId12"/>
    <sheet name="DJL-3 P 2" sheetId="13" r:id="rId13"/>
  </sheets>
  <definedNames>
    <definedName name="_xlnm.Print_Area" localSheetId="11">INPUT!$A$1:$AD$39</definedName>
    <definedName name="_xlnm.Print_Area" localSheetId="0">'OCS 1.2'!$A$1:$F$79</definedName>
    <definedName name="_xlnm.Print_Area" localSheetId="1">'OCS 1.3'!$A$1:$N$38</definedName>
    <definedName name="_xlnm.Print_Area" localSheetId="2">'OCS 1.4'!$B$7:$Z$48</definedName>
    <definedName name="_xlnm.Print_Area" localSheetId="3">'OCS 1.5 p1'!$A$1:$R$42</definedName>
    <definedName name="_xlnm.Print_Area" localSheetId="4">'OCS 1.5 p2'!$A$1:$S$46</definedName>
    <definedName name="_xlnm.Print_Area" localSheetId="5">'OCS 1.6'!$A$1:$M$45</definedName>
    <definedName name="_xlnm.Print_Area" localSheetId="6">'OCS 1.7'!$A$1:$N$46</definedName>
    <definedName name="_xlnm.Print_Area" localSheetId="7">'OCS 1.8'!$A$1:$G$64</definedName>
    <definedName name="_xlnm.Print_Area" localSheetId="8">'OCS 1.9'!$A$1:$G$60</definedName>
    <definedName name="_xlnm.Print_Area" localSheetId="9">Sheet1!$A$10:$C$39</definedName>
  </definedNames>
  <calcPr calcId="125725" iterate="1"/>
</workbook>
</file>

<file path=xl/calcChain.xml><?xml version="1.0" encoding="utf-8"?>
<calcChain xmlns="http://schemas.openxmlformats.org/spreadsheetml/2006/main">
  <c r="F45" i="9"/>
  <c r="G45" s="1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E31" i="8" l="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C17"/>
  <c r="B17"/>
  <c r="C16"/>
  <c r="B16"/>
  <c r="D28" i="7"/>
  <c r="G28" i="8" s="1"/>
  <c r="D26" i="7"/>
  <c r="G26" i="8" s="1"/>
  <c r="D20" i="7"/>
  <c r="G20" i="8" s="1"/>
  <c r="D18" i="7"/>
  <c r="G18" i="8" s="1"/>
  <c r="D12" i="7"/>
  <c r="G12" i="8" s="1"/>
  <c r="E28" i="5"/>
  <c r="U38" i="4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T38"/>
  <c r="D31" i="7" s="1"/>
  <c r="G31" i="8" s="1"/>
  <c r="T37" i="4"/>
  <c r="D30" i="7" s="1"/>
  <c r="G30" i="8" s="1"/>
  <c r="T36" i="4"/>
  <c r="D29" i="7" s="1"/>
  <c r="G29" i="8" s="1"/>
  <c r="T35" i="4"/>
  <c r="T34"/>
  <c r="D27" i="7" s="1"/>
  <c r="G27" i="8" s="1"/>
  <c r="T33" i="4"/>
  <c r="T32"/>
  <c r="D25" i="7" s="1"/>
  <c r="G25" i="8" s="1"/>
  <c r="T31" i="4"/>
  <c r="D24" i="7" s="1"/>
  <c r="G24" i="8" s="1"/>
  <c r="T30" i="4"/>
  <c r="D23" i="7" s="1"/>
  <c r="G23" i="8" s="1"/>
  <c r="T29" i="4"/>
  <c r="D22" i="7" s="1"/>
  <c r="G22" i="8" s="1"/>
  <c r="T28" i="4"/>
  <c r="D21" i="7" s="1"/>
  <c r="G21" i="8" s="1"/>
  <c r="T27" i="4"/>
  <c r="T26"/>
  <c r="D19" i="7" s="1"/>
  <c r="G19" i="8" s="1"/>
  <c r="T25" i="4"/>
  <c r="T24"/>
  <c r="D17" i="7" s="1"/>
  <c r="G17" i="8" s="1"/>
  <c r="T23" i="4"/>
  <c r="D16" i="7" s="1"/>
  <c r="G16" i="8" s="1"/>
  <c r="T22" i="4"/>
  <c r="D15" i="7" s="1"/>
  <c r="G15" i="8" s="1"/>
  <c r="T21" i="4"/>
  <c r="D14" i="7" s="1"/>
  <c r="G14" i="8" s="1"/>
  <c r="T20" i="4"/>
  <c r="D13" i="7" s="1"/>
  <c r="G13" i="8" s="1"/>
  <c r="T19" i="4"/>
  <c r="T18"/>
  <c r="D11" i="7" s="1"/>
  <c r="G11" i="8" s="1"/>
  <c r="X41" i="4"/>
  <c r="W41"/>
  <c r="V41"/>
  <c r="X42"/>
  <c r="W42"/>
  <c r="V42"/>
  <c r="S23"/>
  <c r="S18"/>
  <c r="P35" i="3"/>
  <c r="P34"/>
  <c r="F78" i="2"/>
  <c r="E78"/>
  <c r="D78"/>
  <c r="C78"/>
  <c r="F77"/>
  <c r="E77"/>
  <c r="D77"/>
  <c r="C77"/>
  <c r="B78"/>
  <c r="B77"/>
  <c r="F76"/>
  <c r="E76"/>
  <c r="D76"/>
  <c r="C76"/>
  <c r="B76"/>
  <c r="F75"/>
  <c r="E75"/>
  <c r="D75"/>
  <c r="C75"/>
  <c r="B75"/>
  <c r="E34" i="8" l="1"/>
  <c r="T41" i="4"/>
  <c r="U42"/>
  <c r="T42"/>
  <c r="D35" i="8"/>
  <c r="D34"/>
  <c r="G35"/>
  <c r="G34"/>
  <c r="E35"/>
  <c r="U41" i="4"/>
  <c r="T31" i="1"/>
  <c r="T23"/>
  <c r="T22"/>
  <c r="N31" i="6" l="1"/>
  <c r="O31" s="1"/>
  <c r="Q31" s="1"/>
  <c r="N30"/>
  <c r="N29"/>
  <c r="N28"/>
  <c r="N27"/>
  <c r="N26"/>
  <c r="N25"/>
  <c r="N24"/>
  <c r="N23"/>
  <c r="O23" s="1"/>
  <c r="N22"/>
  <c r="O22" s="1"/>
  <c r="N21"/>
  <c r="N20"/>
  <c r="N19"/>
  <c r="N18"/>
  <c r="N17"/>
  <c r="N16"/>
  <c r="N15"/>
  <c r="N14"/>
  <c r="N13"/>
  <c r="N12"/>
  <c r="N11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K31"/>
  <c r="K30"/>
  <c r="M30" s="1"/>
  <c r="K29"/>
  <c r="K28"/>
  <c r="K27"/>
  <c r="K26"/>
  <c r="K25"/>
  <c r="K24"/>
  <c r="K23"/>
  <c r="K22"/>
  <c r="M22" s="1"/>
  <c r="K21"/>
  <c r="K20"/>
  <c r="K19"/>
  <c r="K18"/>
  <c r="K17"/>
  <c r="K16"/>
  <c r="K15"/>
  <c r="K14"/>
  <c r="K13"/>
  <c r="K12"/>
  <c r="K11"/>
  <c r="G13"/>
  <c r="G12"/>
  <c r="P13" i="5"/>
  <c r="K13" i="7" s="1"/>
  <c r="O35" i="5"/>
  <c r="O34"/>
  <c r="N35"/>
  <c r="N34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M12"/>
  <c r="L12"/>
  <c r="K12"/>
  <c r="I31"/>
  <c r="H31"/>
  <c r="G31"/>
  <c r="I30"/>
  <c r="H30"/>
  <c r="G30"/>
  <c r="F30"/>
  <c r="E30"/>
  <c r="D30"/>
  <c r="I29"/>
  <c r="H29"/>
  <c r="G29"/>
  <c r="I28"/>
  <c r="H28"/>
  <c r="G28"/>
  <c r="F28"/>
  <c r="D28"/>
  <c r="I27"/>
  <c r="G27"/>
  <c r="I26"/>
  <c r="H26"/>
  <c r="G26"/>
  <c r="F26"/>
  <c r="E26"/>
  <c r="D26"/>
  <c r="I25"/>
  <c r="H25"/>
  <c r="G25"/>
  <c r="F25"/>
  <c r="E25"/>
  <c r="D25"/>
  <c r="I24"/>
  <c r="G24"/>
  <c r="H23"/>
  <c r="G23"/>
  <c r="F23"/>
  <c r="E23"/>
  <c r="I22"/>
  <c r="G22"/>
  <c r="F22"/>
  <c r="I21"/>
  <c r="F21"/>
  <c r="I20"/>
  <c r="F20"/>
  <c r="I19"/>
  <c r="H19"/>
  <c r="G19"/>
  <c r="F19"/>
  <c r="E19"/>
  <c r="I18"/>
  <c r="H18"/>
  <c r="G18"/>
  <c r="F18"/>
  <c r="E18"/>
  <c r="I17"/>
  <c r="H17"/>
  <c r="G17"/>
  <c r="F17"/>
  <c r="E17"/>
  <c r="D17"/>
  <c r="I16"/>
  <c r="G16"/>
  <c r="I15"/>
  <c r="H15"/>
  <c r="G15"/>
  <c r="F15"/>
  <c r="E15"/>
  <c r="D15"/>
  <c r="I14"/>
  <c r="H14"/>
  <c r="G14"/>
  <c r="F14"/>
  <c r="D14"/>
  <c r="I13"/>
  <c r="F13"/>
  <c r="I12"/>
  <c r="H12"/>
  <c r="G12"/>
  <c r="F12"/>
  <c r="D12"/>
  <c r="M11"/>
  <c r="L11"/>
  <c r="K11"/>
  <c r="I11"/>
  <c r="H11"/>
  <c r="G11"/>
  <c r="AA38" i="4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Z35"/>
  <c r="Z31"/>
  <c r="Z30"/>
  <c r="B41"/>
  <c r="B42" s="1"/>
  <c r="B19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N27" i="3"/>
  <c r="L31"/>
  <c r="I31"/>
  <c r="H31"/>
  <c r="G31"/>
  <c r="F31"/>
  <c r="E31"/>
  <c r="D31"/>
  <c r="L30"/>
  <c r="I30"/>
  <c r="H30"/>
  <c r="G30"/>
  <c r="F30"/>
  <c r="E30"/>
  <c r="D30"/>
  <c r="L29"/>
  <c r="I29"/>
  <c r="H29"/>
  <c r="G29"/>
  <c r="F29"/>
  <c r="E29"/>
  <c r="D29"/>
  <c r="L28"/>
  <c r="I28"/>
  <c r="H28"/>
  <c r="G28"/>
  <c r="F28"/>
  <c r="E28"/>
  <c r="D28"/>
  <c r="L27"/>
  <c r="I27"/>
  <c r="H27"/>
  <c r="G27"/>
  <c r="F27"/>
  <c r="E27"/>
  <c r="D27"/>
  <c r="L26"/>
  <c r="I26"/>
  <c r="H26"/>
  <c r="G26"/>
  <c r="F26"/>
  <c r="E26"/>
  <c r="D26"/>
  <c r="L25"/>
  <c r="I25"/>
  <c r="H25"/>
  <c r="G25"/>
  <c r="F25"/>
  <c r="E25"/>
  <c r="D25"/>
  <c r="L24"/>
  <c r="I24"/>
  <c r="H24"/>
  <c r="G24"/>
  <c r="F24"/>
  <c r="E24"/>
  <c r="D24"/>
  <c r="L23"/>
  <c r="I23"/>
  <c r="H23"/>
  <c r="G23"/>
  <c r="F23"/>
  <c r="E23"/>
  <c r="D23"/>
  <c r="O74" i="1"/>
  <c r="N74"/>
  <c r="M74"/>
  <c r="L74"/>
  <c r="K74"/>
  <c r="J74"/>
  <c r="I74"/>
  <c r="H74"/>
  <c r="O73"/>
  <c r="N73"/>
  <c r="M73"/>
  <c r="L73"/>
  <c r="K73"/>
  <c r="J73"/>
  <c r="I73"/>
  <c r="H73"/>
  <c r="G73"/>
  <c r="G74"/>
  <c r="F74"/>
  <c r="F73"/>
  <c r="D74"/>
  <c r="D73"/>
  <c r="AD35"/>
  <c r="AC35"/>
  <c r="AB35"/>
  <c r="AA35"/>
  <c r="Z35"/>
  <c r="Y35"/>
  <c r="X35"/>
  <c r="W35"/>
  <c r="V35"/>
  <c r="U35"/>
  <c r="S35"/>
  <c r="R35"/>
  <c r="AD34"/>
  <c r="AC34"/>
  <c r="AB34"/>
  <c r="AA34"/>
  <c r="Z34"/>
  <c r="Y34"/>
  <c r="X34"/>
  <c r="W34"/>
  <c r="V34"/>
  <c r="U34"/>
  <c r="S34"/>
  <c r="R34"/>
  <c r="Q35"/>
  <c r="P35"/>
  <c r="O35"/>
  <c r="N35"/>
  <c r="M35"/>
  <c r="L35"/>
  <c r="K35"/>
  <c r="J35"/>
  <c r="I35"/>
  <c r="H35"/>
  <c r="G35"/>
  <c r="Q34"/>
  <c r="P34"/>
  <c r="O34"/>
  <c r="N34"/>
  <c r="M34"/>
  <c r="L34"/>
  <c r="K34"/>
  <c r="J34"/>
  <c r="I34"/>
  <c r="H34"/>
  <c r="G34"/>
  <c r="F35"/>
  <c r="F34"/>
  <c r="E35"/>
  <c r="E34"/>
  <c r="D35"/>
  <c r="D34"/>
  <c r="AD70"/>
  <c r="G31" i="6" s="1"/>
  <c r="AC70" i="1"/>
  <c r="AB70"/>
  <c r="AA70"/>
  <c r="Z70"/>
  <c r="F31" i="6" s="1"/>
  <c r="W70" i="1"/>
  <c r="V70"/>
  <c r="U70"/>
  <c r="T70"/>
  <c r="S70"/>
  <c r="R70"/>
  <c r="Q70"/>
  <c r="P70"/>
  <c r="E70"/>
  <c r="E31" i="7" s="1"/>
  <c r="AD69" i="1"/>
  <c r="G30" i="6" s="1"/>
  <c r="AC69" i="1"/>
  <c r="AB69"/>
  <c r="AA69"/>
  <c r="Z69"/>
  <c r="F30" i="6" s="1"/>
  <c r="W69" i="1"/>
  <c r="V69"/>
  <c r="U69"/>
  <c r="T69"/>
  <c r="Y69" s="1"/>
  <c r="E30" i="6" s="1"/>
  <c r="S69" i="1"/>
  <c r="R69"/>
  <c r="Q69"/>
  <c r="P69"/>
  <c r="X69" s="1"/>
  <c r="D30" i="6" s="1"/>
  <c r="E69" i="1"/>
  <c r="E30" i="7" s="1"/>
  <c r="AD68" i="1"/>
  <c r="G29" i="6" s="1"/>
  <c r="AC68" i="1"/>
  <c r="AB68"/>
  <c r="AA68"/>
  <c r="Z68"/>
  <c r="F29" i="6" s="1"/>
  <c r="W68" i="1"/>
  <c r="V68"/>
  <c r="U68"/>
  <c r="T68"/>
  <c r="S68"/>
  <c r="R68"/>
  <c r="Q68"/>
  <c r="P68"/>
  <c r="E68"/>
  <c r="E29" i="7" s="1"/>
  <c r="AD67" i="1"/>
  <c r="G28" i="6" s="1"/>
  <c r="AC67" i="1"/>
  <c r="AB67"/>
  <c r="AA67"/>
  <c r="Z67"/>
  <c r="F28" i="6" s="1"/>
  <c r="W67" i="1"/>
  <c r="V67"/>
  <c r="U67"/>
  <c r="T67"/>
  <c r="S67"/>
  <c r="R67"/>
  <c r="Q67"/>
  <c r="P67"/>
  <c r="E67"/>
  <c r="E28" i="7" s="1"/>
  <c r="AD66" i="1"/>
  <c r="G27" i="6" s="1"/>
  <c r="AC66" i="1"/>
  <c r="AB66"/>
  <c r="AA66"/>
  <c r="Z66"/>
  <c r="F27" i="6" s="1"/>
  <c r="W66" i="1"/>
  <c r="V66"/>
  <c r="U66"/>
  <c r="T66"/>
  <c r="S66"/>
  <c r="R66"/>
  <c r="Q66"/>
  <c r="P66"/>
  <c r="E66"/>
  <c r="E27" i="7" s="1"/>
  <c r="AD65" i="1"/>
  <c r="G26" i="6" s="1"/>
  <c r="AC65" i="1"/>
  <c r="AB65"/>
  <c r="AA65"/>
  <c r="Z65"/>
  <c r="W65"/>
  <c r="V65"/>
  <c r="U65"/>
  <c r="T65"/>
  <c r="S65"/>
  <c r="R65"/>
  <c r="Q65"/>
  <c r="P65"/>
  <c r="E65"/>
  <c r="AD64"/>
  <c r="G25" i="6" s="1"/>
  <c r="AC64" i="1"/>
  <c r="AB64"/>
  <c r="AA64"/>
  <c r="Z64"/>
  <c r="F25" i="6" s="1"/>
  <c r="W64" i="1"/>
  <c r="V64"/>
  <c r="U64"/>
  <c r="T64"/>
  <c r="S64"/>
  <c r="R64"/>
  <c r="Q64"/>
  <c r="P64"/>
  <c r="E64"/>
  <c r="E25" i="7" s="1"/>
  <c r="AD63" i="1"/>
  <c r="G24" i="6" s="1"/>
  <c r="AC63" i="1"/>
  <c r="AB63"/>
  <c r="AA63"/>
  <c r="Z63"/>
  <c r="W63"/>
  <c r="V63"/>
  <c r="U63"/>
  <c r="T63"/>
  <c r="S63"/>
  <c r="R63"/>
  <c r="Q63"/>
  <c r="P63"/>
  <c r="E63"/>
  <c r="E24" i="7" s="1"/>
  <c r="AD62" i="1"/>
  <c r="G23" i="6" s="1"/>
  <c r="AC62" i="1"/>
  <c r="AB62"/>
  <c r="AA62"/>
  <c r="Z62"/>
  <c r="W62"/>
  <c r="V62"/>
  <c r="U62"/>
  <c r="T62"/>
  <c r="S62"/>
  <c r="R62"/>
  <c r="Q62"/>
  <c r="P62"/>
  <c r="E62"/>
  <c r="E23" i="7" s="1"/>
  <c r="T30" i="1"/>
  <c r="T29"/>
  <c r="T28"/>
  <c r="T27"/>
  <c r="T26"/>
  <c r="T25"/>
  <c r="T24"/>
  <c r="K35" i="3"/>
  <c r="J35"/>
  <c r="K34"/>
  <c r="J34"/>
  <c r="I22"/>
  <c r="H22"/>
  <c r="G22"/>
  <c r="F22"/>
  <c r="E22"/>
  <c r="I21"/>
  <c r="H21"/>
  <c r="G21"/>
  <c r="F21"/>
  <c r="E21"/>
  <c r="I20"/>
  <c r="H20"/>
  <c r="G20"/>
  <c r="F20"/>
  <c r="E20"/>
  <c r="I19"/>
  <c r="H19"/>
  <c r="G19"/>
  <c r="F19"/>
  <c r="E19"/>
  <c r="I18"/>
  <c r="H18"/>
  <c r="G18"/>
  <c r="F18"/>
  <c r="E18"/>
  <c r="I17"/>
  <c r="H17"/>
  <c r="G17"/>
  <c r="F17"/>
  <c r="E17"/>
  <c r="I16"/>
  <c r="H16"/>
  <c r="G16"/>
  <c r="F16"/>
  <c r="E16"/>
  <c r="I15"/>
  <c r="H15"/>
  <c r="G15"/>
  <c r="F15"/>
  <c r="E15"/>
  <c r="I14"/>
  <c r="H14"/>
  <c r="G14"/>
  <c r="F14"/>
  <c r="E14"/>
  <c r="I13"/>
  <c r="H13"/>
  <c r="G13"/>
  <c r="F13"/>
  <c r="E13"/>
  <c r="I12"/>
  <c r="H12"/>
  <c r="G12"/>
  <c r="F12"/>
  <c r="E12"/>
  <c r="I11"/>
  <c r="H11"/>
  <c r="G11"/>
  <c r="F11"/>
  <c r="E11"/>
  <c r="D11"/>
  <c r="AD61" i="1"/>
  <c r="G22" i="6" s="1"/>
  <c r="AC61" i="1"/>
  <c r="AB61"/>
  <c r="AD60"/>
  <c r="G21" i="6" s="1"/>
  <c r="AC60" i="1"/>
  <c r="AB60"/>
  <c r="AD59"/>
  <c r="G20" i="6" s="1"/>
  <c r="AC59" i="1"/>
  <c r="AB59"/>
  <c r="AD58"/>
  <c r="G19" i="6" s="1"/>
  <c r="AC58" i="1"/>
  <c r="AB58"/>
  <c r="AD57"/>
  <c r="G18" i="6" s="1"/>
  <c r="AC57" i="1"/>
  <c r="AB57"/>
  <c r="AD56"/>
  <c r="G17" i="6" s="1"/>
  <c r="AC56" i="1"/>
  <c r="AB56"/>
  <c r="AD55"/>
  <c r="G16" i="6" s="1"/>
  <c r="AC55" i="1"/>
  <c r="AB55"/>
  <c r="AD54"/>
  <c r="G15" i="6" s="1"/>
  <c r="AC54" i="1"/>
  <c r="AB54"/>
  <c r="AD53"/>
  <c r="G14" i="6" s="1"/>
  <c r="AC53" i="1"/>
  <c r="AB53"/>
  <c r="AD52"/>
  <c r="AC52"/>
  <c r="AB52"/>
  <c r="AD51"/>
  <c r="AC51"/>
  <c r="AB51"/>
  <c r="AA61"/>
  <c r="AA60"/>
  <c r="AA59"/>
  <c r="F20" i="6" s="1"/>
  <c r="AA58" i="1"/>
  <c r="AA57"/>
  <c r="AA56"/>
  <c r="F17" i="6" s="1"/>
  <c r="AA55" i="1"/>
  <c r="F16" i="6" s="1"/>
  <c r="AA54" i="1"/>
  <c r="AA53"/>
  <c r="AA52"/>
  <c r="AA51"/>
  <c r="Z61"/>
  <c r="Z60"/>
  <c r="Z59"/>
  <c r="Z58"/>
  <c r="Z57"/>
  <c r="F18" i="6" s="1"/>
  <c r="Z56" i="1"/>
  <c r="Z55"/>
  <c r="Z54"/>
  <c r="Z53"/>
  <c r="F14" i="6" s="1"/>
  <c r="Z52" i="1"/>
  <c r="F13" i="6" s="1"/>
  <c r="Z51" i="1"/>
  <c r="F12" i="6" s="1"/>
  <c r="W61" i="1"/>
  <c r="W60"/>
  <c r="W59"/>
  <c r="W58"/>
  <c r="W57"/>
  <c r="W56"/>
  <c r="W55"/>
  <c r="W54"/>
  <c r="W53"/>
  <c r="W52"/>
  <c r="W51"/>
  <c r="V61"/>
  <c r="V60"/>
  <c r="V59"/>
  <c r="V58"/>
  <c r="V57"/>
  <c r="V56"/>
  <c r="V55"/>
  <c r="V54"/>
  <c r="V53"/>
  <c r="V52"/>
  <c r="Y52" s="1"/>
  <c r="E13" i="6" s="1"/>
  <c r="V51" i="1"/>
  <c r="Y51" s="1"/>
  <c r="E12" i="6" s="1"/>
  <c r="U61" i="1"/>
  <c r="U60"/>
  <c r="U59"/>
  <c r="Y59" s="1"/>
  <c r="E20" i="6" s="1"/>
  <c r="U58" i="1"/>
  <c r="U57"/>
  <c r="U56"/>
  <c r="U55"/>
  <c r="U54"/>
  <c r="U53"/>
  <c r="U52"/>
  <c r="U51"/>
  <c r="T61"/>
  <c r="T60"/>
  <c r="T59"/>
  <c r="T58"/>
  <c r="T57"/>
  <c r="Y57" s="1"/>
  <c r="E18" i="6" s="1"/>
  <c r="T56" i="1"/>
  <c r="T55"/>
  <c r="T54"/>
  <c r="T53"/>
  <c r="Y53" s="1"/>
  <c r="E14" i="6" s="1"/>
  <c r="T52" i="1"/>
  <c r="T51"/>
  <c r="S61"/>
  <c r="S60"/>
  <c r="S59"/>
  <c r="S58"/>
  <c r="S57"/>
  <c r="S56"/>
  <c r="S55"/>
  <c r="S54"/>
  <c r="S53"/>
  <c r="S52"/>
  <c r="S51"/>
  <c r="R61"/>
  <c r="R60"/>
  <c r="R59"/>
  <c r="R58"/>
  <c r="R57"/>
  <c r="R56"/>
  <c r="R55"/>
  <c r="R54"/>
  <c r="R53"/>
  <c r="R52"/>
  <c r="R51"/>
  <c r="Q61"/>
  <c r="Q60"/>
  <c r="Q59"/>
  <c r="Q58"/>
  <c r="Q57"/>
  <c r="Q56"/>
  <c r="Q55"/>
  <c r="Q54"/>
  <c r="Q53"/>
  <c r="Q52"/>
  <c r="Q51"/>
  <c r="P61"/>
  <c r="P60"/>
  <c r="P59"/>
  <c r="X59" s="1"/>
  <c r="D20" i="6" s="1"/>
  <c r="P58" i="1"/>
  <c r="P57"/>
  <c r="X57" s="1"/>
  <c r="D18" i="6" s="1"/>
  <c r="P56" i="1"/>
  <c r="P55"/>
  <c r="P54"/>
  <c r="P53"/>
  <c r="X53" s="1"/>
  <c r="D14" i="6" s="1"/>
  <c r="P52" i="1"/>
  <c r="X52" s="1"/>
  <c r="D13" i="6" s="1"/>
  <c r="P51" i="1"/>
  <c r="X51" s="1"/>
  <c r="D12" i="6" s="1"/>
  <c r="E56" i="1"/>
  <c r="E17" i="7" s="1"/>
  <c r="E55" i="1"/>
  <c r="E16" i="7" s="1"/>
  <c r="T17" i="1"/>
  <c r="O17" i="6" s="1"/>
  <c r="Q17" s="1"/>
  <c r="T16" i="1"/>
  <c r="M31" i="6" l="1"/>
  <c r="O27"/>
  <c r="Q27" s="1"/>
  <c r="M13"/>
  <c r="M17"/>
  <c r="M25"/>
  <c r="P25" s="1"/>
  <c r="H16"/>
  <c r="I16" s="1"/>
  <c r="H20"/>
  <c r="I20" s="1"/>
  <c r="O24"/>
  <c r="Q24" s="1"/>
  <c r="M12"/>
  <c r="M20"/>
  <c r="M14"/>
  <c r="M29"/>
  <c r="F26"/>
  <c r="H26" s="1"/>
  <c r="I26" s="1"/>
  <c r="X65" i="1"/>
  <c r="D26" i="6" s="1"/>
  <c r="Y65" i="1"/>
  <c r="E26" i="6" s="1"/>
  <c r="H17"/>
  <c r="I17" s="1"/>
  <c r="Y56" i="1"/>
  <c r="E17" i="6" s="1"/>
  <c r="X56" i="1"/>
  <c r="D17" i="6" s="1"/>
  <c r="H14"/>
  <c r="I14" s="1"/>
  <c r="H30"/>
  <c r="I30" s="1"/>
  <c r="H25"/>
  <c r="I25" s="1"/>
  <c r="H27"/>
  <c r="I27" s="1"/>
  <c r="H29"/>
  <c r="I29" s="1"/>
  <c r="H18"/>
  <c r="I18" s="1"/>
  <c r="H13"/>
  <c r="I13" s="1"/>
  <c r="O16"/>
  <c r="Q16" s="1"/>
  <c r="O28"/>
  <c r="Q28" s="1"/>
  <c r="M18"/>
  <c r="M26"/>
  <c r="O25"/>
  <c r="Q25" s="1"/>
  <c r="O29"/>
  <c r="Q29" s="1"/>
  <c r="H12"/>
  <c r="I12" s="1"/>
  <c r="P30"/>
  <c r="R30" s="1"/>
  <c r="X64" i="1"/>
  <c r="D25" i="6" s="1"/>
  <c r="Y64" i="1"/>
  <c r="E25" i="6" s="1"/>
  <c r="X66" i="1"/>
  <c r="D27" i="6" s="1"/>
  <c r="Y66" i="1"/>
  <c r="E27" i="6" s="1"/>
  <c r="X68" i="1"/>
  <c r="D29" i="6" s="1"/>
  <c r="Y68" i="1"/>
  <c r="E29" i="6" s="1"/>
  <c r="Z24" i="4"/>
  <c r="Z32"/>
  <c r="Z37"/>
  <c r="M15" i="6"/>
  <c r="M19"/>
  <c r="M27"/>
  <c r="P27" s="1"/>
  <c r="R27" s="1"/>
  <c r="O26"/>
  <c r="Q26" s="1"/>
  <c r="O30"/>
  <c r="Q30" s="1"/>
  <c r="Z23" i="4"/>
  <c r="Z36"/>
  <c r="Z33"/>
  <c r="E26" i="7"/>
  <c r="Z34" i="4"/>
  <c r="Z38"/>
  <c r="D34" i="5"/>
  <c r="M21" i="6"/>
  <c r="M16"/>
  <c r="P29"/>
  <c r="R29" s="1"/>
  <c r="AA41" i="4"/>
  <c r="AA42"/>
  <c r="H34" i="5"/>
  <c r="M28" i="6"/>
  <c r="L35"/>
  <c r="M24"/>
  <c r="P24" s="1"/>
  <c r="R24" s="1"/>
  <c r="P17"/>
  <c r="R17" s="1"/>
  <c r="K34" i="5"/>
  <c r="I35"/>
  <c r="L35"/>
  <c r="M34"/>
  <c r="M35"/>
  <c r="I34"/>
  <c r="F35"/>
  <c r="K35"/>
  <c r="G35"/>
  <c r="H35"/>
  <c r="E35"/>
  <c r="L34"/>
  <c r="G34"/>
  <c r="F34"/>
  <c r="E34"/>
  <c r="D35"/>
  <c r="D34" i="7"/>
  <c r="D35"/>
  <c r="H31" i="6"/>
  <c r="I31" s="1"/>
  <c r="P31"/>
  <c r="R31" s="1"/>
  <c r="X70" i="1"/>
  <c r="D31" i="6" s="1"/>
  <c r="Y70" i="1"/>
  <c r="E31" i="6" s="1"/>
  <c r="H28"/>
  <c r="I28" s="1"/>
  <c r="Y67" i="1"/>
  <c r="E28" i="6" s="1"/>
  <c r="X67" i="1"/>
  <c r="D28" i="6" s="1"/>
  <c r="F24"/>
  <c r="H24" s="1"/>
  <c r="I24" s="1"/>
  <c r="K34"/>
  <c r="Y63" i="1"/>
  <c r="E24" i="6" s="1"/>
  <c r="X63" i="1"/>
  <c r="D24" i="6" s="1"/>
  <c r="F23"/>
  <c r="H23" s="1"/>
  <c r="I23" s="1"/>
  <c r="L34"/>
  <c r="M23"/>
  <c r="P23" s="1"/>
  <c r="Q23"/>
  <c r="Y62" i="1"/>
  <c r="E23" i="6" s="1"/>
  <c r="X62" i="1"/>
  <c r="D23" i="6" s="1"/>
  <c r="F22"/>
  <c r="H22" s="1"/>
  <c r="I22" s="1"/>
  <c r="AA73" i="1"/>
  <c r="P22" i="6"/>
  <c r="Q22"/>
  <c r="W74" i="1"/>
  <c r="X61"/>
  <c r="D22" i="6" s="1"/>
  <c r="Y61" i="1"/>
  <c r="E22" i="6" s="1"/>
  <c r="AC73" i="1"/>
  <c r="F21" i="6"/>
  <c r="H21" s="1"/>
  <c r="I21" s="1"/>
  <c r="K35"/>
  <c r="N35"/>
  <c r="Q73" i="1"/>
  <c r="X60"/>
  <c r="D21" i="6" s="1"/>
  <c r="Y60" i="1"/>
  <c r="E21" i="6" s="1"/>
  <c r="F19"/>
  <c r="H19" s="1"/>
  <c r="I19" s="1"/>
  <c r="Y58" i="1"/>
  <c r="E19" i="6" s="1"/>
  <c r="X58" i="1"/>
  <c r="D19" i="6" s="1"/>
  <c r="T74" i="1"/>
  <c r="AC74"/>
  <c r="F15" i="6"/>
  <c r="H15" s="1"/>
  <c r="AB73" i="1"/>
  <c r="N34" i="6"/>
  <c r="Q74" i="1"/>
  <c r="U74"/>
  <c r="T73"/>
  <c r="Y54"/>
  <c r="E15" i="6" s="1"/>
  <c r="X55" i="1"/>
  <c r="D16" i="6" s="1"/>
  <c r="Y55" i="1"/>
  <c r="S74"/>
  <c r="X54"/>
  <c r="I35" i="3"/>
  <c r="E34"/>
  <c r="I34"/>
  <c r="E35"/>
  <c r="F34"/>
  <c r="F35"/>
  <c r="H35"/>
  <c r="G34"/>
  <c r="G35"/>
  <c r="H34"/>
  <c r="J25" i="5"/>
  <c r="J24"/>
  <c r="J22"/>
  <c r="J21"/>
  <c r="J20"/>
  <c r="J19"/>
  <c r="J18"/>
  <c r="J16"/>
  <c r="J15"/>
  <c r="J14"/>
  <c r="J13"/>
  <c r="J12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4" s="1"/>
  <c r="A35" s="1"/>
  <c r="D22" i="3"/>
  <c r="D21"/>
  <c r="D20"/>
  <c r="D19"/>
  <c r="D18"/>
  <c r="D17"/>
  <c r="D16"/>
  <c r="D15"/>
  <c r="D14"/>
  <c r="D13"/>
  <c r="D12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4" s="1"/>
  <c r="A35" s="1"/>
  <c r="AD50" i="1"/>
  <c r="AD73" s="1"/>
  <c r="AC50"/>
  <c r="AB50"/>
  <c r="AB74" s="1"/>
  <c r="AA50"/>
  <c r="AA74" s="1"/>
  <c r="Z50"/>
  <c r="Z74" s="1"/>
  <c r="W50"/>
  <c r="W73" s="1"/>
  <c r="V50"/>
  <c r="V74" s="1"/>
  <c r="U50"/>
  <c r="U73" s="1"/>
  <c r="T50"/>
  <c r="Y50" s="1"/>
  <c r="E11" i="6" s="1"/>
  <c r="S50" i="1"/>
  <c r="S73" s="1"/>
  <c r="R50"/>
  <c r="R73" s="1"/>
  <c r="Q50"/>
  <c r="P50"/>
  <c r="P74" s="1"/>
  <c r="P16" i="6" l="1"/>
  <c r="R16" s="1"/>
  <c r="P26"/>
  <c r="R26" s="1"/>
  <c r="R25"/>
  <c r="X50" i="1"/>
  <c r="D11" i="6" s="1"/>
  <c r="Z73" i="1"/>
  <c r="P28" i="6"/>
  <c r="R28" s="1"/>
  <c r="R74" i="1"/>
  <c r="P73"/>
  <c r="V73"/>
  <c r="AD74"/>
  <c r="R23" i="6"/>
  <c r="R22"/>
  <c r="I15"/>
  <c r="Y73" i="1"/>
  <c r="Y74"/>
  <c r="E16" i="6"/>
  <c r="X74" i="1"/>
  <c r="X73"/>
  <c r="D15" i="6"/>
  <c r="J31" i="5"/>
  <c r="J23"/>
  <c r="J29"/>
  <c r="J26"/>
  <c r="D34" i="3"/>
  <c r="D35"/>
  <c r="J30" i="5"/>
  <c r="J28"/>
  <c r="J27"/>
  <c r="J17"/>
  <c r="A63" i="1"/>
  <c r="A64" s="1"/>
  <c r="A65" s="1"/>
  <c r="A66" s="1"/>
  <c r="A67" s="1"/>
  <c r="A68" s="1"/>
  <c r="A69" s="1"/>
  <c r="A70" s="1"/>
  <c r="A73" s="1"/>
  <c r="A74" s="1"/>
  <c r="A51"/>
  <c r="A52" s="1"/>
  <c r="A53" s="1"/>
  <c r="A54" s="1"/>
  <c r="A55" s="1"/>
  <c r="A56" s="1"/>
  <c r="A57" s="1"/>
  <c r="A58" s="1"/>
  <c r="A59" s="1"/>
  <c r="A60" s="1"/>
  <c r="A61" s="1"/>
  <c r="A62" s="1"/>
  <c r="E35" i="6" l="1"/>
  <c r="E34"/>
  <c r="D35"/>
  <c r="D34"/>
  <c r="C40" i="10"/>
  <c r="E36" l="1"/>
  <c r="C36"/>
  <c r="E23"/>
  <c r="F23" s="1"/>
  <c r="A14"/>
  <c r="A15" s="1"/>
  <c r="A16" s="1"/>
  <c r="A17" s="1"/>
  <c r="A18" s="1"/>
  <c r="A19" s="1"/>
  <c r="A20" s="1"/>
  <c r="A21" s="1"/>
  <c r="A22" s="1"/>
  <c r="A23" s="1"/>
  <c r="A24" s="1"/>
  <c r="A25" s="1"/>
  <c r="E14"/>
  <c r="F14" l="1"/>
  <c r="F11" i="8" l="1"/>
  <c r="S38" i="4"/>
  <c r="S37"/>
  <c r="S36"/>
  <c r="S35"/>
  <c r="S34"/>
  <c r="S33"/>
  <c r="S32"/>
  <c r="S31"/>
  <c r="S30"/>
  <c r="S29"/>
  <c r="S28"/>
  <c r="S27"/>
  <c r="S26"/>
  <c r="S25"/>
  <c r="S24"/>
  <c r="S22"/>
  <c r="S21"/>
  <c r="S20"/>
  <c r="S19"/>
  <c r="S42" l="1"/>
  <c r="S41"/>
  <c r="T20" i="1"/>
  <c r="O20" i="6" s="1"/>
  <c r="T18" i="1"/>
  <c r="O18" i="6" s="1"/>
  <c r="T14" i="1"/>
  <c r="O14" i="6" s="1"/>
  <c r="T13" i="1"/>
  <c r="O13" i="6" s="1"/>
  <c r="T12" i="1"/>
  <c r="O12" i="6" s="1"/>
  <c r="T11" i="1"/>
  <c r="Q14" i="6" l="1"/>
  <c r="P14"/>
  <c r="Q18"/>
  <c r="P18"/>
  <c r="P12"/>
  <c r="Q12"/>
  <c r="P20"/>
  <c r="Q20"/>
  <c r="Q13"/>
  <c r="P13"/>
  <c r="G55" i="9"/>
  <c r="F55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E43"/>
  <c r="F46" s="1"/>
  <c r="F47" s="1"/>
  <c r="C43"/>
  <c r="B43"/>
  <c r="D16"/>
  <c r="D15"/>
  <c r="D14"/>
  <c r="D13"/>
  <c r="D12"/>
  <c r="D11"/>
  <c r="D42"/>
  <c r="A15"/>
  <c r="A14" s="1"/>
  <c r="A13" s="1"/>
  <c r="A12" s="1"/>
  <c r="A11" s="1"/>
  <c r="A16"/>
  <c r="P29" i="5"/>
  <c r="K29" i="7" s="1"/>
  <c r="P21" i="5"/>
  <c r="K21" i="7" s="1"/>
  <c r="P12" i="5"/>
  <c r="K12" i="7" s="1"/>
  <c r="P31" i="5"/>
  <c r="K31" i="7" s="1"/>
  <c r="P30" i="5"/>
  <c r="K30" i="7" s="1"/>
  <c r="P28" i="5"/>
  <c r="K28" i="7" s="1"/>
  <c r="P27" i="5"/>
  <c r="K27" i="7" s="1"/>
  <c r="P26" i="5"/>
  <c r="K26" i="7" s="1"/>
  <c r="P25" i="5"/>
  <c r="K25" i="7" s="1"/>
  <c r="P24" i="5"/>
  <c r="K24" i="7" s="1"/>
  <c r="P23" i="5"/>
  <c r="K23" i="7" s="1"/>
  <c r="P22" i="5"/>
  <c r="K22" i="7" s="1"/>
  <c r="P20" i="5"/>
  <c r="K20" i="7" s="1"/>
  <c r="P19" i="5"/>
  <c r="K19" i="7" s="1"/>
  <c r="P18" i="5"/>
  <c r="K18" i="7" s="1"/>
  <c r="P17" i="5"/>
  <c r="K17" i="7" s="1"/>
  <c r="P16" i="5"/>
  <c r="K16" i="7" s="1"/>
  <c r="P15" i="5"/>
  <c r="K15" i="7" s="1"/>
  <c r="P14" i="5"/>
  <c r="K14" i="7" s="1"/>
  <c r="R14" i="6" l="1"/>
  <c r="R20"/>
  <c r="R13"/>
  <c r="R18"/>
  <c r="F43" i="9"/>
  <c r="G11"/>
  <c r="R12" i="6"/>
  <c r="L22" i="3"/>
  <c r="L21"/>
  <c r="L20"/>
  <c r="L19"/>
  <c r="L18"/>
  <c r="L17"/>
  <c r="L16"/>
  <c r="L15"/>
  <c r="L14"/>
  <c r="L11"/>
  <c r="T19" i="1"/>
  <c r="O19" i="6" s="1"/>
  <c r="A12" i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4" s="1"/>
  <c r="A35" s="1"/>
  <c r="P19" i="6" l="1"/>
  <c r="Q19"/>
  <c r="G43" i="9"/>
  <c r="F51" s="1"/>
  <c r="G51" s="1"/>
  <c r="G53" s="1"/>
  <c r="G56" s="1"/>
  <c r="G57" s="1"/>
  <c r="F48"/>
  <c r="F49" s="1"/>
  <c r="F52" s="1"/>
  <c r="F53" s="1"/>
  <c r="F56" s="1"/>
  <c r="F57" s="1"/>
  <c r="T21" i="1"/>
  <c r="O21" i="6" s="1"/>
  <c r="G58" i="9" l="1"/>
  <c r="R19" i="6"/>
  <c r="P21"/>
  <c r="Q21"/>
  <c r="A26" i="10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R21" i="6" l="1"/>
  <c r="C80" i="12"/>
  <c r="C58"/>
  <c r="C59" s="1"/>
  <c r="F58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E58"/>
  <c r="B58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A58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E57"/>
  <c r="C12"/>
  <c r="E12" s="1"/>
  <c r="E11"/>
  <c r="F12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B12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C48" i="10"/>
  <c r="C42"/>
  <c r="E40"/>
  <c r="E31"/>
  <c r="E24"/>
  <c r="E48"/>
  <c r="C16"/>
  <c r="E15"/>
  <c r="E13"/>
  <c r="F15" l="1"/>
  <c r="F13"/>
  <c r="F24"/>
  <c r="C60" i="12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E22" i="10"/>
  <c r="F22" s="1"/>
  <c r="E42"/>
  <c r="A94" i="12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C13"/>
  <c r="E13" s="1"/>
  <c r="C25" i="10"/>
  <c r="C41"/>
  <c r="F16"/>
  <c r="E16"/>
  <c r="C32" s="1"/>
  <c r="C34" s="1"/>
  <c r="V35" i="8"/>
  <c r="V29"/>
  <c r="V25"/>
  <c r="V21"/>
  <c r="V17"/>
  <c r="V13"/>
  <c r="H31"/>
  <c r="H29"/>
  <c r="H27"/>
  <c r="H25"/>
  <c r="H23"/>
  <c r="H22"/>
  <c r="H21"/>
  <c r="H20"/>
  <c r="H19"/>
  <c r="H18"/>
  <c r="H17"/>
  <c r="H16"/>
  <c r="H15"/>
  <c r="H14"/>
  <c r="H13"/>
  <c r="H12"/>
  <c r="H11"/>
  <c r="P11" i="5"/>
  <c r="Y38" i="4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N16" i="3"/>
  <c r="M16"/>
  <c r="M15"/>
  <c r="N14"/>
  <c r="M14"/>
  <c r="N13"/>
  <c r="M13"/>
  <c r="L13"/>
  <c r="N12"/>
  <c r="L12"/>
  <c r="N11"/>
  <c r="E61" i="1"/>
  <c r="E60"/>
  <c r="E59"/>
  <c r="E58"/>
  <c r="E57"/>
  <c r="E54"/>
  <c r="E15" i="7" s="1"/>
  <c r="E53" i="1"/>
  <c r="E52"/>
  <c r="E51"/>
  <c r="E50"/>
  <c r="T15"/>
  <c r="V36" i="8"/>
  <c r="V34"/>
  <c r="V31"/>
  <c r="V30"/>
  <c r="V28"/>
  <c r="V27"/>
  <c r="V26"/>
  <c r="V24"/>
  <c r="V23"/>
  <c r="V22"/>
  <c r="V20"/>
  <c r="V19"/>
  <c r="V18"/>
  <c r="V16"/>
  <c r="V15"/>
  <c r="V14"/>
  <c r="V12"/>
  <c r="D45" i="9"/>
  <c r="D55" s="1"/>
  <c r="C55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C46"/>
  <c r="C47" s="1"/>
  <c r="A18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Z10" i="8"/>
  <c r="AA10" s="1"/>
  <c r="AB10" s="1"/>
  <c r="AC10" s="1"/>
  <c r="AD10" s="1"/>
  <c r="AE10" s="1"/>
  <c r="AF10" s="1"/>
  <c r="AG10" s="1"/>
  <c r="AH10" s="1"/>
  <c r="AI10" s="1"/>
  <c r="AJ10" s="1"/>
  <c r="AK10" s="1"/>
  <c r="AL10" s="1"/>
  <c r="AM10" s="1"/>
  <c r="AN10" s="1"/>
  <c r="AO10" s="1"/>
  <c r="AP10" s="1"/>
  <c r="AQ10" s="1"/>
  <c r="AR10" s="1"/>
  <c r="AS10" s="1"/>
  <c r="AT10" s="1"/>
  <c r="AU10" s="1"/>
  <c r="AV10" s="1"/>
  <c r="AW10" s="1"/>
  <c r="AX10" s="1"/>
  <c r="AY10" s="1"/>
  <c r="AZ10" s="1"/>
  <c r="BA10" s="1"/>
  <c r="BB10" s="1"/>
  <c r="BC10" s="1"/>
  <c r="BD10" s="1"/>
  <c r="BE10" s="1"/>
  <c r="BF10" s="1"/>
  <c r="BG10" s="1"/>
  <c r="BH10" s="1"/>
  <c r="BI10" s="1"/>
  <c r="BJ10" s="1"/>
  <c r="BK10" s="1"/>
  <c r="BL10" s="1"/>
  <c r="BM10" s="1"/>
  <c r="BN10" s="1"/>
  <c r="BO10" s="1"/>
  <c r="BP10" s="1"/>
  <c r="BQ10" s="1"/>
  <c r="BR10" s="1"/>
  <c r="BS10" s="1"/>
  <c r="BT10" s="1"/>
  <c r="BU10" s="1"/>
  <c r="BV10" s="1"/>
  <c r="BW10" s="1"/>
  <c r="BX10" s="1"/>
  <c r="BY10" s="1"/>
  <c r="BZ10" s="1"/>
  <c r="CA10" s="1"/>
  <c r="CB10" s="1"/>
  <c r="CC10" s="1"/>
  <c r="CD10" s="1"/>
  <c r="CE10" s="1"/>
  <c r="CF10" s="1"/>
  <c r="CG10" s="1"/>
  <c r="CH10" s="1"/>
  <c r="CI10" s="1"/>
  <c r="CJ10" s="1"/>
  <c r="CK10" s="1"/>
  <c r="CL10" s="1"/>
  <c r="CM10" s="1"/>
  <c r="CN10" s="1"/>
  <c r="CO10" s="1"/>
  <c r="CP10" s="1"/>
  <c r="CQ10" s="1"/>
  <c r="CR10" s="1"/>
  <c r="CS10" s="1"/>
  <c r="CT10" s="1"/>
  <c r="CU10" s="1"/>
  <c r="CV10" s="1"/>
  <c r="CW10" s="1"/>
  <c r="CX10" s="1"/>
  <c r="CY10" s="1"/>
  <c r="CZ10" s="1"/>
  <c r="DA10" s="1"/>
  <c r="DB10" s="1"/>
  <c r="DC10" s="1"/>
  <c r="DD10" s="1"/>
  <c r="DE10" s="1"/>
  <c r="DF10" s="1"/>
  <c r="DG10" s="1"/>
  <c r="DH10" s="1"/>
  <c r="DI10" s="1"/>
  <c r="DJ10" s="1"/>
  <c r="DK10" s="1"/>
  <c r="DL10" s="1"/>
  <c r="DM10" s="1"/>
  <c r="DN10" s="1"/>
  <c r="DO10" s="1"/>
  <c r="DP10" s="1"/>
  <c r="DQ10" s="1"/>
  <c r="DR10" s="1"/>
  <c r="DS10" s="1"/>
  <c r="DT10" s="1"/>
  <c r="DU10" s="1"/>
  <c r="DV10" s="1"/>
  <c r="DW10" s="1"/>
  <c r="DX10" s="1"/>
  <c r="DY10" s="1"/>
  <c r="DZ10" s="1"/>
  <c r="EA10" s="1"/>
  <c r="EB10" s="1"/>
  <c r="EC10" s="1"/>
  <c r="ED10" s="1"/>
  <c r="EE10" s="1"/>
  <c r="EF10" s="1"/>
  <c r="EG10" s="1"/>
  <c r="EH10" s="1"/>
  <c r="EI10" s="1"/>
  <c r="EJ10" s="1"/>
  <c r="EK10" s="1"/>
  <c r="EL10" s="1"/>
  <c r="EM10" s="1"/>
  <c r="EN10" s="1"/>
  <c r="EO10" s="1"/>
  <c r="EP10" s="1"/>
  <c r="EQ10" s="1"/>
  <c r="ER10" s="1"/>
  <c r="ES10" s="1"/>
  <c r="ET10" s="1"/>
  <c r="EU10" s="1"/>
  <c r="EV10" s="1"/>
  <c r="EW10" s="1"/>
  <c r="EX10" s="1"/>
  <c r="EY10" s="1"/>
  <c r="EZ10" s="1"/>
  <c r="FA10" s="1"/>
  <c r="FB10" s="1"/>
  <c r="FC10" s="1"/>
  <c r="FD10" s="1"/>
  <c r="FE10" s="1"/>
  <c r="FF10" s="1"/>
  <c r="FG10" s="1"/>
  <c r="FH10" s="1"/>
  <c r="FI10" s="1"/>
  <c r="FJ10" s="1"/>
  <c r="FK10" s="1"/>
  <c r="FL10" s="1"/>
  <c r="FM10" s="1"/>
  <c r="FN10" s="1"/>
  <c r="FO10" s="1"/>
  <c r="FP10" s="1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5" s="1"/>
  <c r="A12" i="7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4" s="1"/>
  <c r="C48" i="9" l="1"/>
  <c r="C49" s="1"/>
  <c r="C52" s="1"/>
  <c r="D43"/>
  <c r="C51" s="1"/>
  <c r="D51" s="1"/>
  <c r="E12" i="7"/>
  <c r="Z19" i="4"/>
  <c r="E18" i="7"/>
  <c r="F18" s="1"/>
  <c r="L18" s="1"/>
  <c r="M18" s="1"/>
  <c r="Z25" i="4"/>
  <c r="E22" i="7"/>
  <c r="Z29" i="4"/>
  <c r="Y42"/>
  <c r="Y41"/>
  <c r="E13" i="7"/>
  <c r="Z20" i="4"/>
  <c r="E19" i="7"/>
  <c r="Z26" i="4"/>
  <c r="O15" i="6"/>
  <c r="T34" i="1"/>
  <c r="T35"/>
  <c r="E14" i="7"/>
  <c r="Z21" i="4"/>
  <c r="E20" i="7"/>
  <c r="Z27" i="4"/>
  <c r="E11" i="7"/>
  <c r="Z18" i="4"/>
  <c r="E21" i="7"/>
  <c r="Z28" i="4"/>
  <c r="F25" i="10"/>
  <c r="E33" s="1"/>
  <c r="E35" s="1"/>
  <c r="W17" i="8"/>
  <c r="W27"/>
  <c r="W15"/>
  <c r="K11" i="7"/>
  <c r="P34" i="5"/>
  <c r="P35"/>
  <c r="W13" i="8"/>
  <c r="W21"/>
  <c r="Z22" i="4"/>
  <c r="E73" i="1"/>
  <c r="E74"/>
  <c r="L35" i="3"/>
  <c r="L34"/>
  <c r="E41" i="10"/>
  <c r="E25"/>
  <c r="E32" s="1"/>
  <c r="E34" s="1"/>
  <c r="D34" s="1"/>
  <c r="G11" i="6"/>
  <c r="F11"/>
  <c r="C14" i="12"/>
  <c r="F15" i="7"/>
  <c r="L15" s="1"/>
  <c r="M15" s="1"/>
  <c r="E59" i="12"/>
  <c r="C35" i="10"/>
  <c r="D35" s="1"/>
  <c r="C33"/>
  <c r="E38"/>
  <c r="J11" i="5"/>
  <c r="F24" i="8"/>
  <c r="F26"/>
  <c r="F28"/>
  <c r="F30"/>
  <c r="W12"/>
  <c r="W14"/>
  <c r="W16"/>
  <c r="W18"/>
  <c r="W20"/>
  <c r="W22"/>
  <c r="H26"/>
  <c r="H30"/>
  <c r="V11"/>
  <c r="W19"/>
  <c r="W23"/>
  <c r="W31"/>
  <c r="H24"/>
  <c r="H28"/>
  <c r="W11"/>
  <c r="W25"/>
  <c r="W29"/>
  <c r="F12"/>
  <c r="I12" s="1"/>
  <c r="J12" s="1"/>
  <c r="K12" s="1"/>
  <c r="F13"/>
  <c r="I13" s="1"/>
  <c r="J13" s="1"/>
  <c r="K13" s="1"/>
  <c r="F14"/>
  <c r="I14" s="1"/>
  <c r="J14" s="1"/>
  <c r="K14" s="1"/>
  <c r="F15"/>
  <c r="I15" s="1"/>
  <c r="J15" s="1"/>
  <c r="K15" s="1"/>
  <c r="F16"/>
  <c r="I16" s="1"/>
  <c r="J16" s="1"/>
  <c r="K16" s="1"/>
  <c r="F17"/>
  <c r="I17" s="1"/>
  <c r="J17" s="1"/>
  <c r="K17" s="1"/>
  <c r="F18"/>
  <c r="I18" s="1"/>
  <c r="J18" s="1"/>
  <c r="K18" s="1"/>
  <c r="F19"/>
  <c r="I19" s="1"/>
  <c r="J19" s="1"/>
  <c r="K19" s="1"/>
  <c r="F20"/>
  <c r="I20" s="1"/>
  <c r="J20" s="1"/>
  <c r="K20" s="1"/>
  <c r="F21"/>
  <c r="I21" s="1"/>
  <c r="J21" s="1"/>
  <c r="K21" s="1"/>
  <c r="F22"/>
  <c r="I22" s="1"/>
  <c r="J22" s="1"/>
  <c r="K22" s="1"/>
  <c r="F23"/>
  <c r="I23" s="1"/>
  <c r="J23" s="1"/>
  <c r="K23" s="1"/>
  <c r="F25"/>
  <c r="I25" s="1"/>
  <c r="J25" s="1"/>
  <c r="K25" s="1"/>
  <c r="F27"/>
  <c r="I27" s="1"/>
  <c r="J27" s="1"/>
  <c r="K27" s="1"/>
  <c r="F29"/>
  <c r="I29" s="1"/>
  <c r="J29" s="1"/>
  <c r="K29" s="1"/>
  <c r="F31"/>
  <c r="I31" s="1"/>
  <c r="J31" s="1"/>
  <c r="K31" s="1"/>
  <c r="M11" i="6"/>
  <c r="O11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C53" i="9" l="1"/>
  <c r="C56" s="1"/>
  <c r="C57" s="1"/>
  <c r="D53"/>
  <c r="D56" s="1"/>
  <c r="D57" s="1"/>
  <c r="H34" i="8"/>
  <c r="W34" s="1"/>
  <c r="I30"/>
  <c r="J30" s="1"/>
  <c r="K30" s="1"/>
  <c r="H35"/>
  <c r="W35" s="1"/>
  <c r="Q15" i="6"/>
  <c r="P15"/>
  <c r="M35"/>
  <c r="M34"/>
  <c r="J34" i="5"/>
  <c r="J35"/>
  <c r="Z42" i="4"/>
  <c r="Z41"/>
  <c r="G35" i="6"/>
  <c r="G34"/>
  <c r="K35" i="7"/>
  <c r="K34"/>
  <c r="F35" i="6"/>
  <c r="F34"/>
  <c r="I24" i="8"/>
  <c r="J24" s="1"/>
  <c r="K24" s="1"/>
  <c r="I28"/>
  <c r="J28" s="1"/>
  <c r="K28" s="1"/>
  <c r="I26"/>
  <c r="J26" s="1"/>
  <c r="K26" s="1"/>
  <c r="O34" i="6"/>
  <c r="O35"/>
  <c r="F34" i="8"/>
  <c r="F35"/>
  <c r="E35" i="7"/>
  <c r="E34"/>
  <c r="W36" i="8"/>
  <c r="X12"/>
  <c r="E37" i="10"/>
  <c r="E39" s="1"/>
  <c r="H11" i="6"/>
  <c r="J31"/>
  <c r="S31" s="1"/>
  <c r="E14" i="12"/>
  <c r="C15"/>
  <c r="E60"/>
  <c r="C37" i="10"/>
  <c r="C38"/>
  <c r="E46"/>
  <c r="E47"/>
  <c r="X29" i="8"/>
  <c r="X25"/>
  <c r="X22"/>
  <c r="X20"/>
  <c r="X18"/>
  <c r="X16"/>
  <c r="X14"/>
  <c r="X27"/>
  <c r="X23"/>
  <c r="X17"/>
  <c r="X15"/>
  <c r="W28"/>
  <c r="X21"/>
  <c r="X13"/>
  <c r="W26"/>
  <c r="X31"/>
  <c r="X19"/>
  <c r="W24"/>
  <c r="W30"/>
  <c r="I11"/>
  <c r="Q11" i="6"/>
  <c r="P11"/>
  <c r="R15" l="1"/>
  <c r="D58" i="9"/>
  <c r="H35" i="6"/>
  <c r="H34"/>
  <c r="Q35"/>
  <c r="Q34"/>
  <c r="P35"/>
  <c r="P34"/>
  <c r="I35" i="8"/>
  <c r="X35" s="1"/>
  <c r="I34"/>
  <c r="X34" s="1"/>
  <c r="X36"/>
  <c r="Y12"/>
  <c r="J26" i="6"/>
  <c r="J19"/>
  <c r="J29"/>
  <c r="J24"/>
  <c r="J28"/>
  <c r="J15"/>
  <c r="J20"/>
  <c r="J22"/>
  <c r="J25"/>
  <c r="J18"/>
  <c r="J27"/>
  <c r="J17"/>
  <c r="J23"/>
  <c r="J21"/>
  <c r="J14"/>
  <c r="J16"/>
  <c r="Q31" i="5"/>
  <c r="R31" s="1"/>
  <c r="G31" i="7" s="1"/>
  <c r="E15" i="12"/>
  <c r="C16"/>
  <c r="E51" i="10"/>
  <c r="E50"/>
  <c r="E61" i="12"/>
  <c r="C39" i="10"/>
  <c r="C46"/>
  <c r="C47"/>
  <c r="I11" i="6"/>
  <c r="J12"/>
  <c r="S12" s="1"/>
  <c r="J30"/>
  <c r="X30" i="8"/>
  <c r="X24"/>
  <c r="X26"/>
  <c r="X28"/>
  <c r="X11"/>
  <c r="J11"/>
  <c r="Z19"/>
  <c r="AA19" s="1"/>
  <c r="AB19" s="1"/>
  <c r="AC19" s="1"/>
  <c r="AD19" s="1"/>
  <c r="AE19" s="1"/>
  <c r="AF19" s="1"/>
  <c r="AG19" s="1"/>
  <c r="AH19" s="1"/>
  <c r="AI19" s="1"/>
  <c r="AJ19" s="1"/>
  <c r="AK19" s="1"/>
  <c r="AL19" s="1"/>
  <c r="AM19" s="1"/>
  <c r="AN19" s="1"/>
  <c r="AO19" s="1"/>
  <c r="AP19" s="1"/>
  <c r="AQ19" s="1"/>
  <c r="AR19" s="1"/>
  <c r="AS19" s="1"/>
  <c r="AT19" s="1"/>
  <c r="AU19" s="1"/>
  <c r="AV19" s="1"/>
  <c r="AW19" s="1"/>
  <c r="AX19" s="1"/>
  <c r="AY19" s="1"/>
  <c r="AZ19" s="1"/>
  <c r="BA19" s="1"/>
  <c r="BB19" s="1"/>
  <c r="BC19" s="1"/>
  <c r="BD19" s="1"/>
  <c r="BE19" s="1"/>
  <c r="BF19" s="1"/>
  <c r="BG19" s="1"/>
  <c r="BH19" s="1"/>
  <c r="BI19" s="1"/>
  <c r="BJ19" s="1"/>
  <c r="BK19" s="1"/>
  <c r="BL19" s="1"/>
  <c r="BM19" s="1"/>
  <c r="BN19" s="1"/>
  <c r="BO19" s="1"/>
  <c r="BP19" s="1"/>
  <c r="BQ19" s="1"/>
  <c r="BR19" s="1"/>
  <c r="BS19" s="1"/>
  <c r="BT19" s="1"/>
  <c r="BU19" s="1"/>
  <c r="BV19" s="1"/>
  <c r="BW19" s="1"/>
  <c r="BX19" s="1"/>
  <c r="BY19" s="1"/>
  <c r="BZ19" s="1"/>
  <c r="CA19" s="1"/>
  <c r="CB19" s="1"/>
  <c r="CC19" s="1"/>
  <c r="CD19" s="1"/>
  <c r="CE19" s="1"/>
  <c r="CF19" s="1"/>
  <c r="CG19" s="1"/>
  <c r="CH19" s="1"/>
  <c r="CI19" s="1"/>
  <c r="CJ19" s="1"/>
  <c r="CK19" s="1"/>
  <c r="CL19" s="1"/>
  <c r="CM19" s="1"/>
  <c r="CN19" s="1"/>
  <c r="CO19" s="1"/>
  <c r="CP19" s="1"/>
  <c r="CQ19" s="1"/>
  <c r="CR19" s="1"/>
  <c r="CS19" s="1"/>
  <c r="CT19" s="1"/>
  <c r="CU19" s="1"/>
  <c r="CV19" s="1"/>
  <c r="CW19" s="1"/>
  <c r="CX19" s="1"/>
  <c r="CY19" s="1"/>
  <c r="CZ19" s="1"/>
  <c r="DA19" s="1"/>
  <c r="DB19" s="1"/>
  <c r="DC19" s="1"/>
  <c r="DD19" s="1"/>
  <c r="DE19" s="1"/>
  <c r="DF19" s="1"/>
  <c r="DG19" s="1"/>
  <c r="DH19" s="1"/>
  <c r="DI19" s="1"/>
  <c r="DJ19" s="1"/>
  <c r="DK19" s="1"/>
  <c r="DL19" s="1"/>
  <c r="DM19" s="1"/>
  <c r="DN19" s="1"/>
  <c r="DO19" s="1"/>
  <c r="DP19" s="1"/>
  <c r="DQ19" s="1"/>
  <c r="DR19" s="1"/>
  <c r="DS19" s="1"/>
  <c r="DT19" s="1"/>
  <c r="DU19" s="1"/>
  <c r="DV19" s="1"/>
  <c r="DW19" s="1"/>
  <c r="DX19" s="1"/>
  <c r="DY19" s="1"/>
  <c r="DZ19" s="1"/>
  <c r="EA19" s="1"/>
  <c r="EB19" s="1"/>
  <c r="EC19" s="1"/>
  <c r="ED19" s="1"/>
  <c r="EE19" s="1"/>
  <c r="EF19" s="1"/>
  <c r="EG19" s="1"/>
  <c r="EH19" s="1"/>
  <c r="EI19" s="1"/>
  <c r="EJ19" s="1"/>
  <c r="EK19" s="1"/>
  <c r="EL19" s="1"/>
  <c r="EM19" s="1"/>
  <c r="EN19" s="1"/>
  <c r="EO19" s="1"/>
  <c r="EP19" s="1"/>
  <c r="EQ19" s="1"/>
  <c r="ER19" s="1"/>
  <c r="ES19" s="1"/>
  <c r="ET19" s="1"/>
  <c r="EU19" s="1"/>
  <c r="EV19" s="1"/>
  <c r="EW19" s="1"/>
  <c r="EX19" s="1"/>
  <c r="EY19" s="1"/>
  <c r="EZ19" s="1"/>
  <c r="FA19" s="1"/>
  <c r="FB19" s="1"/>
  <c r="FC19" s="1"/>
  <c r="FD19" s="1"/>
  <c r="FE19" s="1"/>
  <c r="FF19" s="1"/>
  <c r="FG19" s="1"/>
  <c r="FH19" s="1"/>
  <c r="FI19" s="1"/>
  <c r="FJ19" s="1"/>
  <c r="FK19" s="1"/>
  <c r="FL19" s="1"/>
  <c r="FM19" s="1"/>
  <c r="FN19" s="1"/>
  <c r="FO19" s="1"/>
  <c r="FP19" s="1"/>
  <c r="Y19"/>
  <c r="Z31"/>
  <c r="AA31" s="1"/>
  <c r="AB31" s="1"/>
  <c r="AC31" s="1"/>
  <c r="AD31" s="1"/>
  <c r="AE31" s="1"/>
  <c r="AF31" s="1"/>
  <c r="AG31" s="1"/>
  <c r="AH31" s="1"/>
  <c r="AI31" s="1"/>
  <c r="AJ31" s="1"/>
  <c r="AK31" s="1"/>
  <c r="AL31" s="1"/>
  <c r="AM31" s="1"/>
  <c r="AN31" s="1"/>
  <c r="AO31" s="1"/>
  <c r="AP31" s="1"/>
  <c r="AQ31" s="1"/>
  <c r="AR31" s="1"/>
  <c r="AS31" s="1"/>
  <c r="AT31" s="1"/>
  <c r="AU31" s="1"/>
  <c r="AV31" s="1"/>
  <c r="AW31" s="1"/>
  <c r="AX31" s="1"/>
  <c r="AY31" s="1"/>
  <c r="AZ31" s="1"/>
  <c r="BA31" s="1"/>
  <c r="BB31" s="1"/>
  <c r="BC31" s="1"/>
  <c r="BD31" s="1"/>
  <c r="BE31" s="1"/>
  <c r="BF31" s="1"/>
  <c r="BG31" s="1"/>
  <c r="BH31" s="1"/>
  <c r="BI31" s="1"/>
  <c r="BJ31" s="1"/>
  <c r="BK31" s="1"/>
  <c r="BL31" s="1"/>
  <c r="BM31" s="1"/>
  <c r="BN31" s="1"/>
  <c r="BO31" s="1"/>
  <c r="BP31" s="1"/>
  <c r="BQ31" s="1"/>
  <c r="BR31" s="1"/>
  <c r="BS31" s="1"/>
  <c r="BT31" s="1"/>
  <c r="BU31" s="1"/>
  <c r="BV31" s="1"/>
  <c r="BW31" s="1"/>
  <c r="BX31" s="1"/>
  <c r="BY31" s="1"/>
  <c r="BZ31" s="1"/>
  <c r="CA31" s="1"/>
  <c r="CB31" s="1"/>
  <c r="CC31" s="1"/>
  <c r="CD31" s="1"/>
  <c r="CE31" s="1"/>
  <c r="CF31" s="1"/>
  <c r="CG31" s="1"/>
  <c r="CH31" s="1"/>
  <c r="CI31" s="1"/>
  <c r="CJ31" s="1"/>
  <c r="CK31" s="1"/>
  <c r="CL31" s="1"/>
  <c r="CM31" s="1"/>
  <c r="CN31" s="1"/>
  <c r="CO31" s="1"/>
  <c r="CP31" s="1"/>
  <c r="CQ31" s="1"/>
  <c r="CR31" s="1"/>
  <c r="CS31" s="1"/>
  <c r="CT31" s="1"/>
  <c r="CU31" s="1"/>
  <c r="CV31" s="1"/>
  <c r="CW31" s="1"/>
  <c r="CX31" s="1"/>
  <c r="CY31" s="1"/>
  <c r="CZ31" s="1"/>
  <c r="DA31" s="1"/>
  <c r="DB31" s="1"/>
  <c r="DC31" s="1"/>
  <c r="DD31" s="1"/>
  <c r="DE31" s="1"/>
  <c r="DF31" s="1"/>
  <c r="DG31" s="1"/>
  <c r="DH31" s="1"/>
  <c r="DI31" s="1"/>
  <c r="DJ31" s="1"/>
  <c r="DK31" s="1"/>
  <c r="DL31" s="1"/>
  <c r="DM31" s="1"/>
  <c r="DN31" s="1"/>
  <c r="DO31" s="1"/>
  <c r="DP31" s="1"/>
  <c r="DQ31" s="1"/>
  <c r="DR31" s="1"/>
  <c r="DS31" s="1"/>
  <c r="DT31" s="1"/>
  <c r="DU31" s="1"/>
  <c r="DV31" s="1"/>
  <c r="DW31" s="1"/>
  <c r="DX31" s="1"/>
  <c r="DY31" s="1"/>
  <c r="DZ31" s="1"/>
  <c r="EA31" s="1"/>
  <c r="EB31" s="1"/>
  <c r="EC31" s="1"/>
  <c r="ED31" s="1"/>
  <c r="EE31" s="1"/>
  <c r="EF31" s="1"/>
  <c r="EG31" s="1"/>
  <c r="EH31" s="1"/>
  <c r="EI31" s="1"/>
  <c r="EJ31" s="1"/>
  <c r="EK31" s="1"/>
  <c r="EL31" s="1"/>
  <c r="EM31" s="1"/>
  <c r="EN31" s="1"/>
  <c r="EO31" s="1"/>
  <c r="EP31" s="1"/>
  <c r="EQ31" s="1"/>
  <c r="ER31" s="1"/>
  <c r="ES31" s="1"/>
  <c r="ET31" s="1"/>
  <c r="EU31" s="1"/>
  <c r="EV31" s="1"/>
  <c r="EW31" s="1"/>
  <c r="EX31" s="1"/>
  <c r="EY31" s="1"/>
  <c r="EZ31" s="1"/>
  <c r="FA31" s="1"/>
  <c r="FB31" s="1"/>
  <c r="FC31" s="1"/>
  <c r="FD31" s="1"/>
  <c r="FE31" s="1"/>
  <c r="FF31" s="1"/>
  <c r="FG31" s="1"/>
  <c r="FH31" s="1"/>
  <c r="FI31" s="1"/>
  <c r="FJ31" s="1"/>
  <c r="FK31" s="1"/>
  <c r="FL31" s="1"/>
  <c r="FM31" s="1"/>
  <c r="FN31" s="1"/>
  <c r="FO31" s="1"/>
  <c r="FP31" s="1"/>
  <c r="Y31"/>
  <c r="Z13"/>
  <c r="AA13" s="1"/>
  <c r="AB13" s="1"/>
  <c r="AC13" s="1"/>
  <c r="AD13" s="1"/>
  <c r="AE13" s="1"/>
  <c r="AF13" s="1"/>
  <c r="AG13" s="1"/>
  <c r="AH13" s="1"/>
  <c r="AI13" s="1"/>
  <c r="AJ13" s="1"/>
  <c r="AK13" s="1"/>
  <c r="AL13" s="1"/>
  <c r="AM13" s="1"/>
  <c r="AN13" s="1"/>
  <c r="AO13" s="1"/>
  <c r="AP13" s="1"/>
  <c r="AQ13" s="1"/>
  <c r="AR13" s="1"/>
  <c r="AS13" s="1"/>
  <c r="AT13" s="1"/>
  <c r="AU13" s="1"/>
  <c r="AV13" s="1"/>
  <c r="AW13" s="1"/>
  <c r="AX13" s="1"/>
  <c r="AY13" s="1"/>
  <c r="AZ13" s="1"/>
  <c r="BA13" s="1"/>
  <c r="BB13" s="1"/>
  <c r="BC13" s="1"/>
  <c r="BD13" s="1"/>
  <c r="BE13" s="1"/>
  <c r="BF13" s="1"/>
  <c r="BG13" s="1"/>
  <c r="BH13" s="1"/>
  <c r="BI13" s="1"/>
  <c r="BJ13" s="1"/>
  <c r="BK13" s="1"/>
  <c r="BL13" s="1"/>
  <c r="BM13" s="1"/>
  <c r="BN13" s="1"/>
  <c r="BO13" s="1"/>
  <c r="BP13" s="1"/>
  <c r="BQ13" s="1"/>
  <c r="BR13" s="1"/>
  <c r="BS13" s="1"/>
  <c r="BT13" s="1"/>
  <c r="BU13" s="1"/>
  <c r="BV13" s="1"/>
  <c r="BW13" s="1"/>
  <c r="BX13" s="1"/>
  <c r="BY13" s="1"/>
  <c r="BZ13" s="1"/>
  <c r="CA13" s="1"/>
  <c r="CB13" s="1"/>
  <c r="CC13" s="1"/>
  <c r="CD13" s="1"/>
  <c r="CE13" s="1"/>
  <c r="CF13" s="1"/>
  <c r="CG13" s="1"/>
  <c r="CH13" s="1"/>
  <c r="CI13" s="1"/>
  <c r="CJ13" s="1"/>
  <c r="CK13" s="1"/>
  <c r="CL13" s="1"/>
  <c r="CM13" s="1"/>
  <c r="CN13" s="1"/>
  <c r="CO13" s="1"/>
  <c r="CP13" s="1"/>
  <c r="CQ13" s="1"/>
  <c r="CR13" s="1"/>
  <c r="CS13" s="1"/>
  <c r="CT13" s="1"/>
  <c r="CU13" s="1"/>
  <c r="CV13" s="1"/>
  <c r="CW13" s="1"/>
  <c r="CX13" s="1"/>
  <c r="CY13" s="1"/>
  <c r="CZ13" s="1"/>
  <c r="DA13" s="1"/>
  <c r="DB13" s="1"/>
  <c r="DC13" s="1"/>
  <c r="DD13" s="1"/>
  <c r="DE13" s="1"/>
  <c r="DF13" s="1"/>
  <c r="DG13" s="1"/>
  <c r="DH13" s="1"/>
  <c r="DI13" s="1"/>
  <c r="DJ13" s="1"/>
  <c r="DK13" s="1"/>
  <c r="DL13" s="1"/>
  <c r="DM13" s="1"/>
  <c r="DN13" s="1"/>
  <c r="DO13" s="1"/>
  <c r="DP13" s="1"/>
  <c r="DQ13" s="1"/>
  <c r="DR13" s="1"/>
  <c r="DS13" s="1"/>
  <c r="DT13" s="1"/>
  <c r="DU13" s="1"/>
  <c r="DV13" s="1"/>
  <c r="DW13" s="1"/>
  <c r="DX13" s="1"/>
  <c r="DY13" s="1"/>
  <c r="DZ13" s="1"/>
  <c r="EA13" s="1"/>
  <c r="EB13" s="1"/>
  <c r="EC13" s="1"/>
  <c r="ED13" s="1"/>
  <c r="EE13" s="1"/>
  <c r="EF13" s="1"/>
  <c r="EG13" s="1"/>
  <c r="EH13" s="1"/>
  <c r="EI13" s="1"/>
  <c r="EJ13" s="1"/>
  <c r="EK13" s="1"/>
  <c r="EL13" s="1"/>
  <c r="EM13" s="1"/>
  <c r="EN13" s="1"/>
  <c r="EO13" s="1"/>
  <c r="EP13" s="1"/>
  <c r="EQ13" s="1"/>
  <c r="ER13" s="1"/>
  <c r="ES13" s="1"/>
  <c r="ET13" s="1"/>
  <c r="EU13" s="1"/>
  <c r="EV13" s="1"/>
  <c r="EW13" s="1"/>
  <c r="EX13" s="1"/>
  <c r="EY13" s="1"/>
  <c r="EZ13" s="1"/>
  <c r="FA13" s="1"/>
  <c r="FB13" s="1"/>
  <c r="FC13" s="1"/>
  <c r="FD13" s="1"/>
  <c r="FE13" s="1"/>
  <c r="FF13" s="1"/>
  <c r="FG13" s="1"/>
  <c r="FH13" s="1"/>
  <c r="FI13" s="1"/>
  <c r="FJ13" s="1"/>
  <c r="FK13" s="1"/>
  <c r="FL13" s="1"/>
  <c r="FM13" s="1"/>
  <c r="FN13" s="1"/>
  <c r="FO13" s="1"/>
  <c r="FP13" s="1"/>
  <c r="Y13"/>
  <c r="Z21"/>
  <c r="AA21" s="1"/>
  <c r="AB21" s="1"/>
  <c r="AC21" s="1"/>
  <c r="AD21" s="1"/>
  <c r="AE21" s="1"/>
  <c r="AF21" s="1"/>
  <c r="AG21" s="1"/>
  <c r="AH21" s="1"/>
  <c r="AI21" s="1"/>
  <c r="AJ21" s="1"/>
  <c r="AK21" s="1"/>
  <c r="AL21" s="1"/>
  <c r="AM21" s="1"/>
  <c r="AN21" s="1"/>
  <c r="AO21" s="1"/>
  <c r="AP21" s="1"/>
  <c r="AQ21" s="1"/>
  <c r="AR21" s="1"/>
  <c r="AS21" s="1"/>
  <c r="AT21" s="1"/>
  <c r="AU21" s="1"/>
  <c r="AV21" s="1"/>
  <c r="AW21" s="1"/>
  <c r="AX21" s="1"/>
  <c r="AY21" s="1"/>
  <c r="AZ21" s="1"/>
  <c r="BA21" s="1"/>
  <c r="BB21" s="1"/>
  <c r="BC21" s="1"/>
  <c r="BD21" s="1"/>
  <c r="BE21" s="1"/>
  <c r="BF21" s="1"/>
  <c r="BG21" s="1"/>
  <c r="BH21" s="1"/>
  <c r="BI21" s="1"/>
  <c r="BJ21" s="1"/>
  <c r="BK21" s="1"/>
  <c r="BL21" s="1"/>
  <c r="BM21" s="1"/>
  <c r="BN21" s="1"/>
  <c r="BO21" s="1"/>
  <c r="BP21" s="1"/>
  <c r="BQ21" s="1"/>
  <c r="BR21" s="1"/>
  <c r="BS21" s="1"/>
  <c r="BT21" s="1"/>
  <c r="BU21" s="1"/>
  <c r="BV21" s="1"/>
  <c r="BW21" s="1"/>
  <c r="BX21" s="1"/>
  <c r="BY21" s="1"/>
  <c r="BZ21" s="1"/>
  <c r="CA21" s="1"/>
  <c r="CB21" s="1"/>
  <c r="CC21" s="1"/>
  <c r="CD21" s="1"/>
  <c r="CE21" s="1"/>
  <c r="CF21" s="1"/>
  <c r="CG21" s="1"/>
  <c r="CH21" s="1"/>
  <c r="CI21" s="1"/>
  <c r="CJ21" s="1"/>
  <c r="CK21" s="1"/>
  <c r="CL21" s="1"/>
  <c r="CM21" s="1"/>
  <c r="CN21" s="1"/>
  <c r="CO21" s="1"/>
  <c r="CP21" s="1"/>
  <c r="CQ21" s="1"/>
  <c r="CR21" s="1"/>
  <c r="CS21" s="1"/>
  <c r="CT21" s="1"/>
  <c r="CU21" s="1"/>
  <c r="CV21" s="1"/>
  <c r="CW21" s="1"/>
  <c r="CX21" s="1"/>
  <c r="CY21" s="1"/>
  <c r="CZ21" s="1"/>
  <c r="DA21" s="1"/>
  <c r="DB21" s="1"/>
  <c r="DC21" s="1"/>
  <c r="DD21" s="1"/>
  <c r="DE21" s="1"/>
  <c r="DF21" s="1"/>
  <c r="DG21" s="1"/>
  <c r="DH21" s="1"/>
  <c r="DI21" s="1"/>
  <c r="DJ21" s="1"/>
  <c r="DK21" s="1"/>
  <c r="DL21" s="1"/>
  <c r="DM21" s="1"/>
  <c r="DN21" s="1"/>
  <c r="DO21" s="1"/>
  <c r="DP21" s="1"/>
  <c r="DQ21" s="1"/>
  <c r="DR21" s="1"/>
  <c r="DS21" s="1"/>
  <c r="DT21" s="1"/>
  <c r="DU21" s="1"/>
  <c r="DV21" s="1"/>
  <c r="DW21" s="1"/>
  <c r="DX21" s="1"/>
  <c r="DY21" s="1"/>
  <c r="DZ21" s="1"/>
  <c r="EA21" s="1"/>
  <c r="EB21" s="1"/>
  <c r="EC21" s="1"/>
  <c r="ED21" s="1"/>
  <c r="EE21" s="1"/>
  <c r="EF21" s="1"/>
  <c r="EG21" s="1"/>
  <c r="EH21" s="1"/>
  <c r="EI21" s="1"/>
  <c r="EJ21" s="1"/>
  <c r="EK21" s="1"/>
  <c r="EL21" s="1"/>
  <c r="EM21" s="1"/>
  <c r="EN21" s="1"/>
  <c r="EO21" s="1"/>
  <c r="EP21" s="1"/>
  <c r="EQ21" s="1"/>
  <c r="ER21" s="1"/>
  <c r="ES21" s="1"/>
  <c r="ET21" s="1"/>
  <c r="EU21" s="1"/>
  <c r="EV21" s="1"/>
  <c r="EW21" s="1"/>
  <c r="EX21" s="1"/>
  <c r="EY21" s="1"/>
  <c r="EZ21" s="1"/>
  <c r="FA21" s="1"/>
  <c r="FB21" s="1"/>
  <c r="FC21" s="1"/>
  <c r="FD21" s="1"/>
  <c r="FE21" s="1"/>
  <c r="FF21" s="1"/>
  <c r="FG21" s="1"/>
  <c r="FH21" s="1"/>
  <c r="FI21" s="1"/>
  <c r="FJ21" s="1"/>
  <c r="FK21" s="1"/>
  <c r="FL21" s="1"/>
  <c r="FM21" s="1"/>
  <c r="FN21" s="1"/>
  <c r="FO21" s="1"/>
  <c r="FP21" s="1"/>
  <c r="Y21"/>
  <c r="Z15"/>
  <c r="AA15" s="1"/>
  <c r="AB15" s="1"/>
  <c r="AC15" s="1"/>
  <c r="AD15" s="1"/>
  <c r="AE15" s="1"/>
  <c r="AF15" s="1"/>
  <c r="AG15" s="1"/>
  <c r="AH15" s="1"/>
  <c r="AI15" s="1"/>
  <c r="AJ15" s="1"/>
  <c r="AK15" s="1"/>
  <c r="AL15" s="1"/>
  <c r="AM15" s="1"/>
  <c r="AN15" s="1"/>
  <c r="AO15" s="1"/>
  <c r="AP15" s="1"/>
  <c r="AQ15" s="1"/>
  <c r="AR15" s="1"/>
  <c r="AS15" s="1"/>
  <c r="AT15" s="1"/>
  <c r="AU15" s="1"/>
  <c r="AV15" s="1"/>
  <c r="AW15" s="1"/>
  <c r="AX15" s="1"/>
  <c r="AY15" s="1"/>
  <c r="AZ15" s="1"/>
  <c r="BA15" s="1"/>
  <c r="BB15" s="1"/>
  <c r="BC15" s="1"/>
  <c r="BD15" s="1"/>
  <c r="BE15" s="1"/>
  <c r="BF15" s="1"/>
  <c r="BG15" s="1"/>
  <c r="BH15" s="1"/>
  <c r="BI15" s="1"/>
  <c r="BJ15" s="1"/>
  <c r="BK15" s="1"/>
  <c r="BL15" s="1"/>
  <c r="BM15" s="1"/>
  <c r="BN15" s="1"/>
  <c r="BO15" s="1"/>
  <c r="BP15" s="1"/>
  <c r="BQ15" s="1"/>
  <c r="BR15" s="1"/>
  <c r="BS15" s="1"/>
  <c r="BT15" s="1"/>
  <c r="BU15" s="1"/>
  <c r="BV15" s="1"/>
  <c r="BW15" s="1"/>
  <c r="BX15" s="1"/>
  <c r="BY15" s="1"/>
  <c r="BZ15" s="1"/>
  <c r="CA15" s="1"/>
  <c r="CB15" s="1"/>
  <c r="CC15" s="1"/>
  <c r="CD15" s="1"/>
  <c r="CE15" s="1"/>
  <c r="CF15" s="1"/>
  <c r="CG15" s="1"/>
  <c r="CH15" s="1"/>
  <c r="CI15" s="1"/>
  <c r="CJ15" s="1"/>
  <c r="CK15" s="1"/>
  <c r="CL15" s="1"/>
  <c r="CM15" s="1"/>
  <c r="CN15" s="1"/>
  <c r="CO15" s="1"/>
  <c r="CP15" s="1"/>
  <c r="CQ15" s="1"/>
  <c r="CR15" s="1"/>
  <c r="CS15" s="1"/>
  <c r="CT15" s="1"/>
  <c r="CU15" s="1"/>
  <c r="CV15" s="1"/>
  <c r="CW15" s="1"/>
  <c r="CX15" s="1"/>
  <c r="CY15" s="1"/>
  <c r="CZ15" s="1"/>
  <c r="DA15" s="1"/>
  <c r="DB15" s="1"/>
  <c r="DC15" s="1"/>
  <c r="DD15" s="1"/>
  <c r="DE15" s="1"/>
  <c r="DF15" s="1"/>
  <c r="DG15" s="1"/>
  <c r="DH15" s="1"/>
  <c r="DI15" s="1"/>
  <c r="DJ15" s="1"/>
  <c r="DK15" s="1"/>
  <c r="DL15" s="1"/>
  <c r="DM15" s="1"/>
  <c r="DN15" s="1"/>
  <c r="DO15" s="1"/>
  <c r="DP15" s="1"/>
  <c r="DQ15" s="1"/>
  <c r="DR15" s="1"/>
  <c r="DS15" s="1"/>
  <c r="DT15" s="1"/>
  <c r="DU15" s="1"/>
  <c r="DV15" s="1"/>
  <c r="DW15" s="1"/>
  <c r="DX15" s="1"/>
  <c r="DY15" s="1"/>
  <c r="DZ15" s="1"/>
  <c r="EA15" s="1"/>
  <c r="EB15" s="1"/>
  <c r="EC15" s="1"/>
  <c r="ED15" s="1"/>
  <c r="EE15" s="1"/>
  <c r="EF15" s="1"/>
  <c r="EG15" s="1"/>
  <c r="EH15" s="1"/>
  <c r="EI15" s="1"/>
  <c r="EJ15" s="1"/>
  <c r="EK15" s="1"/>
  <c r="EL15" s="1"/>
  <c r="EM15" s="1"/>
  <c r="EN15" s="1"/>
  <c r="EO15" s="1"/>
  <c r="EP15" s="1"/>
  <c r="EQ15" s="1"/>
  <c r="ER15" s="1"/>
  <c r="ES15" s="1"/>
  <c r="ET15" s="1"/>
  <c r="EU15" s="1"/>
  <c r="EV15" s="1"/>
  <c r="EW15" s="1"/>
  <c r="EX15" s="1"/>
  <c r="EY15" s="1"/>
  <c r="EZ15" s="1"/>
  <c r="FA15" s="1"/>
  <c r="FB15" s="1"/>
  <c r="FC15" s="1"/>
  <c r="FD15" s="1"/>
  <c r="FE15" s="1"/>
  <c r="FF15" s="1"/>
  <c r="FG15" s="1"/>
  <c r="FH15" s="1"/>
  <c r="FI15" s="1"/>
  <c r="FJ15" s="1"/>
  <c r="FK15" s="1"/>
  <c r="FL15" s="1"/>
  <c r="FM15" s="1"/>
  <c r="FN15" s="1"/>
  <c r="FO15" s="1"/>
  <c r="FP15" s="1"/>
  <c r="Y15"/>
  <c r="Z14"/>
  <c r="AA14" s="1"/>
  <c r="AB14" s="1"/>
  <c r="AC14" s="1"/>
  <c r="AD14" s="1"/>
  <c r="AE14" s="1"/>
  <c r="AF14" s="1"/>
  <c r="AG14" s="1"/>
  <c r="AH14" s="1"/>
  <c r="AI14" s="1"/>
  <c r="AJ14" s="1"/>
  <c r="AK14" s="1"/>
  <c r="AL14" s="1"/>
  <c r="AM14" s="1"/>
  <c r="AN14" s="1"/>
  <c r="AO14" s="1"/>
  <c r="AP14" s="1"/>
  <c r="AQ14" s="1"/>
  <c r="AR14" s="1"/>
  <c r="AS14" s="1"/>
  <c r="AT14" s="1"/>
  <c r="AU14" s="1"/>
  <c r="AV14" s="1"/>
  <c r="AW14" s="1"/>
  <c r="AX14" s="1"/>
  <c r="AY14" s="1"/>
  <c r="AZ14" s="1"/>
  <c r="BA14" s="1"/>
  <c r="BB14" s="1"/>
  <c r="BC14" s="1"/>
  <c r="BD14" s="1"/>
  <c r="BE14" s="1"/>
  <c r="BF14" s="1"/>
  <c r="BG14" s="1"/>
  <c r="BH14" s="1"/>
  <c r="BI14" s="1"/>
  <c r="BJ14" s="1"/>
  <c r="BK14" s="1"/>
  <c r="BL14" s="1"/>
  <c r="BM14" s="1"/>
  <c r="BN14" s="1"/>
  <c r="BO14" s="1"/>
  <c r="BP14" s="1"/>
  <c r="BQ14" s="1"/>
  <c r="BR14" s="1"/>
  <c r="BS14" s="1"/>
  <c r="BT14" s="1"/>
  <c r="BU14" s="1"/>
  <c r="BV14" s="1"/>
  <c r="BW14" s="1"/>
  <c r="BX14" s="1"/>
  <c r="BY14" s="1"/>
  <c r="BZ14" s="1"/>
  <c r="CA14" s="1"/>
  <c r="CB14" s="1"/>
  <c r="CC14" s="1"/>
  <c r="CD14" s="1"/>
  <c r="CE14" s="1"/>
  <c r="CF14" s="1"/>
  <c r="CG14" s="1"/>
  <c r="CH14" s="1"/>
  <c r="CI14" s="1"/>
  <c r="CJ14" s="1"/>
  <c r="CK14" s="1"/>
  <c r="CL14" s="1"/>
  <c r="CM14" s="1"/>
  <c r="CN14" s="1"/>
  <c r="CO14" s="1"/>
  <c r="CP14" s="1"/>
  <c r="CQ14" s="1"/>
  <c r="CR14" s="1"/>
  <c r="CS14" s="1"/>
  <c r="CT14" s="1"/>
  <c r="CU14" s="1"/>
  <c r="CV14" s="1"/>
  <c r="CW14" s="1"/>
  <c r="CX14" s="1"/>
  <c r="CY14" s="1"/>
  <c r="CZ14" s="1"/>
  <c r="DA14" s="1"/>
  <c r="DB14" s="1"/>
  <c r="DC14" s="1"/>
  <c r="DD14" s="1"/>
  <c r="DE14" s="1"/>
  <c r="DF14" s="1"/>
  <c r="DG14" s="1"/>
  <c r="DH14" s="1"/>
  <c r="DI14" s="1"/>
  <c r="DJ14" s="1"/>
  <c r="DK14" s="1"/>
  <c r="DL14" s="1"/>
  <c r="DM14" s="1"/>
  <c r="DN14" s="1"/>
  <c r="DO14" s="1"/>
  <c r="DP14" s="1"/>
  <c r="DQ14" s="1"/>
  <c r="DR14" s="1"/>
  <c r="DS14" s="1"/>
  <c r="DT14" s="1"/>
  <c r="DU14" s="1"/>
  <c r="DV14" s="1"/>
  <c r="DW14" s="1"/>
  <c r="DX14" s="1"/>
  <c r="DY14" s="1"/>
  <c r="DZ14" s="1"/>
  <c r="EA14" s="1"/>
  <c r="EB14" s="1"/>
  <c r="EC14" s="1"/>
  <c r="ED14" s="1"/>
  <c r="EE14" s="1"/>
  <c r="EF14" s="1"/>
  <c r="EG14" s="1"/>
  <c r="EH14" s="1"/>
  <c r="EI14" s="1"/>
  <c r="EJ14" s="1"/>
  <c r="EK14" s="1"/>
  <c r="EL14" s="1"/>
  <c r="EM14" s="1"/>
  <c r="EN14" s="1"/>
  <c r="EO14" s="1"/>
  <c r="EP14" s="1"/>
  <c r="EQ14" s="1"/>
  <c r="ER14" s="1"/>
  <c r="ES14" s="1"/>
  <c r="ET14" s="1"/>
  <c r="EU14" s="1"/>
  <c r="EV14" s="1"/>
  <c r="EW14" s="1"/>
  <c r="EX14" s="1"/>
  <c r="EY14" s="1"/>
  <c r="EZ14" s="1"/>
  <c r="FA14" s="1"/>
  <c r="FB14" s="1"/>
  <c r="FC14" s="1"/>
  <c r="FD14" s="1"/>
  <c r="FE14" s="1"/>
  <c r="FF14" s="1"/>
  <c r="FG14" s="1"/>
  <c r="FH14" s="1"/>
  <c r="FI14" s="1"/>
  <c r="FJ14" s="1"/>
  <c r="FK14" s="1"/>
  <c r="FL14" s="1"/>
  <c r="FM14" s="1"/>
  <c r="FN14" s="1"/>
  <c r="FO14" s="1"/>
  <c r="FP14" s="1"/>
  <c r="Y14"/>
  <c r="Z16"/>
  <c r="AA16" s="1"/>
  <c r="AB16" s="1"/>
  <c r="AC16" s="1"/>
  <c r="AD16" s="1"/>
  <c r="AE16" s="1"/>
  <c r="AF16" s="1"/>
  <c r="AG16" s="1"/>
  <c r="AH16" s="1"/>
  <c r="AI16" s="1"/>
  <c r="AJ16" s="1"/>
  <c r="AK16" s="1"/>
  <c r="AL16" s="1"/>
  <c r="AM16" s="1"/>
  <c r="AN16" s="1"/>
  <c r="AO16" s="1"/>
  <c r="AP16" s="1"/>
  <c r="AQ16" s="1"/>
  <c r="AR16" s="1"/>
  <c r="AS16" s="1"/>
  <c r="AT16" s="1"/>
  <c r="AU16" s="1"/>
  <c r="AV16" s="1"/>
  <c r="AW16" s="1"/>
  <c r="AX16" s="1"/>
  <c r="AY16" s="1"/>
  <c r="AZ16" s="1"/>
  <c r="BA16" s="1"/>
  <c r="BB16" s="1"/>
  <c r="BC16" s="1"/>
  <c r="BD16" s="1"/>
  <c r="BE16" s="1"/>
  <c r="BF16" s="1"/>
  <c r="BG16" s="1"/>
  <c r="BH16" s="1"/>
  <c r="BI16" s="1"/>
  <c r="BJ16" s="1"/>
  <c r="BK16" s="1"/>
  <c r="BL16" s="1"/>
  <c r="BM16" s="1"/>
  <c r="BN16" s="1"/>
  <c r="BO16" s="1"/>
  <c r="BP16" s="1"/>
  <c r="BQ16" s="1"/>
  <c r="BR16" s="1"/>
  <c r="BS16" s="1"/>
  <c r="BT16" s="1"/>
  <c r="BU16" s="1"/>
  <c r="BV16" s="1"/>
  <c r="BW16" s="1"/>
  <c r="BX16" s="1"/>
  <c r="BY16" s="1"/>
  <c r="BZ16" s="1"/>
  <c r="CA16" s="1"/>
  <c r="CB16" s="1"/>
  <c r="CC16" s="1"/>
  <c r="CD16" s="1"/>
  <c r="CE16" s="1"/>
  <c r="CF16" s="1"/>
  <c r="CG16" s="1"/>
  <c r="CH16" s="1"/>
  <c r="CI16" s="1"/>
  <c r="CJ16" s="1"/>
  <c r="CK16" s="1"/>
  <c r="CL16" s="1"/>
  <c r="CM16" s="1"/>
  <c r="CN16" s="1"/>
  <c r="CO16" s="1"/>
  <c r="CP16" s="1"/>
  <c r="CQ16" s="1"/>
  <c r="CR16" s="1"/>
  <c r="CS16" s="1"/>
  <c r="CT16" s="1"/>
  <c r="CU16" s="1"/>
  <c r="CV16" s="1"/>
  <c r="CW16" s="1"/>
  <c r="CX16" s="1"/>
  <c r="CY16" s="1"/>
  <c r="CZ16" s="1"/>
  <c r="DA16" s="1"/>
  <c r="DB16" s="1"/>
  <c r="DC16" s="1"/>
  <c r="DD16" s="1"/>
  <c r="DE16" s="1"/>
  <c r="DF16" s="1"/>
  <c r="DG16" s="1"/>
  <c r="DH16" s="1"/>
  <c r="DI16" s="1"/>
  <c r="DJ16" s="1"/>
  <c r="DK16" s="1"/>
  <c r="DL16" s="1"/>
  <c r="DM16" s="1"/>
  <c r="DN16" s="1"/>
  <c r="DO16" s="1"/>
  <c r="DP16" s="1"/>
  <c r="DQ16" s="1"/>
  <c r="DR16" s="1"/>
  <c r="DS16" s="1"/>
  <c r="DT16" s="1"/>
  <c r="DU16" s="1"/>
  <c r="DV16" s="1"/>
  <c r="DW16" s="1"/>
  <c r="DX16" s="1"/>
  <c r="DY16" s="1"/>
  <c r="DZ16" s="1"/>
  <c r="EA16" s="1"/>
  <c r="EB16" s="1"/>
  <c r="EC16" s="1"/>
  <c r="ED16" s="1"/>
  <c r="EE16" s="1"/>
  <c r="EF16" s="1"/>
  <c r="EG16" s="1"/>
  <c r="EH16" s="1"/>
  <c r="EI16" s="1"/>
  <c r="EJ16" s="1"/>
  <c r="EK16" s="1"/>
  <c r="EL16" s="1"/>
  <c r="EM16" s="1"/>
  <c r="EN16" s="1"/>
  <c r="EO16" s="1"/>
  <c r="EP16" s="1"/>
  <c r="EQ16" s="1"/>
  <c r="ER16" s="1"/>
  <c r="ES16" s="1"/>
  <c r="ET16" s="1"/>
  <c r="EU16" s="1"/>
  <c r="EV16" s="1"/>
  <c r="EW16" s="1"/>
  <c r="EX16" s="1"/>
  <c r="EY16" s="1"/>
  <c r="EZ16" s="1"/>
  <c r="FA16" s="1"/>
  <c r="FB16" s="1"/>
  <c r="FC16" s="1"/>
  <c r="FD16" s="1"/>
  <c r="FE16" s="1"/>
  <c r="FF16" s="1"/>
  <c r="FG16" s="1"/>
  <c r="FH16" s="1"/>
  <c r="FI16" s="1"/>
  <c r="FJ16" s="1"/>
  <c r="FK16" s="1"/>
  <c r="FL16" s="1"/>
  <c r="FM16" s="1"/>
  <c r="FN16" s="1"/>
  <c r="FO16" s="1"/>
  <c r="FP16" s="1"/>
  <c r="Y16"/>
  <c r="Z18"/>
  <c r="AA18" s="1"/>
  <c r="AB18" s="1"/>
  <c r="AC18" s="1"/>
  <c r="AD18" s="1"/>
  <c r="AE18" s="1"/>
  <c r="AF18" s="1"/>
  <c r="AG18" s="1"/>
  <c r="AH18" s="1"/>
  <c r="AI18" s="1"/>
  <c r="AJ18" s="1"/>
  <c r="AK18" s="1"/>
  <c r="AL18" s="1"/>
  <c r="AM18" s="1"/>
  <c r="AN18" s="1"/>
  <c r="AO18" s="1"/>
  <c r="AP18" s="1"/>
  <c r="AQ18" s="1"/>
  <c r="AR18" s="1"/>
  <c r="AS18" s="1"/>
  <c r="AT18" s="1"/>
  <c r="AU18" s="1"/>
  <c r="AV18" s="1"/>
  <c r="AW18" s="1"/>
  <c r="AX18" s="1"/>
  <c r="AY18" s="1"/>
  <c r="AZ18" s="1"/>
  <c r="BA18" s="1"/>
  <c r="BB18" s="1"/>
  <c r="BC18" s="1"/>
  <c r="BD18" s="1"/>
  <c r="BE18" s="1"/>
  <c r="BF18" s="1"/>
  <c r="BG18" s="1"/>
  <c r="BH18" s="1"/>
  <c r="BI18" s="1"/>
  <c r="BJ18" s="1"/>
  <c r="BK18" s="1"/>
  <c r="BL18" s="1"/>
  <c r="BM18" s="1"/>
  <c r="BN18" s="1"/>
  <c r="BO18" s="1"/>
  <c r="BP18" s="1"/>
  <c r="BQ18" s="1"/>
  <c r="BR18" s="1"/>
  <c r="BS18" s="1"/>
  <c r="BT18" s="1"/>
  <c r="BU18" s="1"/>
  <c r="BV18" s="1"/>
  <c r="BW18" s="1"/>
  <c r="BX18" s="1"/>
  <c r="BY18" s="1"/>
  <c r="BZ18" s="1"/>
  <c r="CA18" s="1"/>
  <c r="CB18" s="1"/>
  <c r="CC18" s="1"/>
  <c r="CD18" s="1"/>
  <c r="CE18" s="1"/>
  <c r="CF18" s="1"/>
  <c r="CG18" s="1"/>
  <c r="CH18" s="1"/>
  <c r="CI18" s="1"/>
  <c r="CJ18" s="1"/>
  <c r="CK18" s="1"/>
  <c r="CL18" s="1"/>
  <c r="CM18" s="1"/>
  <c r="CN18" s="1"/>
  <c r="CO18" s="1"/>
  <c r="CP18" s="1"/>
  <c r="CQ18" s="1"/>
  <c r="CR18" s="1"/>
  <c r="CS18" s="1"/>
  <c r="CT18" s="1"/>
  <c r="CU18" s="1"/>
  <c r="CV18" s="1"/>
  <c r="CW18" s="1"/>
  <c r="CX18" s="1"/>
  <c r="CY18" s="1"/>
  <c r="CZ18" s="1"/>
  <c r="DA18" s="1"/>
  <c r="DB18" s="1"/>
  <c r="DC18" s="1"/>
  <c r="DD18" s="1"/>
  <c r="DE18" s="1"/>
  <c r="DF18" s="1"/>
  <c r="DG18" s="1"/>
  <c r="DH18" s="1"/>
  <c r="DI18" s="1"/>
  <c r="DJ18" s="1"/>
  <c r="DK18" s="1"/>
  <c r="DL18" s="1"/>
  <c r="DM18" s="1"/>
  <c r="DN18" s="1"/>
  <c r="DO18" s="1"/>
  <c r="DP18" s="1"/>
  <c r="DQ18" s="1"/>
  <c r="DR18" s="1"/>
  <c r="DS18" s="1"/>
  <c r="DT18" s="1"/>
  <c r="DU18" s="1"/>
  <c r="DV18" s="1"/>
  <c r="DW18" s="1"/>
  <c r="DX18" s="1"/>
  <c r="DY18" s="1"/>
  <c r="DZ18" s="1"/>
  <c r="EA18" s="1"/>
  <c r="EB18" s="1"/>
  <c r="EC18" s="1"/>
  <c r="ED18" s="1"/>
  <c r="EE18" s="1"/>
  <c r="EF18" s="1"/>
  <c r="EG18" s="1"/>
  <c r="EH18" s="1"/>
  <c r="EI18" s="1"/>
  <c r="EJ18" s="1"/>
  <c r="EK18" s="1"/>
  <c r="EL18" s="1"/>
  <c r="EM18" s="1"/>
  <c r="EN18" s="1"/>
  <c r="EO18" s="1"/>
  <c r="EP18" s="1"/>
  <c r="EQ18" s="1"/>
  <c r="ER18" s="1"/>
  <c r="ES18" s="1"/>
  <c r="ET18" s="1"/>
  <c r="EU18" s="1"/>
  <c r="EV18" s="1"/>
  <c r="EW18" s="1"/>
  <c r="EX18" s="1"/>
  <c r="EY18" s="1"/>
  <c r="EZ18" s="1"/>
  <c r="FA18" s="1"/>
  <c r="FB18" s="1"/>
  <c r="FC18" s="1"/>
  <c r="FD18" s="1"/>
  <c r="FE18" s="1"/>
  <c r="FF18" s="1"/>
  <c r="FG18" s="1"/>
  <c r="FH18" s="1"/>
  <c r="FI18" s="1"/>
  <c r="FJ18" s="1"/>
  <c r="FK18" s="1"/>
  <c r="FL18" s="1"/>
  <c r="FM18" s="1"/>
  <c r="FN18" s="1"/>
  <c r="FO18" s="1"/>
  <c r="FP18" s="1"/>
  <c r="Y18"/>
  <c r="Z20"/>
  <c r="AA20" s="1"/>
  <c r="AB20" s="1"/>
  <c r="AC20" s="1"/>
  <c r="AD20" s="1"/>
  <c r="AE20" s="1"/>
  <c r="AF20" s="1"/>
  <c r="AG20" s="1"/>
  <c r="AH20" s="1"/>
  <c r="AI20" s="1"/>
  <c r="AJ20" s="1"/>
  <c r="AK20" s="1"/>
  <c r="AL20" s="1"/>
  <c r="AM20" s="1"/>
  <c r="AN20" s="1"/>
  <c r="AO20" s="1"/>
  <c r="AP20" s="1"/>
  <c r="AQ20" s="1"/>
  <c r="AR20" s="1"/>
  <c r="AS20" s="1"/>
  <c r="AT20" s="1"/>
  <c r="AU20" s="1"/>
  <c r="AV20" s="1"/>
  <c r="AW20" s="1"/>
  <c r="AX20" s="1"/>
  <c r="AY20" s="1"/>
  <c r="AZ20" s="1"/>
  <c r="BA20" s="1"/>
  <c r="BB20" s="1"/>
  <c r="BC20" s="1"/>
  <c r="BD20" s="1"/>
  <c r="BE20" s="1"/>
  <c r="BF20" s="1"/>
  <c r="BG20" s="1"/>
  <c r="BH20" s="1"/>
  <c r="BI20" s="1"/>
  <c r="BJ20" s="1"/>
  <c r="BK20" s="1"/>
  <c r="BL20" s="1"/>
  <c r="BM20" s="1"/>
  <c r="BN20" s="1"/>
  <c r="BO20" s="1"/>
  <c r="BP20" s="1"/>
  <c r="BQ20" s="1"/>
  <c r="BR20" s="1"/>
  <c r="BS20" s="1"/>
  <c r="BT20" s="1"/>
  <c r="BU20" s="1"/>
  <c r="BV20" s="1"/>
  <c r="BW20" s="1"/>
  <c r="BX20" s="1"/>
  <c r="BY20" s="1"/>
  <c r="BZ20" s="1"/>
  <c r="CA20" s="1"/>
  <c r="CB20" s="1"/>
  <c r="CC20" s="1"/>
  <c r="CD20" s="1"/>
  <c r="CE20" s="1"/>
  <c r="CF20" s="1"/>
  <c r="CG20" s="1"/>
  <c r="CH20" s="1"/>
  <c r="CI20" s="1"/>
  <c r="CJ20" s="1"/>
  <c r="CK20" s="1"/>
  <c r="CL20" s="1"/>
  <c r="CM20" s="1"/>
  <c r="CN20" s="1"/>
  <c r="CO20" s="1"/>
  <c r="CP20" s="1"/>
  <c r="CQ20" s="1"/>
  <c r="CR20" s="1"/>
  <c r="CS20" s="1"/>
  <c r="CT20" s="1"/>
  <c r="CU20" s="1"/>
  <c r="CV20" s="1"/>
  <c r="CW20" s="1"/>
  <c r="CX20" s="1"/>
  <c r="CY20" s="1"/>
  <c r="CZ20" s="1"/>
  <c r="DA20" s="1"/>
  <c r="DB20" s="1"/>
  <c r="DC20" s="1"/>
  <c r="DD20" s="1"/>
  <c r="DE20" s="1"/>
  <c r="DF20" s="1"/>
  <c r="DG20" s="1"/>
  <c r="DH20" s="1"/>
  <c r="DI20" s="1"/>
  <c r="DJ20" s="1"/>
  <c r="DK20" s="1"/>
  <c r="DL20" s="1"/>
  <c r="DM20" s="1"/>
  <c r="DN20" s="1"/>
  <c r="DO20" s="1"/>
  <c r="DP20" s="1"/>
  <c r="DQ20" s="1"/>
  <c r="DR20" s="1"/>
  <c r="DS20" s="1"/>
  <c r="DT20" s="1"/>
  <c r="DU20" s="1"/>
  <c r="DV20" s="1"/>
  <c r="DW20" s="1"/>
  <c r="DX20" s="1"/>
  <c r="DY20" s="1"/>
  <c r="DZ20" s="1"/>
  <c r="EA20" s="1"/>
  <c r="EB20" s="1"/>
  <c r="EC20" s="1"/>
  <c r="ED20" s="1"/>
  <c r="EE20" s="1"/>
  <c r="EF20" s="1"/>
  <c r="EG20" s="1"/>
  <c r="EH20" s="1"/>
  <c r="EI20" s="1"/>
  <c r="EJ20" s="1"/>
  <c r="EK20" s="1"/>
  <c r="EL20" s="1"/>
  <c r="EM20" s="1"/>
  <c r="EN20" s="1"/>
  <c r="EO20" s="1"/>
  <c r="EP20" s="1"/>
  <c r="EQ20" s="1"/>
  <c r="ER20" s="1"/>
  <c r="ES20" s="1"/>
  <c r="ET20" s="1"/>
  <c r="EU20" s="1"/>
  <c r="EV20" s="1"/>
  <c r="EW20" s="1"/>
  <c r="EX20" s="1"/>
  <c r="EY20" s="1"/>
  <c r="EZ20" s="1"/>
  <c r="FA20" s="1"/>
  <c r="FB20" s="1"/>
  <c r="FC20" s="1"/>
  <c r="FD20" s="1"/>
  <c r="FE20" s="1"/>
  <c r="FF20" s="1"/>
  <c r="FG20" s="1"/>
  <c r="FH20" s="1"/>
  <c r="FI20" s="1"/>
  <c r="FJ20" s="1"/>
  <c r="FK20" s="1"/>
  <c r="FL20" s="1"/>
  <c r="FM20" s="1"/>
  <c r="FN20" s="1"/>
  <c r="FO20" s="1"/>
  <c r="FP20" s="1"/>
  <c r="Y20"/>
  <c r="Z22"/>
  <c r="AA22" s="1"/>
  <c r="AB22" s="1"/>
  <c r="AC22" s="1"/>
  <c r="AD22" s="1"/>
  <c r="AE22" s="1"/>
  <c r="AF22" s="1"/>
  <c r="AG22" s="1"/>
  <c r="AH22" s="1"/>
  <c r="AI22" s="1"/>
  <c r="AJ22" s="1"/>
  <c r="AK22" s="1"/>
  <c r="AL22" s="1"/>
  <c r="AM22" s="1"/>
  <c r="AN22" s="1"/>
  <c r="AO22" s="1"/>
  <c r="AP22" s="1"/>
  <c r="AQ22" s="1"/>
  <c r="AR22" s="1"/>
  <c r="AS22" s="1"/>
  <c r="AT22" s="1"/>
  <c r="AU22" s="1"/>
  <c r="AV22" s="1"/>
  <c r="AW22" s="1"/>
  <c r="AX22" s="1"/>
  <c r="AY22" s="1"/>
  <c r="AZ22" s="1"/>
  <c r="BA22" s="1"/>
  <c r="BB22" s="1"/>
  <c r="BC22" s="1"/>
  <c r="BD22" s="1"/>
  <c r="BE22" s="1"/>
  <c r="BF22" s="1"/>
  <c r="BG22" s="1"/>
  <c r="BH22" s="1"/>
  <c r="BI22" s="1"/>
  <c r="BJ22" s="1"/>
  <c r="BK22" s="1"/>
  <c r="BL22" s="1"/>
  <c r="BM22" s="1"/>
  <c r="BN22" s="1"/>
  <c r="BO22" s="1"/>
  <c r="BP22" s="1"/>
  <c r="BQ22" s="1"/>
  <c r="BR22" s="1"/>
  <c r="BS22" s="1"/>
  <c r="BT22" s="1"/>
  <c r="BU22" s="1"/>
  <c r="BV22" s="1"/>
  <c r="BW22" s="1"/>
  <c r="BX22" s="1"/>
  <c r="BY22" s="1"/>
  <c r="BZ22" s="1"/>
  <c r="CA22" s="1"/>
  <c r="CB22" s="1"/>
  <c r="CC22" s="1"/>
  <c r="CD22" s="1"/>
  <c r="CE22" s="1"/>
  <c r="CF22" s="1"/>
  <c r="CG22" s="1"/>
  <c r="CH22" s="1"/>
  <c r="CI22" s="1"/>
  <c r="CJ22" s="1"/>
  <c r="CK22" s="1"/>
  <c r="CL22" s="1"/>
  <c r="CM22" s="1"/>
  <c r="CN22" s="1"/>
  <c r="CO22" s="1"/>
  <c r="CP22" s="1"/>
  <c r="CQ22" s="1"/>
  <c r="CR22" s="1"/>
  <c r="CS22" s="1"/>
  <c r="CT22" s="1"/>
  <c r="CU22" s="1"/>
  <c r="CV22" s="1"/>
  <c r="CW22" s="1"/>
  <c r="CX22" s="1"/>
  <c r="CY22" s="1"/>
  <c r="CZ22" s="1"/>
  <c r="DA22" s="1"/>
  <c r="DB22" s="1"/>
  <c r="DC22" s="1"/>
  <c r="DD22" s="1"/>
  <c r="DE22" s="1"/>
  <c r="DF22" s="1"/>
  <c r="DG22" s="1"/>
  <c r="DH22" s="1"/>
  <c r="DI22" s="1"/>
  <c r="DJ22" s="1"/>
  <c r="DK22" s="1"/>
  <c r="DL22" s="1"/>
  <c r="DM22" s="1"/>
  <c r="DN22" s="1"/>
  <c r="DO22" s="1"/>
  <c r="DP22" s="1"/>
  <c r="DQ22" s="1"/>
  <c r="DR22" s="1"/>
  <c r="DS22" s="1"/>
  <c r="DT22" s="1"/>
  <c r="DU22" s="1"/>
  <c r="DV22" s="1"/>
  <c r="DW22" s="1"/>
  <c r="DX22" s="1"/>
  <c r="DY22" s="1"/>
  <c r="DZ22" s="1"/>
  <c r="EA22" s="1"/>
  <c r="EB22" s="1"/>
  <c r="EC22" s="1"/>
  <c r="ED22" s="1"/>
  <c r="EE22" s="1"/>
  <c r="EF22" s="1"/>
  <c r="EG22" s="1"/>
  <c r="EH22" s="1"/>
  <c r="EI22" s="1"/>
  <c r="EJ22" s="1"/>
  <c r="EK22" s="1"/>
  <c r="EL22" s="1"/>
  <c r="EM22" s="1"/>
  <c r="EN22" s="1"/>
  <c r="EO22" s="1"/>
  <c r="EP22" s="1"/>
  <c r="EQ22" s="1"/>
  <c r="ER22" s="1"/>
  <c r="ES22" s="1"/>
  <c r="ET22" s="1"/>
  <c r="EU22" s="1"/>
  <c r="EV22" s="1"/>
  <c r="EW22" s="1"/>
  <c r="EX22" s="1"/>
  <c r="EY22" s="1"/>
  <c r="EZ22" s="1"/>
  <c r="FA22" s="1"/>
  <c r="FB22" s="1"/>
  <c r="FC22" s="1"/>
  <c r="FD22" s="1"/>
  <c r="FE22" s="1"/>
  <c r="FF22" s="1"/>
  <c r="FG22" s="1"/>
  <c r="FH22" s="1"/>
  <c r="FI22" s="1"/>
  <c r="FJ22" s="1"/>
  <c r="FK22" s="1"/>
  <c r="FL22" s="1"/>
  <c r="FM22" s="1"/>
  <c r="FN22" s="1"/>
  <c r="FO22" s="1"/>
  <c r="FP22" s="1"/>
  <c r="Y22"/>
  <c r="Z25"/>
  <c r="AA25" s="1"/>
  <c r="AB25" s="1"/>
  <c r="AC25" s="1"/>
  <c r="AD25" s="1"/>
  <c r="AE25" s="1"/>
  <c r="AF25" s="1"/>
  <c r="AG25" s="1"/>
  <c r="AH25" s="1"/>
  <c r="AI25" s="1"/>
  <c r="AJ25" s="1"/>
  <c r="AK25" s="1"/>
  <c r="AL25" s="1"/>
  <c r="AM25" s="1"/>
  <c r="AN25" s="1"/>
  <c r="AO25" s="1"/>
  <c r="AP25" s="1"/>
  <c r="AQ25" s="1"/>
  <c r="AR25" s="1"/>
  <c r="AS25" s="1"/>
  <c r="AT25" s="1"/>
  <c r="AU25" s="1"/>
  <c r="AV25" s="1"/>
  <c r="AW25" s="1"/>
  <c r="AX25" s="1"/>
  <c r="AY25" s="1"/>
  <c r="AZ25" s="1"/>
  <c r="BA25" s="1"/>
  <c r="BB25" s="1"/>
  <c r="BC25" s="1"/>
  <c r="BD25" s="1"/>
  <c r="BE25" s="1"/>
  <c r="BF25" s="1"/>
  <c r="BG25" s="1"/>
  <c r="BH25" s="1"/>
  <c r="BI25" s="1"/>
  <c r="BJ25" s="1"/>
  <c r="BK25" s="1"/>
  <c r="BL25" s="1"/>
  <c r="BM25" s="1"/>
  <c r="BN25" s="1"/>
  <c r="BO25" s="1"/>
  <c r="BP25" s="1"/>
  <c r="BQ25" s="1"/>
  <c r="BR25" s="1"/>
  <c r="BS25" s="1"/>
  <c r="BT25" s="1"/>
  <c r="BU25" s="1"/>
  <c r="BV25" s="1"/>
  <c r="BW25" s="1"/>
  <c r="BX25" s="1"/>
  <c r="BY25" s="1"/>
  <c r="BZ25" s="1"/>
  <c r="CA25" s="1"/>
  <c r="CB25" s="1"/>
  <c r="CC25" s="1"/>
  <c r="CD25" s="1"/>
  <c r="CE25" s="1"/>
  <c r="CF25" s="1"/>
  <c r="CG25" s="1"/>
  <c r="CH25" s="1"/>
  <c r="CI25" s="1"/>
  <c r="CJ25" s="1"/>
  <c r="CK25" s="1"/>
  <c r="CL25" s="1"/>
  <c r="CM25" s="1"/>
  <c r="CN25" s="1"/>
  <c r="CO25" s="1"/>
  <c r="CP25" s="1"/>
  <c r="CQ25" s="1"/>
  <c r="CR25" s="1"/>
  <c r="CS25" s="1"/>
  <c r="CT25" s="1"/>
  <c r="CU25" s="1"/>
  <c r="CV25" s="1"/>
  <c r="CW25" s="1"/>
  <c r="CX25" s="1"/>
  <c r="CY25" s="1"/>
  <c r="CZ25" s="1"/>
  <c r="DA25" s="1"/>
  <c r="DB25" s="1"/>
  <c r="DC25" s="1"/>
  <c r="DD25" s="1"/>
  <c r="DE25" s="1"/>
  <c r="DF25" s="1"/>
  <c r="DG25" s="1"/>
  <c r="DH25" s="1"/>
  <c r="DI25" s="1"/>
  <c r="DJ25" s="1"/>
  <c r="DK25" s="1"/>
  <c r="DL25" s="1"/>
  <c r="DM25" s="1"/>
  <c r="DN25" s="1"/>
  <c r="DO25" s="1"/>
  <c r="DP25" s="1"/>
  <c r="DQ25" s="1"/>
  <c r="DR25" s="1"/>
  <c r="DS25" s="1"/>
  <c r="DT25" s="1"/>
  <c r="DU25" s="1"/>
  <c r="DV25" s="1"/>
  <c r="DW25" s="1"/>
  <c r="DX25" s="1"/>
  <c r="DY25" s="1"/>
  <c r="DZ25" s="1"/>
  <c r="EA25" s="1"/>
  <c r="EB25" s="1"/>
  <c r="EC25" s="1"/>
  <c r="ED25" s="1"/>
  <c r="EE25" s="1"/>
  <c r="EF25" s="1"/>
  <c r="EG25" s="1"/>
  <c r="EH25" s="1"/>
  <c r="EI25" s="1"/>
  <c r="EJ25" s="1"/>
  <c r="EK25" s="1"/>
  <c r="EL25" s="1"/>
  <c r="EM25" s="1"/>
  <c r="EN25" s="1"/>
  <c r="EO25" s="1"/>
  <c r="EP25" s="1"/>
  <c r="EQ25" s="1"/>
  <c r="ER25" s="1"/>
  <c r="ES25" s="1"/>
  <c r="ET25" s="1"/>
  <c r="EU25" s="1"/>
  <c r="EV25" s="1"/>
  <c r="EW25" s="1"/>
  <c r="EX25" s="1"/>
  <c r="EY25" s="1"/>
  <c r="EZ25" s="1"/>
  <c r="FA25" s="1"/>
  <c r="FB25" s="1"/>
  <c r="FC25" s="1"/>
  <c r="FD25" s="1"/>
  <c r="FE25" s="1"/>
  <c r="FF25" s="1"/>
  <c r="FG25" s="1"/>
  <c r="FH25" s="1"/>
  <c r="FI25" s="1"/>
  <c r="FJ25" s="1"/>
  <c r="FK25" s="1"/>
  <c r="FL25" s="1"/>
  <c r="FM25" s="1"/>
  <c r="FN25" s="1"/>
  <c r="FO25" s="1"/>
  <c r="FP25" s="1"/>
  <c r="Y25"/>
  <c r="Z29"/>
  <c r="AA29" s="1"/>
  <c r="AB29" s="1"/>
  <c r="AC29" s="1"/>
  <c r="AD29" s="1"/>
  <c r="AE29" s="1"/>
  <c r="AF29" s="1"/>
  <c r="AG29" s="1"/>
  <c r="AH29" s="1"/>
  <c r="AI29" s="1"/>
  <c r="AJ29" s="1"/>
  <c r="AK29" s="1"/>
  <c r="AL29" s="1"/>
  <c r="AM29" s="1"/>
  <c r="AN29" s="1"/>
  <c r="AO29" s="1"/>
  <c r="AP29" s="1"/>
  <c r="AQ29" s="1"/>
  <c r="AR29" s="1"/>
  <c r="AS29" s="1"/>
  <c r="AT29" s="1"/>
  <c r="AU29" s="1"/>
  <c r="AV29" s="1"/>
  <c r="AW29" s="1"/>
  <c r="AX29" s="1"/>
  <c r="AY29" s="1"/>
  <c r="AZ29" s="1"/>
  <c r="BA29" s="1"/>
  <c r="BB29" s="1"/>
  <c r="BC29" s="1"/>
  <c r="BD29" s="1"/>
  <c r="BE29" s="1"/>
  <c r="BF29" s="1"/>
  <c r="BG29" s="1"/>
  <c r="BH29" s="1"/>
  <c r="BI29" s="1"/>
  <c r="BJ29" s="1"/>
  <c r="BK29" s="1"/>
  <c r="BL29" s="1"/>
  <c r="BM29" s="1"/>
  <c r="BN29" s="1"/>
  <c r="BO29" s="1"/>
  <c r="BP29" s="1"/>
  <c r="BQ29" s="1"/>
  <c r="BR29" s="1"/>
  <c r="BS29" s="1"/>
  <c r="BT29" s="1"/>
  <c r="BU29" s="1"/>
  <c r="BV29" s="1"/>
  <c r="BW29" s="1"/>
  <c r="BX29" s="1"/>
  <c r="BY29" s="1"/>
  <c r="BZ29" s="1"/>
  <c r="CA29" s="1"/>
  <c r="CB29" s="1"/>
  <c r="CC29" s="1"/>
  <c r="CD29" s="1"/>
  <c r="CE29" s="1"/>
  <c r="CF29" s="1"/>
  <c r="CG29" s="1"/>
  <c r="CH29" s="1"/>
  <c r="CI29" s="1"/>
  <c r="CJ29" s="1"/>
  <c r="CK29" s="1"/>
  <c r="CL29" s="1"/>
  <c r="CM29" s="1"/>
  <c r="CN29" s="1"/>
  <c r="CO29" s="1"/>
  <c r="CP29" s="1"/>
  <c r="CQ29" s="1"/>
  <c r="CR29" s="1"/>
  <c r="CS29" s="1"/>
  <c r="CT29" s="1"/>
  <c r="CU29" s="1"/>
  <c r="CV29" s="1"/>
  <c r="CW29" s="1"/>
  <c r="CX29" s="1"/>
  <c r="CY29" s="1"/>
  <c r="CZ29" s="1"/>
  <c r="DA29" s="1"/>
  <c r="DB29" s="1"/>
  <c r="DC29" s="1"/>
  <c r="DD29" s="1"/>
  <c r="DE29" s="1"/>
  <c r="DF29" s="1"/>
  <c r="DG29" s="1"/>
  <c r="DH29" s="1"/>
  <c r="DI29" s="1"/>
  <c r="DJ29" s="1"/>
  <c r="DK29" s="1"/>
  <c r="DL29" s="1"/>
  <c r="DM29" s="1"/>
  <c r="DN29" s="1"/>
  <c r="DO29" s="1"/>
  <c r="DP29" s="1"/>
  <c r="DQ29" s="1"/>
  <c r="DR29" s="1"/>
  <c r="DS29" s="1"/>
  <c r="DT29" s="1"/>
  <c r="DU29" s="1"/>
  <c r="DV29" s="1"/>
  <c r="DW29" s="1"/>
  <c r="DX29" s="1"/>
  <c r="DY29" s="1"/>
  <c r="DZ29" s="1"/>
  <c r="EA29" s="1"/>
  <c r="EB29" s="1"/>
  <c r="EC29" s="1"/>
  <c r="ED29" s="1"/>
  <c r="EE29" s="1"/>
  <c r="EF29" s="1"/>
  <c r="EG29" s="1"/>
  <c r="EH29" s="1"/>
  <c r="EI29" s="1"/>
  <c r="EJ29" s="1"/>
  <c r="EK29" s="1"/>
  <c r="EL29" s="1"/>
  <c r="EM29" s="1"/>
  <c r="EN29" s="1"/>
  <c r="EO29" s="1"/>
  <c r="EP29" s="1"/>
  <c r="EQ29" s="1"/>
  <c r="ER29" s="1"/>
  <c r="ES29" s="1"/>
  <c r="ET29" s="1"/>
  <c r="EU29" s="1"/>
  <c r="EV29" s="1"/>
  <c r="EW29" s="1"/>
  <c r="EX29" s="1"/>
  <c r="EY29" s="1"/>
  <c r="EZ29" s="1"/>
  <c r="FA29" s="1"/>
  <c r="FB29" s="1"/>
  <c r="FC29" s="1"/>
  <c r="FD29" s="1"/>
  <c r="FE29" s="1"/>
  <c r="FF29" s="1"/>
  <c r="FG29" s="1"/>
  <c r="FH29" s="1"/>
  <c r="FI29" s="1"/>
  <c r="FJ29" s="1"/>
  <c r="FK29" s="1"/>
  <c r="FL29" s="1"/>
  <c r="FM29" s="1"/>
  <c r="FN29" s="1"/>
  <c r="FO29" s="1"/>
  <c r="FP29" s="1"/>
  <c r="Y29"/>
  <c r="Z17"/>
  <c r="AA17" s="1"/>
  <c r="AB17" s="1"/>
  <c r="AC17" s="1"/>
  <c r="AD17" s="1"/>
  <c r="AE17" s="1"/>
  <c r="AF17" s="1"/>
  <c r="AG17" s="1"/>
  <c r="AH17" s="1"/>
  <c r="AI17" s="1"/>
  <c r="AJ17" s="1"/>
  <c r="AK17" s="1"/>
  <c r="AL17" s="1"/>
  <c r="AM17" s="1"/>
  <c r="AN17" s="1"/>
  <c r="AO17" s="1"/>
  <c r="AP17" s="1"/>
  <c r="AQ17" s="1"/>
  <c r="AR17" s="1"/>
  <c r="AS17" s="1"/>
  <c r="AT17" s="1"/>
  <c r="AU17" s="1"/>
  <c r="AV17" s="1"/>
  <c r="AW17" s="1"/>
  <c r="AX17" s="1"/>
  <c r="AY17" s="1"/>
  <c r="AZ17" s="1"/>
  <c r="BA17" s="1"/>
  <c r="BB17" s="1"/>
  <c r="BC17" s="1"/>
  <c r="BD17" s="1"/>
  <c r="BE17" s="1"/>
  <c r="BF17" s="1"/>
  <c r="BG17" s="1"/>
  <c r="BH17" s="1"/>
  <c r="BI17" s="1"/>
  <c r="BJ17" s="1"/>
  <c r="BK17" s="1"/>
  <c r="BL17" s="1"/>
  <c r="BM17" s="1"/>
  <c r="BN17" s="1"/>
  <c r="BO17" s="1"/>
  <c r="BP17" s="1"/>
  <c r="BQ17" s="1"/>
  <c r="BR17" s="1"/>
  <c r="BS17" s="1"/>
  <c r="BT17" s="1"/>
  <c r="BU17" s="1"/>
  <c r="BV17" s="1"/>
  <c r="BW17" s="1"/>
  <c r="BX17" s="1"/>
  <c r="BY17" s="1"/>
  <c r="BZ17" s="1"/>
  <c r="CA17" s="1"/>
  <c r="CB17" s="1"/>
  <c r="CC17" s="1"/>
  <c r="CD17" s="1"/>
  <c r="CE17" s="1"/>
  <c r="CF17" s="1"/>
  <c r="CG17" s="1"/>
  <c r="CH17" s="1"/>
  <c r="CI17" s="1"/>
  <c r="CJ17" s="1"/>
  <c r="CK17" s="1"/>
  <c r="CL17" s="1"/>
  <c r="CM17" s="1"/>
  <c r="CN17" s="1"/>
  <c r="CO17" s="1"/>
  <c r="CP17" s="1"/>
  <c r="CQ17" s="1"/>
  <c r="CR17" s="1"/>
  <c r="CS17" s="1"/>
  <c r="CT17" s="1"/>
  <c r="CU17" s="1"/>
  <c r="CV17" s="1"/>
  <c r="CW17" s="1"/>
  <c r="CX17" s="1"/>
  <c r="CY17" s="1"/>
  <c r="CZ17" s="1"/>
  <c r="DA17" s="1"/>
  <c r="DB17" s="1"/>
  <c r="DC17" s="1"/>
  <c r="DD17" s="1"/>
  <c r="DE17" s="1"/>
  <c r="DF17" s="1"/>
  <c r="DG17" s="1"/>
  <c r="DH17" s="1"/>
  <c r="DI17" s="1"/>
  <c r="DJ17" s="1"/>
  <c r="DK17" s="1"/>
  <c r="DL17" s="1"/>
  <c r="DM17" s="1"/>
  <c r="DN17" s="1"/>
  <c r="DO17" s="1"/>
  <c r="DP17" s="1"/>
  <c r="DQ17" s="1"/>
  <c r="DR17" s="1"/>
  <c r="DS17" s="1"/>
  <c r="DT17" s="1"/>
  <c r="DU17" s="1"/>
  <c r="DV17" s="1"/>
  <c r="DW17" s="1"/>
  <c r="DX17" s="1"/>
  <c r="DY17" s="1"/>
  <c r="DZ17" s="1"/>
  <c r="EA17" s="1"/>
  <c r="EB17" s="1"/>
  <c r="EC17" s="1"/>
  <c r="ED17" s="1"/>
  <c r="EE17" s="1"/>
  <c r="EF17" s="1"/>
  <c r="EG17" s="1"/>
  <c r="EH17" s="1"/>
  <c r="EI17" s="1"/>
  <c r="EJ17" s="1"/>
  <c r="EK17" s="1"/>
  <c r="EL17" s="1"/>
  <c r="EM17" s="1"/>
  <c r="EN17" s="1"/>
  <c r="EO17" s="1"/>
  <c r="EP17" s="1"/>
  <c r="EQ17" s="1"/>
  <c r="ER17" s="1"/>
  <c r="ES17" s="1"/>
  <c r="ET17" s="1"/>
  <c r="EU17" s="1"/>
  <c r="EV17" s="1"/>
  <c r="EW17" s="1"/>
  <c r="EX17" s="1"/>
  <c r="EY17" s="1"/>
  <c r="EZ17" s="1"/>
  <c r="FA17" s="1"/>
  <c r="FB17" s="1"/>
  <c r="FC17" s="1"/>
  <c r="FD17" s="1"/>
  <c r="FE17" s="1"/>
  <c r="FF17" s="1"/>
  <c r="FG17" s="1"/>
  <c r="FH17" s="1"/>
  <c r="FI17" s="1"/>
  <c r="FJ17" s="1"/>
  <c r="FK17" s="1"/>
  <c r="FL17" s="1"/>
  <c r="FM17" s="1"/>
  <c r="FN17" s="1"/>
  <c r="FO17" s="1"/>
  <c r="FP17" s="1"/>
  <c r="Y17"/>
  <c r="Z23"/>
  <c r="AA23" s="1"/>
  <c r="AB23" s="1"/>
  <c r="AC23" s="1"/>
  <c r="AD23" s="1"/>
  <c r="AE23" s="1"/>
  <c r="AF23" s="1"/>
  <c r="AG23" s="1"/>
  <c r="AH23" s="1"/>
  <c r="AI23" s="1"/>
  <c r="AJ23" s="1"/>
  <c r="AK23" s="1"/>
  <c r="AL23" s="1"/>
  <c r="AM23" s="1"/>
  <c r="AN23" s="1"/>
  <c r="AO23" s="1"/>
  <c r="AP23" s="1"/>
  <c r="AQ23" s="1"/>
  <c r="AR23" s="1"/>
  <c r="AS23" s="1"/>
  <c r="AT23" s="1"/>
  <c r="AU23" s="1"/>
  <c r="AV23" s="1"/>
  <c r="AW23" s="1"/>
  <c r="AX23" s="1"/>
  <c r="AY23" s="1"/>
  <c r="AZ23" s="1"/>
  <c r="BA23" s="1"/>
  <c r="BB23" s="1"/>
  <c r="BC23" s="1"/>
  <c r="BD23" s="1"/>
  <c r="BE23" s="1"/>
  <c r="BF23" s="1"/>
  <c r="BG23" s="1"/>
  <c r="BH23" s="1"/>
  <c r="BI23" s="1"/>
  <c r="BJ23" s="1"/>
  <c r="BK23" s="1"/>
  <c r="BL23" s="1"/>
  <c r="BM23" s="1"/>
  <c r="BN23" s="1"/>
  <c r="BO23" s="1"/>
  <c r="BP23" s="1"/>
  <c r="BQ23" s="1"/>
  <c r="BR23" s="1"/>
  <c r="BS23" s="1"/>
  <c r="BT23" s="1"/>
  <c r="BU23" s="1"/>
  <c r="BV23" s="1"/>
  <c r="BW23" s="1"/>
  <c r="BX23" s="1"/>
  <c r="BY23" s="1"/>
  <c r="BZ23" s="1"/>
  <c r="CA23" s="1"/>
  <c r="CB23" s="1"/>
  <c r="CC23" s="1"/>
  <c r="CD23" s="1"/>
  <c r="CE23" s="1"/>
  <c r="CF23" s="1"/>
  <c r="CG23" s="1"/>
  <c r="CH23" s="1"/>
  <c r="CI23" s="1"/>
  <c r="CJ23" s="1"/>
  <c r="CK23" s="1"/>
  <c r="CL23" s="1"/>
  <c r="CM23" s="1"/>
  <c r="CN23" s="1"/>
  <c r="CO23" s="1"/>
  <c r="CP23" s="1"/>
  <c r="CQ23" s="1"/>
  <c r="CR23" s="1"/>
  <c r="CS23" s="1"/>
  <c r="CT23" s="1"/>
  <c r="CU23" s="1"/>
  <c r="CV23" s="1"/>
  <c r="CW23" s="1"/>
  <c r="CX23" s="1"/>
  <c r="CY23" s="1"/>
  <c r="CZ23" s="1"/>
  <c r="DA23" s="1"/>
  <c r="DB23" s="1"/>
  <c r="DC23" s="1"/>
  <c r="DD23" s="1"/>
  <c r="DE23" s="1"/>
  <c r="DF23" s="1"/>
  <c r="DG23" s="1"/>
  <c r="DH23" s="1"/>
  <c r="DI23" s="1"/>
  <c r="DJ23" s="1"/>
  <c r="DK23" s="1"/>
  <c r="DL23" s="1"/>
  <c r="DM23" s="1"/>
  <c r="DN23" s="1"/>
  <c r="DO23" s="1"/>
  <c r="DP23" s="1"/>
  <c r="DQ23" s="1"/>
  <c r="DR23" s="1"/>
  <c r="DS23" s="1"/>
  <c r="DT23" s="1"/>
  <c r="DU23" s="1"/>
  <c r="DV23" s="1"/>
  <c r="DW23" s="1"/>
  <c r="DX23" s="1"/>
  <c r="DY23" s="1"/>
  <c r="DZ23" s="1"/>
  <c r="EA23" s="1"/>
  <c r="EB23" s="1"/>
  <c r="EC23" s="1"/>
  <c r="ED23" s="1"/>
  <c r="EE23" s="1"/>
  <c r="EF23" s="1"/>
  <c r="EG23" s="1"/>
  <c r="EH23" s="1"/>
  <c r="EI23" s="1"/>
  <c r="EJ23" s="1"/>
  <c r="EK23" s="1"/>
  <c r="EL23" s="1"/>
  <c r="EM23" s="1"/>
  <c r="EN23" s="1"/>
  <c r="EO23" s="1"/>
  <c r="EP23" s="1"/>
  <c r="EQ23" s="1"/>
  <c r="ER23" s="1"/>
  <c r="ES23" s="1"/>
  <c r="ET23" s="1"/>
  <c r="EU23" s="1"/>
  <c r="EV23" s="1"/>
  <c r="EW23" s="1"/>
  <c r="EX23" s="1"/>
  <c r="EY23" s="1"/>
  <c r="EZ23" s="1"/>
  <c r="FA23" s="1"/>
  <c r="FB23" s="1"/>
  <c r="FC23" s="1"/>
  <c r="FD23" s="1"/>
  <c r="FE23" s="1"/>
  <c r="FF23" s="1"/>
  <c r="FG23" s="1"/>
  <c r="FH23" s="1"/>
  <c r="FI23" s="1"/>
  <c r="FJ23" s="1"/>
  <c r="FK23" s="1"/>
  <c r="FL23" s="1"/>
  <c r="FM23" s="1"/>
  <c r="FN23" s="1"/>
  <c r="FO23" s="1"/>
  <c r="FP23" s="1"/>
  <c r="Y23"/>
  <c r="Z27"/>
  <c r="AA27" s="1"/>
  <c r="AB27" s="1"/>
  <c r="AC27" s="1"/>
  <c r="AD27" s="1"/>
  <c r="AE27" s="1"/>
  <c r="AF27" s="1"/>
  <c r="AG27" s="1"/>
  <c r="AH27" s="1"/>
  <c r="AI27" s="1"/>
  <c r="AJ27" s="1"/>
  <c r="AK27" s="1"/>
  <c r="AL27" s="1"/>
  <c r="AM27" s="1"/>
  <c r="AN27" s="1"/>
  <c r="AO27" s="1"/>
  <c r="AP27" s="1"/>
  <c r="AQ27" s="1"/>
  <c r="AR27" s="1"/>
  <c r="AS27" s="1"/>
  <c r="AT27" s="1"/>
  <c r="AU27" s="1"/>
  <c r="AV27" s="1"/>
  <c r="AW27" s="1"/>
  <c r="AX27" s="1"/>
  <c r="AY27" s="1"/>
  <c r="AZ27" s="1"/>
  <c r="BA27" s="1"/>
  <c r="BB27" s="1"/>
  <c r="BC27" s="1"/>
  <c r="BD27" s="1"/>
  <c r="BE27" s="1"/>
  <c r="BF27" s="1"/>
  <c r="BG27" s="1"/>
  <c r="BH27" s="1"/>
  <c r="BI27" s="1"/>
  <c r="BJ27" s="1"/>
  <c r="BK27" s="1"/>
  <c r="BL27" s="1"/>
  <c r="BM27" s="1"/>
  <c r="BN27" s="1"/>
  <c r="BO27" s="1"/>
  <c r="BP27" s="1"/>
  <c r="BQ27" s="1"/>
  <c r="BR27" s="1"/>
  <c r="BS27" s="1"/>
  <c r="BT27" s="1"/>
  <c r="BU27" s="1"/>
  <c r="BV27" s="1"/>
  <c r="BW27" s="1"/>
  <c r="BX27" s="1"/>
  <c r="BY27" s="1"/>
  <c r="BZ27" s="1"/>
  <c r="CA27" s="1"/>
  <c r="CB27" s="1"/>
  <c r="CC27" s="1"/>
  <c r="CD27" s="1"/>
  <c r="CE27" s="1"/>
  <c r="CF27" s="1"/>
  <c r="CG27" s="1"/>
  <c r="CH27" s="1"/>
  <c r="CI27" s="1"/>
  <c r="CJ27" s="1"/>
  <c r="CK27" s="1"/>
  <c r="CL27" s="1"/>
  <c r="CM27" s="1"/>
  <c r="CN27" s="1"/>
  <c r="CO27" s="1"/>
  <c r="CP27" s="1"/>
  <c r="CQ27" s="1"/>
  <c r="CR27" s="1"/>
  <c r="CS27" s="1"/>
  <c r="CT27" s="1"/>
  <c r="CU27" s="1"/>
  <c r="CV27" s="1"/>
  <c r="CW27" s="1"/>
  <c r="CX27" s="1"/>
  <c r="CY27" s="1"/>
  <c r="CZ27" s="1"/>
  <c r="DA27" s="1"/>
  <c r="DB27" s="1"/>
  <c r="DC27" s="1"/>
  <c r="DD27" s="1"/>
  <c r="DE27" s="1"/>
  <c r="DF27" s="1"/>
  <c r="DG27" s="1"/>
  <c r="DH27" s="1"/>
  <c r="DI27" s="1"/>
  <c r="DJ27" s="1"/>
  <c r="DK27" s="1"/>
  <c r="DL27" s="1"/>
  <c r="DM27" s="1"/>
  <c r="DN27" s="1"/>
  <c r="DO27" s="1"/>
  <c r="DP27" s="1"/>
  <c r="DQ27" s="1"/>
  <c r="DR27" s="1"/>
  <c r="DS27" s="1"/>
  <c r="DT27" s="1"/>
  <c r="DU27" s="1"/>
  <c r="DV27" s="1"/>
  <c r="DW27" s="1"/>
  <c r="DX27" s="1"/>
  <c r="DY27" s="1"/>
  <c r="DZ27" s="1"/>
  <c r="EA27" s="1"/>
  <c r="EB27" s="1"/>
  <c r="EC27" s="1"/>
  <c r="ED27" s="1"/>
  <c r="EE27" s="1"/>
  <c r="EF27" s="1"/>
  <c r="EG27" s="1"/>
  <c r="EH27" s="1"/>
  <c r="EI27" s="1"/>
  <c r="EJ27" s="1"/>
  <c r="EK27" s="1"/>
  <c r="EL27" s="1"/>
  <c r="EM27" s="1"/>
  <c r="EN27" s="1"/>
  <c r="EO27" s="1"/>
  <c r="EP27" s="1"/>
  <c r="EQ27" s="1"/>
  <c r="ER27" s="1"/>
  <c r="ES27" s="1"/>
  <c r="ET27" s="1"/>
  <c r="EU27" s="1"/>
  <c r="EV27" s="1"/>
  <c r="EW27" s="1"/>
  <c r="EX27" s="1"/>
  <c r="EY27" s="1"/>
  <c r="EZ27" s="1"/>
  <c r="FA27" s="1"/>
  <c r="FB27" s="1"/>
  <c r="FC27" s="1"/>
  <c r="FD27" s="1"/>
  <c r="FE27" s="1"/>
  <c r="FF27" s="1"/>
  <c r="FG27" s="1"/>
  <c r="FH27" s="1"/>
  <c r="FI27" s="1"/>
  <c r="FJ27" s="1"/>
  <c r="FK27" s="1"/>
  <c r="FL27" s="1"/>
  <c r="FM27" s="1"/>
  <c r="FN27" s="1"/>
  <c r="FO27" s="1"/>
  <c r="FP27" s="1"/>
  <c r="Y27"/>
  <c r="R11" i="6"/>
  <c r="S14" l="1"/>
  <c r="Q14" i="5" s="1"/>
  <c r="R14" s="1"/>
  <c r="G14" i="7" s="1"/>
  <c r="S20" i="6"/>
  <c r="Q20" i="5" s="1"/>
  <c r="R20" s="1"/>
  <c r="G20" i="7" s="1"/>
  <c r="S25" i="6"/>
  <c r="Q25" i="5" s="1"/>
  <c r="R25" s="1"/>
  <c r="G25" i="7" s="1"/>
  <c r="S26" i="6"/>
  <c r="Q26" i="5" s="1"/>
  <c r="R26" s="1"/>
  <c r="G26" i="7" s="1"/>
  <c r="I35" i="6"/>
  <c r="I34"/>
  <c r="S18"/>
  <c r="Q18" i="5" s="1"/>
  <c r="R18" s="1"/>
  <c r="G18" i="7" s="1"/>
  <c r="H18" s="1"/>
  <c r="I18" s="1"/>
  <c r="S27" i="6"/>
  <c r="Q27" i="5" s="1"/>
  <c r="R27" s="1"/>
  <c r="G27" i="7" s="1"/>
  <c r="S29" i="6"/>
  <c r="Q29" i="5" s="1"/>
  <c r="R29" s="1"/>
  <c r="G29" i="7" s="1"/>
  <c r="S30" i="6"/>
  <c r="Q30" i="5" s="1"/>
  <c r="R30" s="1"/>
  <c r="G30" i="7" s="1"/>
  <c r="S17" i="6"/>
  <c r="Q17" i="5" s="1"/>
  <c r="R17" s="1"/>
  <c r="G17" i="7" s="1"/>
  <c r="R35" i="6"/>
  <c r="R34"/>
  <c r="J35" i="8"/>
  <c r="Y35" s="1"/>
  <c r="J34"/>
  <c r="Y34" s="1"/>
  <c r="S28" i="6"/>
  <c r="Q28" i="5" s="1"/>
  <c r="R28" s="1"/>
  <c r="G28" i="7" s="1"/>
  <c r="S24" i="6"/>
  <c r="Q24" i="5" s="1"/>
  <c r="R24" s="1"/>
  <c r="G24" i="7" s="1"/>
  <c r="S23" i="6"/>
  <c r="Q23" i="5" s="1"/>
  <c r="R23" s="1"/>
  <c r="G23" i="7" s="1"/>
  <c r="S22" i="6"/>
  <c r="Q22" i="5" s="1"/>
  <c r="R22" s="1"/>
  <c r="G22" i="7" s="1"/>
  <c r="S21" i="6"/>
  <c r="Q21" i="5" s="1"/>
  <c r="R21" s="1"/>
  <c r="G21" i="7" s="1"/>
  <c r="S19" i="6"/>
  <c r="Q19" i="5" s="1"/>
  <c r="R19" s="1"/>
  <c r="G19" i="7" s="1"/>
  <c r="S15" i="6"/>
  <c r="Q15" i="5" s="1"/>
  <c r="R15" s="1"/>
  <c r="G15" i="7" s="1"/>
  <c r="S16" i="6"/>
  <c r="Q16" i="5" s="1"/>
  <c r="R16" s="1"/>
  <c r="G16" i="7" s="1"/>
  <c r="Q12" i="5"/>
  <c r="R12" s="1"/>
  <c r="G12" i="7" s="1"/>
  <c r="Z12" i="8"/>
  <c r="AA12" s="1"/>
  <c r="AB12" s="1"/>
  <c r="AC12" s="1"/>
  <c r="AD12" s="1"/>
  <c r="AE12" s="1"/>
  <c r="AF12" s="1"/>
  <c r="AG12" s="1"/>
  <c r="AH12" s="1"/>
  <c r="AI12" s="1"/>
  <c r="AJ12" s="1"/>
  <c r="AK12" s="1"/>
  <c r="AL12" s="1"/>
  <c r="AM12" s="1"/>
  <c r="AN12" s="1"/>
  <c r="AO12" s="1"/>
  <c r="AP12" s="1"/>
  <c r="AQ12" s="1"/>
  <c r="AR12" s="1"/>
  <c r="AS12" s="1"/>
  <c r="AT12" s="1"/>
  <c r="AU12" s="1"/>
  <c r="AV12" s="1"/>
  <c r="AW12" s="1"/>
  <c r="AX12" s="1"/>
  <c r="AY12" s="1"/>
  <c r="AZ12" s="1"/>
  <c r="BA12" s="1"/>
  <c r="BB12" s="1"/>
  <c r="BC12" s="1"/>
  <c r="BD12" s="1"/>
  <c r="BE12" s="1"/>
  <c r="BF12" s="1"/>
  <c r="BG12" s="1"/>
  <c r="BH12" s="1"/>
  <c r="BI12" s="1"/>
  <c r="BJ12" s="1"/>
  <c r="BK12" s="1"/>
  <c r="BL12" s="1"/>
  <c r="BM12" s="1"/>
  <c r="BN12" s="1"/>
  <c r="BO12" s="1"/>
  <c r="BP12" s="1"/>
  <c r="BQ12" s="1"/>
  <c r="BR12" s="1"/>
  <c r="BS12" s="1"/>
  <c r="BT12" s="1"/>
  <c r="BU12" s="1"/>
  <c r="BV12" s="1"/>
  <c r="BW12" s="1"/>
  <c r="BX12" s="1"/>
  <c r="BY12" s="1"/>
  <c r="BZ12" s="1"/>
  <c r="CA12" s="1"/>
  <c r="CB12" s="1"/>
  <c r="CC12" s="1"/>
  <c r="CD12" s="1"/>
  <c r="CE12" s="1"/>
  <c r="CF12" s="1"/>
  <c r="CG12" s="1"/>
  <c r="CH12" s="1"/>
  <c r="CI12" s="1"/>
  <c r="CJ12" s="1"/>
  <c r="CK12" s="1"/>
  <c r="CL12" s="1"/>
  <c r="CM12" s="1"/>
  <c r="CN12" s="1"/>
  <c r="CO12" s="1"/>
  <c r="CP12" s="1"/>
  <c r="CQ12" s="1"/>
  <c r="CR12" s="1"/>
  <c r="CS12" s="1"/>
  <c r="CT12" s="1"/>
  <c r="CU12" s="1"/>
  <c r="CV12" s="1"/>
  <c r="CW12" s="1"/>
  <c r="CX12" s="1"/>
  <c r="CY12" s="1"/>
  <c r="CZ12" s="1"/>
  <c r="DA12" s="1"/>
  <c r="DB12" s="1"/>
  <c r="DC12" s="1"/>
  <c r="DD12" s="1"/>
  <c r="DE12" s="1"/>
  <c r="DF12" s="1"/>
  <c r="DG12" s="1"/>
  <c r="DH12" s="1"/>
  <c r="DI12" s="1"/>
  <c r="DJ12" s="1"/>
  <c r="DK12" s="1"/>
  <c r="DL12" s="1"/>
  <c r="DM12" s="1"/>
  <c r="DN12" s="1"/>
  <c r="DO12" s="1"/>
  <c r="DP12" s="1"/>
  <c r="DQ12" s="1"/>
  <c r="DR12" s="1"/>
  <c r="DS12" s="1"/>
  <c r="DT12" s="1"/>
  <c r="DU12" s="1"/>
  <c r="DV12" s="1"/>
  <c r="DW12" s="1"/>
  <c r="DX12" s="1"/>
  <c r="DY12" s="1"/>
  <c r="DZ12" s="1"/>
  <c r="EA12" s="1"/>
  <c r="EB12" s="1"/>
  <c r="EC12" s="1"/>
  <c r="ED12" s="1"/>
  <c r="EE12" s="1"/>
  <c r="EF12" s="1"/>
  <c r="EG12" s="1"/>
  <c r="EH12" s="1"/>
  <c r="EI12" s="1"/>
  <c r="EJ12" s="1"/>
  <c r="EK12" s="1"/>
  <c r="EL12" s="1"/>
  <c r="EM12" s="1"/>
  <c r="EN12" s="1"/>
  <c r="EO12" s="1"/>
  <c r="EP12" s="1"/>
  <c r="EQ12" s="1"/>
  <c r="ER12" s="1"/>
  <c r="ES12" s="1"/>
  <c r="ET12" s="1"/>
  <c r="EU12" s="1"/>
  <c r="EV12" s="1"/>
  <c r="EW12" s="1"/>
  <c r="EX12" s="1"/>
  <c r="EY12" s="1"/>
  <c r="EZ12" s="1"/>
  <c r="FA12" s="1"/>
  <c r="FB12" s="1"/>
  <c r="FC12" s="1"/>
  <c r="FD12" s="1"/>
  <c r="FE12" s="1"/>
  <c r="FF12" s="1"/>
  <c r="FG12" s="1"/>
  <c r="FH12" s="1"/>
  <c r="FI12" s="1"/>
  <c r="FJ12" s="1"/>
  <c r="FK12" s="1"/>
  <c r="FL12" s="1"/>
  <c r="FM12" s="1"/>
  <c r="FN12" s="1"/>
  <c r="FO12" s="1"/>
  <c r="FP12" s="1"/>
  <c r="Y36"/>
  <c r="FQ16"/>
  <c r="N16" s="1"/>
  <c r="FQ13"/>
  <c r="N13" s="1"/>
  <c r="FQ19"/>
  <c r="N19" s="1"/>
  <c r="C51" i="10"/>
  <c r="C50"/>
  <c r="C17" i="12"/>
  <c r="E16"/>
  <c r="E62"/>
  <c r="FQ31" i="8"/>
  <c r="N31" s="1"/>
  <c r="J11" i="6"/>
  <c r="FQ27" i="8"/>
  <c r="N27" s="1"/>
  <c r="FQ17"/>
  <c r="N17" s="1"/>
  <c r="FQ23"/>
  <c r="N23" s="1"/>
  <c r="Z26"/>
  <c r="AA26" s="1"/>
  <c r="AB26" s="1"/>
  <c r="AC26" s="1"/>
  <c r="AD26" s="1"/>
  <c r="AE26" s="1"/>
  <c r="AF26" s="1"/>
  <c r="AG26" s="1"/>
  <c r="AH26" s="1"/>
  <c r="AI26" s="1"/>
  <c r="AJ26" s="1"/>
  <c r="AK26" s="1"/>
  <c r="AL26" s="1"/>
  <c r="AM26" s="1"/>
  <c r="AN26" s="1"/>
  <c r="AO26" s="1"/>
  <c r="AP26" s="1"/>
  <c r="AQ26" s="1"/>
  <c r="AR26" s="1"/>
  <c r="AS26" s="1"/>
  <c r="AT26" s="1"/>
  <c r="AU26" s="1"/>
  <c r="AV26" s="1"/>
  <c r="AW26" s="1"/>
  <c r="AX26" s="1"/>
  <c r="AY26" s="1"/>
  <c r="AZ26" s="1"/>
  <c r="BA26" s="1"/>
  <c r="BB26" s="1"/>
  <c r="BC26" s="1"/>
  <c r="BD26" s="1"/>
  <c r="BE26" s="1"/>
  <c r="BF26" s="1"/>
  <c r="BG26" s="1"/>
  <c r="BH26" s="1"/>
  <c r="BI26" s="1"/>
  <c r="BJ26" s="1"/>
  <c r="BK26" s="1"/>
  <c r="BL26" s="1"/>
  <c r="BM26" s="1"/>
  <c r="BN26" s="1"/>
  <c r="BO26" s="1"/>
  <c r="BP26" s="1"/>
  <c r="BQ26" s="1"/>
  <c r="BR26" s="1"/>
  <c r="BS26" s="1"/>
  <c r="BT26" s="1"/>
  <c r="BU26" s="1"/>
  <c r="BV26" s="1"/>
  <c r="BW26" s="1"/>
  <c r="BX26" s="1"/>
  <c r="BY26" s="1"/>
  <c r="BZ26" s="1"/>
  <c r="CA26" s="1"/>
  <c r="CB26" s="1"/>
  <c r="CC26" s="1"/>
  <c r="CD26" s="1"/>
  <c r="CE26" s="1"/>
  <c r="CF26" s="1"/>
  <c r="CG26" s="1"/>
  <c r="CH26" s="1"/>
  <c r="CI26" s="1"/>
  <c r="CJ26" s="1"/>
  <c r="CK26" s="1"/>
  <c r="CL26" s="1"/>
  <c r="CM26" s="1"/>
  <c r="CN26" s="1"/>
  <c r="CO26" s="1"/>
  <c r="CP26" s="1"/>
  <c r="CQ26" s="1"/>
  <c r="CR26" s="1"/>
  <c r="CS26" s="1"/>
  <c r="CT26" s="1"/>
  <c r="CU26" s="1"/>
  <c r="CV26" s="1"/>
  <c r="CW26" s="1"/>
  <c r="CX26" s="1"/>
  <c r="CY26" s="1"/>
  <c r="CZ26" s="1"/>
  <c r="DA26" s="1"/>
  <c r="DB26" s="1"/>
  <c r="DC26" s="1"/>
  <c r="DD26" s="1"/>
  <c r="DE26" s="1"/>
  <c r="DF26" s="1"/>
  <c r="DG26" s="1"/>
  <c r="DH26" s="1"/>
  <c r="DI26" s="1"/>
  <c r="DJ26" s="1"/>
  <c r="DK26" s="1"/>
  <c r="DL26" s="1"/>
  <c r="DM26" s="1"/>
  <c r="DN26" s="1"/>
  <c r="DO26" s="1"/>
  <c r="DP26" s="1"/>
  <c r="DQ26" s="1"/>
  <c r="DR26" s="1"/>
  <c r="DS26" s="1"/>
  <c r="DT26" s="1"/>
  <c r="DU26" s="1"/>
  <c r="DV26" s="1"/>
  <c r="DW26" s="1"/>
  <c r="DX26" s="1"/>
  <c r="DY26" s="1"/>
  <c r="DZ26" s="1"/>
  <c r="EA26" s="1"/>
  <c r="EB26" s="1"/>
  <c r="EC26" s="1"/>
  <c r="ED26" s="1"/>
  <c r="EE26" s="1"/>
  <c r="EF26" s="1"/>
  <c r="EG26" s="1"/>
  <c r="EH26" s="1"/>
  <c r="EI26" s="1"/>
  <c r="EJ26" s="1"/>
  <c r="EK26" s="1"/>
  <c r="EL26" s="1"/>
  <c r="EM26" s="1"/>
  <c r="EN26" s="1"/>
  <c r="EO26" s="1"/>
  <c r="EP26" s="1"/>
  <c r="EQ26" s="1"/>
  <c r="ER26" s="1"/>
  <c r="ES26" s="1"/>
  <c r="ET26" s="1"/>
  <c r="EU26" s="1"/>
  <c r="EV26" s="1"/>
  <c r="EW26" s="1"/>
  <c r="EX26" s="1"/>
  <c r="EY26" s="1"/>
  <c r="EZ26" s="1"/>
  <c r="FA26" s="1"/>
  <c r="FB26" s="1"/>
  <c r="FC26" s="1"/>
  <c r="FD26" s="1"/>
  <c r="FE26" s="1"/>
  <c r="FF26" s="1"/>
  <c r="FG26" s="1"/>
  <c r="FH26" s="1"/>
  <c r="FI26" s="1"/>
  <c r="FJ26" s="1"/>
  <c r="FK26" s="1"/>
  <c r="FL26" s="1"/>
  <c r="FM26" s="1"/>
  <c r="FN26" s="1"/>
  <c r="FO26" s="1"/>
  <c r="FP26" s="1"/>
  <c r="Y26"/>
  <c r="Z30"/>
  <c r="AA30" s="1"/>
  <c r="AB30" s="1"/>
  <c r="AC30" s="1"/>
  <c r="AD30" s="1"/>
  <c r="AE30" s="1"/>
  <c r="AF30" s="1"/>
  <c r="AG30" s="1"/>
  <c r="AH30" s="1"/>
  <c r="AI30" s="1"/>
  <c r="AJ30" s="1"/>
  <c r="AK30" s="1"/>
  <c r="AL30" s="1"/>
  <c r="AM30" s="1"/>
  <c r="AN30" s="1"/>
  <c r="AO30" s="1"/>
  <c r="AP30" s="1"/>
  <c r="AQ30" s="1"/>
  <c r="AR30" s="1"/>
  <c r="AS30" s="1"/>
  <c r="AT30" s="1"/>
  <c r="AU30" s="1"/>
  <c r="AV30" s="1"/>
  <c r="AW30" s="1"/>
  <c r="AX30" s="1"/>
  <c r="AY30" s="1"/>
  <c r="AZ30" s="1"/>
  <c r="BA30" s="1"/>
  <c r="BB30" s="1"/>
  <c r="BC30" s="1"/>
  <c r="BD30" s="1"/>
  <c r="BE30" s="1"/>
  <c r="BF30" s="1"/>
  <c r="BG30" s="1"/>
  <c r="BH30" s="1"/>
  <c r="BI30" s="1"/>
  <c r="BJ30" s="1"/>
  <c r="BK30" s="1"/>
  <c r="BL30" s="1"/>
  <c r="BM30" s="1"/>
  <c r="BN30" s="1"/>
  <c r="BO30" s="1"/>
  <c r="BP30" s="1"/>
  <c r="BQ30" s="1"/>
  <c r="BR30" s="1"/>
  <c r="BS30" s="1"/>
  <c r="BT30" s="1"/>
  <c r="BU30" s="1"/>
  <c r="BV30" s="1"/>
  <c r="BW30" s="1"/>
  <c r="BX30" s="1"/>
  <c r="BY30" s="1"/>
  <c r="BZ30" s="1"/>
  <c r="CA30" s="1"/>
  <c r="CB30" s="1"/>
  <c r="CC30" s="1"/>
  <c r="CD30" s="1"/>
  <c r="CE30" s="1"/>
  <c r="CF30" s="1"/>
  <c r="CG30" s="1"/>
  <c r="CH30" s="1"/>
  <c r="CI30" s="1"/>
  <c r="CJ30" s="1"/>
  <c r="CK30" s="1"/>
  <c r="CL30" s="1"/>
  <c r="CM30" s="1"/>
  <c r="CN30" s="1"/>
  <c r="CO30" s="1"/>
  <c r="CP30" s="1"/>
  <c r="CQ30" s="1"/>
  <c r="CR30" s="1"/>
  <c r="CS30" s="1"/>
  <c r="CT30" s="1"/>
  <c r="CU30" s="1"/>
  <c r="CV30" s="1"/>
  <c r="CW30" s="1"/>
  <c r="CX30" s="1"/>
  <c r="CY30" s="1"/>
  <c r="CZ30" s="1"/>
  <c r="DA30" s="1"/>
  <c r="DB30" s="1"/>
  <c r="DC30" s="1"/>
  <c r="DD30" s="1"/>
  <c r="DE30" s="1"/>
  <c r="DF30" s="1"/>
  <c r="DG30" s="1"/>
  <c r="DH30" s="1"/>
  <c r="DI30" s="1"/>
  <c r="DJ30" s="1"/>
  <c r="DK30" s="1"/>
  <c r="DL30" s="1"/>
  <c r="DM30" s="1"/>
  <c r="DN30" s="1"/>
  <c r="DO30" s="1"/>
  <c r="DP30" s="1"/>
  <c r="DQ30" s="1"/>
  <c r="DR30" s="1"/>
  <c r="DS30" s="1"/>
  <c r="DT30" s="1"/>
  <c r="DU30" s="1"/>
  <c r="DV30" s="1"/>
  <c r="DW30" s="1"/>
  <c r="DX30" s="1"/>
  <c r="DY30" s="1"/>
  <c r="DZ30" s="1"/>
  <c r="EA30" s="1"/>
  <c r="EB30" s="1"/>
  <c r="EC30" s="1"/>
  <c r="ED30" s="1"/>
  <c r="EE30" s="1"/>
  <c r="EF30" s="1"/>
  <c r="EG30" s="1"/>
  <c r="EH30" s="1"/>
  <c r="EI30" s="1"/>
  <c r="EJ30" s="1"/>
  <c r="EK30" s="1"/>
  <c r="EL30" s="1"/>
  <c r="EM30" s="1"/>
  <c r="EN30" s="1"/>
  <c r="EO30" s="1"/>
  <c r="EP30" s="1"/>
  <c r="EQ30" s="1"/>
  <c r="ER30" s="1"/>
  <c r="ES30" s="1"/>
  <c r="ET30" s="1"/>
  <c r="EU30" s="1"/>
  <c r="EV30" s="1"/>
  <c r="EW30" s="1"/>
  <c r="EX30" s="1"/>
  <c r="EY30" s="1"/>
  <c r="EZ30" s="1"/>
  <c r="FA30" s="1"/>
  <c r="FB30" s="1"/>
  <c r="FC30" s="1"/>
  <c r="FD30" s="1"/>
  <c r="FE30" s="1"/>
  <c r="FF30" s="1"/>
  <c r="FG30" s="1"/>
  <c r="FH30" s="1"/>
  <c r="FI30" s="1"/>
  <c r="FJ30" s="1"/>
  <c r="FK30" s="1"/>
  <c r="FL30" s="1"/>
  <c r="FM30" s="1"/>
  <c r="FN30" s="1"/>
  <c r="FO30" s="1"/>
  <c r="FP30" s="1"/>
  <c r="Y30"/>
  <c r="FQ20"/>
  <c r="N20" s="1"/>
  <c r="FQ15"/>
  <c r="N15" s="1"/>
  <c r="FQ21"/>
  <c r="N21" s="1"/>
  <c r="FQ29"/>
  <c r="N29" s="1"/>
  <c r="FQ25"/>
  <c r="N25" s="1"/>
  <c r="FQ22"/>
  <c r="N22" s="1"/>
  <c r="FQ18"/>
  <c r="N18" s="1"/>
  <c r="FQ14"/>
  <c r="N14" s="1"/>
  <c r="K11"/>
  <c r="Y11"/>
  <c r="Z28"/>
  <c r="AA28" s="1"/>
  <c r="AB28" s="1"/>
  <c r="AC28" s="1"/>
  <c r="AD28" s="1"/>
  <c r="AE28" s="1"/>
  <c r="AF28" s="1"/>
  <c r="AG28" s="1"/>
  <c r="AH28" s="1"/>
  <c r="AI28" s="1"/>
  <c r="AJ28" s="1"/>
  <c r="AK28" s="1"/>
  <c r="AL28" s="1"/>
  <c r="AM28" s="1"/>
  <c r="AN28" s="1"/>
  <c r="AO28" s="1"/>
  <c r="AP28" s="1"/>
  <c r="AQ28" s="1"/>
  <c r="AR28" s="1"/>
  <c r="AS28" s="1"/>
  <c r="AT28" s="1"/>
  <c r="AU28" s="1"/>
  <c r="AV28" s="1"/>
  <c r="AW28" s="1"/>
  <c r="AX28" s="1"/>
  <c r="AY28" s="1"/>
  <c r="AZ28" s="1"/>
  <c r="BA28" s="1"/>
  <c r="BB28" s="1"/>
  <c r="BC28" s="1"/>
  <c r="BD28" s="1"/>
  <c r="BE28" s="1"/>
  <c r="BF28" s="1"/>
  <c r="BG28" s="1"/>
  <c r="BH28" s="1"/>
  <c r="BI28" s="1"/>
  <c r="BJ28" s="1"/>
  <c r="BK28" s="1"/>
  <c r="BL28" s="1"/>
  <c r="BM28" s="1"/>
  <c r="BN28" s="1"/>
  <c r="BO28" s="1"/>
  <c r="BP28" s="1"/>
  <c r="BQ28" s="1"/>
  <c r="BR28" s="1"/>
  <c r="BS28" s="1"/>
  <c r="BT28" s="1"/>
  <c r="BU28" s="1"/>
  <c r="BV28" s="1"/>
  <c r="BW28" s="1"/>
  <c r="BX28" s="1"/>
  <c r="BY28" s="1"/>
  <c r="BZ28" s="1"/>
  <c r="CA28" s="1"/>
  <c r="CB28" s="1"/>
  <c r="CC28" s="1"/>
  <c r="CD28" s="1"/>
  <c r="CE28" s="1"/>
  <c r="CF28" s="1"/>
  <c r="CG28" s="1"/>
  <c r="CH28" s="1"/>
  <c r="CI28" s="1"/>
  <c r="CJ28" s="1"/>
  <c r="CK28" s="1"/>
  <c r="CL28" s="1"/>
  <c r="CM28" s="1"/>
  <c r="CN28" s="1"/>
  <c r="CO28" s="1"/>
  <c r="CP28" s="1"/>
  <c r="CQ28" s="1"/>
  <c r="CR28" s="1"/>
  <c r="CS28" s="1"/>
  <c r="CT28" s="1"/>
  <c r="CU28" s="1"/>
  <c r="CV28" s="1"/>
  <c r="CW28" s="1"/>
  <c r="CX28" s="1"/>
  <c r="CY28" s="1"/>
  <c r="CZ28" s="1"/>
  <c r="DA28" s="1"/>
  <c r="DB28" s="1"/>
  <c r="DC28" s="1"/>
  <c r="DD28" s="1"/>
  <c r="DE28" s="1"/>
  <c r="DF28" s="1"/>
  <c r="DG28" s="1"/>
  <c r="DH28" s="1"/>
  <c r="DI28" s="1"/>
  <c r="DJ28" s="1"/>
  <c r="DK28" s="1"/>
  <c r="DL28" s="1"/>
  <c r="DM28" s="1"/>
  <c r="DN28" s="1"/>
  <c r="DO28" s="1"/>
  <c r="DP28" s="1"/>
  <c r="DQ28" s="1"/>
  <c r="DR28" s="1"/>
  <c r="DS28" s="1"/>
  <c r="DT28" s="1"/>
  <c r="DU28" s="1"/>
  <c r="DV28" s="1"/>
  <c r="DW28" s="1"/>
  <c r="DX28" s="1"/>
  <c r="DY28" s="1"/>
  <c r="DZ28" s="1"/>
  <c r="EA28" s="1"/>
  <c r="EB28" s="1"/>
  <c r="EC28" s="1"/>
  <c r="ED28" s="1"/>
  <c r="EE28" s="1"/>
  <c r="EF28" s="1"/>
  <c r="EG28" s="1"/>
  <c r="EH28" s="1"/>
  <c r="EI28" s="1"/>
  <c r="EJ28" s="1"/>
  <c r="EK28" s="1"/>
  <c r="EL28" s="1"/>
  <c r="EM28" s="1"/>
  <c r="EN28" s="1"/>
  <c r="EO28" s="1"/>
  <c r="EP28" s="1"/>
  <c r="EQ28" s="1"/>
  <c r="ER28" s="1"/>
  <c r="ES28" s="1"/>
  <c r="ET28" s="1"/>
  <c r="EU28" s="1"/>
  <c r="EV28" s="1"/>
  <c r="EW28" s="1"/>
  <c r="EX28" s="1"/>
  <c r="EY28" s="1"/>
  <c r="EZ28" s="1"/>
  <c r="FA28" s="1"/>
  <c r="FB28" s="1"/>
  <c r="FC28" s="1"/>
  <c r="FD28" s="1"/>
  <c r="FE28" s="1"/>
  <c r="FF28" s="1"/>
  <c r="FG28" s="1"/>
  <c r="FH28" s="1"/>
  <c r="FI28" s="1"/>
  <c r="FJ28" s="1"/>
  <c r="FK28" s="1"/>
  <c r="FL28" s="1"/>
  <c r="FM28" s="1"/>
  <c r="FN28" s="1"/>
  <c r="FO28" s="1"/>
  <c r="FP28" s="1"/>
  <c r="Y28"/>
  <c r="Z24"/>
  <c r="AA24" s="1"/>
  <c r="AB24" s="1"/>
  <c r="AC24" s="1"/>
  <c r="AD24" s="1"/>
  <c r="AE24" s="1"/>
  <c r="AF24" s="1"/>
  <c r="AG24" s="1"/>
  <c r="AH24" s="1"/>
  <c r="AI24" s="1"/>
  <c r="AJ24" s="1"/>
  <c r="AK24" s="1"/>
  <c r="AL24" s="1"/>
  <c r="AM24" s="1"/>
  <c r="AN24" s="1"/>
  <c r="AO24" s="1"/>
  <c r="AP24" s="1"/>
  <c r="AQ24" s="1"/>
  <c r="AR24" s="1"/>
  <c r="AS24" s="1"/>
  <c r="AT24" s="1"/>
  <c r="AU24" s="1"/>
  <c r="AV24" s="1"/>
  <c r="AW24" s="1"/>
  <c r="AX24" s="1"/>
  <c r="AY24" s="1"/>
  <c r="AZ24" s="1"/>
  <c r="BA24" s="1"/>
  <c r="BB24" s="1"/>
  <c r="BC24" s="1"/>
  <c r="BD24" s="1"/>
  <c r="BE24" s="1"/>
  <c r="BF24" s="1"/>
  <c r="BG24" s="1"/>
  <c r="BH24" s="1"/>
  <c r="BI24" s="1"/>
  <c r="BJ24" s="1"/>
  <c r="BK24" s="1"/>
  <c r="BL24" s="1"/>
  <c r="BM24" s="1"/>
  <c r="BN24" s="1"/>
  <c r="BO24" s="1"/>
  <c r="BP24" s="1"/>
  <c r="BQ24" s="1"/>
  <c r="BR24" s="1"/>
  <c r="BS24" s="1"/>
  <c r="BT24" s="1"/>
  <c r="BU24" s="1"/>
  <c r="BV24" s="1"/>
  <c r="BW24" s="1"/>
  <c r="BX24" s="1"/>
  <c r="BY24" s="1"/>
  <c r="BZ24" s="1"/>
  <c r="CA24" s="1"/>
  <c r="CB24" s="1"/>
  <c r="CC24" s="1"/>
  <c r="CD24" s="1"/>
  <c r="CE24" s="1"/>
  <c r="CF24" s="1"/>
  <c r="CG24" s="1"/>
  <c r="CH24" s="1"/>
  <c r="CI24" s="1"/>
  <c r="CJ24" s="1"/>
  <c r="CK24" s="1"/>
  <c r="CL24" s="1"/>
  <c r="CM24" s="1"/>
  <c r="CN24" s="1"/>
  <c r="CO24" s="1"/>
  <c r="CP24" s="1"/>
  <c r="CQ24" s="1"/>
  <c r="CR24" s="1"/>
  <c r="CS24" s="1"/>
  <c r="CT24" s="1"/>
  <c r="CU24" s="1"/>
  <c r="CV24" s="1"/>
  <c r="CW24" s="1"/>
  <c r="CX24" s="1"/>
  <c r="CY24" s="1"/>
  <c r="CZ24" s="1"/>
  <c r="DA24" s="1"/>
  <c r="DB24" s="1"/>
  <c r="DC24" s="1"/>
  <c r="DD24" s="1"/>
  <c r="DE24" s="1"/>
  <c r="DF24" s="1"/>
  <c r="DG24" s="1"/>
  <c r="DH24" s="1"/>
  <c r="DI24" s="1"/>
  <c r="DJ24" s="1"/>
  <c r="DK24" s="1"/>
  <c r="DL24" s="1"/>
  <c r="DM24" s="1"/>
  <c r="DN24" s="1"/>
  <c r="DO24" s="1"/>
  <c r="DP24" s="1"/>
  <c r="DQ24" s="1"/>
  <c r="DR24" s="1"/>
  <c r="DS24" s="1"/>
  <c r="DT24" s="1"/>
  <c r="DU24" s="1"/>
  <c r="DV24" s="1"/>
  <c r="DW24" s="1"/>
  <c r="DX24" s="1"/>
  <c r="DY24" s="1"/>
  <c r="DZ24" s="1"/>
  <c r="EA24" s="1"/>
  <c r="EB24" s="1"/>
  <c r="EC24" s="1"/>
  <c r="ED24" s="1"/>
  <c r="EE24" s="1"/>
  <c r="EF24" s="1"/>
  <c r="EG24" s="1"/>
  <c r="EH24" s="1"/>
  <c r="EI24" s="1"/>
  <c r="EJ24" s="1"/>
  <c r="EK24" s="1"/>
  <c r="EL24" s="1"/>
  <c r="EM24" s="1"/>
  <c r="EN24" s="1"/>
  <c r="EO24" s="1"/>
  <c r="EP24" s="1"/>
  <c r="EQ24" s="1"/>
  <c r="ER24" s="1"/>
  <c r="ES24" s="1"/>
  <c r="ET24" s="1"/>
  <c r="EU24" s="1"/>
  <c r="EV24" s="1"/>
  <c r="EW24" s="1"/>
  <c r="EX24" s="1"/>
  <c r="EY24" s="1"/>
  <c r="EZ24" s="1"/>
  <c r="FA24" s="1"/>
  <c r="FB24" s="1"/>
  <c r="FC24" s="1"/>
  <c r="FD24" s="1"/>
  <c r="FE24" s="1"/>
  <c r="FF24" s="1"/>
  <c r="FG24" s="1"/>
  <c r="FH24" s="1"/>
  <c r="FI24" s="1"/>
  <c r="FJ24" s="1"/>
  <c r="FK24" s="1"/>
  <c r="FL24" s="1"/>
  <c r="FM24" s="1"/>
  <c r="FN24" s="1"/>
  <c r="FO24" s="1"/>
  <c r="FP24" s="1"/>
  <c r="Y24"/>
  <c r="J13" i="6"/>
  <c r="S13" s="1"/>
  <c r="J34" l="1"/>
  <c r="J35"/>
  <c r="K34" i="8"/>
  <c r="Z34" s="1"/>
  <c r="AA34" s="1"/>
  <c r="AB34" s="1"/>
  <c r="AC34" s="1"/>
  <c r="AD34" s="1"/>
  <c r="AE34" s="1"/>
  <c r="AF34" s="1"/>
  <c r="AG34" s="1"/>
  <c r="AH34" s="1"/>
  <c r="AI34" s="1"/>
  <c r="AJ34" s="1"/>
  <c r="AK34" s="1"/>
  <c r="AL34" s="1"/>
  <c r="AM34" s="1"/>
  <c r="AN34" s="1"/>
  <c r="AO34" s="1"/>
  <c r="AP34" s="1"/>
  <c r="AQ34" s="1"/>
  <c r="AR34" s="1"/>
  <c r="AS34" s="1"/>
  <c r="AT34" s="1"/>
  <c r="AU34" s="1"/>
  <c r="AV34" s="1"/>
  <c r="AW34" s="1"/>
  <c r="AX34" s="1"/>
  <c r="AY34" s="1"/>
  <c r="AZ34" s="1"/>
  <c r="BA34" s="1"/>
  <c r="BB34" s="1"/>
  <c r="BC34" s="1"/>
  <c r="BD34" s="1"/>
  <c r="BE34" s="1"/>
  <c r="BF34" s="1"/>
  <c r="BG34" s="1"/>
  <c r="BH34" s="1"/>
  <c r="BI34" s="1"/>
  <c r="BJ34" s="1"/>
  <c r="BK34" s="1"/>
  <c r="BL34" s="1"/>
  <c r="BM34" s="1"/>
  <c r="BN34" s="1"/>
  <c r="BO34" s="1"/>
  <c r="BP34" s="1"/>
  <c r="BQ34" s="1"/>
  <c r="BR34" s="1"/>
  <c r="BS34" s="1"/>
  <c r="BT34" s="1"/>
  <c r="BU34" s="1"/>
  <c r="BV34" s="1"/>
  <c r="BW34" s="1"/>
  <c r="BX34" s="1"/>
  <c r="BY34" s="1"/>
  <c r="BZ34" s="1"/>
  <c r="CA34" s="1"/>
  <c r="CB34" s="1"/>
  <c r="CC34" s="1"/>
  <c r="CD34" s="1"/>
  <c r="CE34" s="1"/>
  <c r="CF34" s="1"/>
  <c r="CG34" s="1"/>
  <c r="CH34" s="1"/>
  <c r="CI34" s="1"/>
  <c r="CJ34" s="1"/>
  <c r="CK34" s="1"/>
  <c r="CL34" s="1"/>
  <c r="CM34" s="1"/>
  <c r="CN34" s="1"/>
  <c r="CO34" s="1"/>
  <c r="CP34" s="1"/>
  <c r="CQ34" s="1"/>
  <c r="CR34" s="1"/>
  <c r="CS34" s="1"/>
  <c r="CT34" s="1"/>
  <c r="CU34" s="1"/>
  <c r="CV34" s="1"/>
  <c r="CW34" s="1"/>
  <c r="CX34" s="1"/>
  <c r="CY34" s="1"/>
  <c r="CZ34" s="1"/>
  <c r="DA34" s="1"/>
  <c r="DB34" s="1"/>
  <c r="DC34" s="1"/>
  <c r="DD34" s="1"/>
  <c r="DE34" s="1"/>
  <c r="DF34" s="1"/>
  <c r="DG34" s="1"/>
  <c r="DH34" s="1"/>
  <c r="DI34" s="1"/>
  <c r="DJ34" s="1"/>
  <c r="DK34" s="1"/>
  <c r="DL34" s="1"/>
  <c r="DM34" s="1"/>
  <c r="DN34" s="1"/>
  <c r="DO34" s="1"/>
  <c r="DP34" s="1"/>
  <c r="DQ34" s="1"/>
  <c r="DR34" s="1"/>
  <c r="DS34" s="1"/>
  <c r="DT34" s="1"/>
  <c r="DU34" s="1"/>
  <c r="DV34" s="1"/>
  <c r="DW34" s="1"/>
  <c r="DX34" s="1"/>
  <c r="DY34" s="1"/>
  <c r="DZ34" s="1"/>
  <c r="EA34" s="1"/>
  <c r="EB34" s="1"/>
  <c r="EC34" s="1"/>
  <c r="ED34" s="1"/>
  <c r="EE34" s="1"/>
  <c r="EF34" s="1"/>
  <c r="EG34" s="1"/>
  <c r="EH34" s="1"/>
  <c r="EI34" s="1"/>
  <c r="EJ34" s="1"/>
  <c r="EK34" s="1"/>
  <c r="EL34" s="1"/>
  <c r="EM34" s="1"/>
  <c r="EN34" s="1"/>
  <c r="EO34" s="1"/>
  <c r="EP34" s="1"/>
  <c r="EQ34" s="1"/>
  <c r="ER34" s="1"/>
  <c r="ES34" s="1"/>
  <c r="ET34" s="1"/>
  <c r="EU34" s="1"/>
  <c r="EV34" s="1"/>
  <c r="EW34" s="1"/>
  <c r="EX34" s="1"/>
  <c r="EY34" s="1"/>
  <c r="EZ34" s="1"/>
  <c r="FA34" s="1"/>
  <c r="FB34" s="1"/>
  <c r="FC34" s="1"/>
  <c r="FD34" s="1"/>
  <c r="FE34" s="1"/>
  <c r="FF34" s="1"/>
  <c r="FG34" s="1"/>
  <c r="FH34" s="1"/>
  <c r="FI34" s="1"/>
  <c r="FJ34" s="1"/>
  <c r="FK34" s="1"/>
  <c r="FL34" s="1"/>
  <c r="FM34" s="1"/>
  <c r="FN34" s="1"/>
  <c r="FO34" s="1"/>
  <c r="FP34" s="1"/>
  <c r="K35"/>
  <c r="Z35" s="1"/>
  <c r="H15" i="7"/>
  <c r="Z36" i="8"/>
  <c r="AA36" s="1"/>
  <c r="AB36" s="1"/>
  <c r="AC36" s="1"/>
  <c r="AD36" s="1"/>
  <c r="AE36" s="1"/>
  <c r="AF36" s="1"/>
  <c r="AG36" s="1"/>
  <c r="AH36" s="1"/>
  <c r="AI36" s="1"/>
  <c r="AJ36" s="1"/>
  <c r="AK36" s="1"/>
  <c r="AL36" s="1"/>
  <c r="AM36" s="1"/>
  <c r="AN36" s="1"/>
  <c r="AO36" s="1"/>
  <c r="AP36" s="1"/>
  <c r="AQ36" s="1"/>
  <c r="AR36" s="1"/>
  <c r="AS36" s="1"/>
  <c r="AT36" s="1"/>
  <c r="AU36" s="1"/>
  <c r="AV36" s="1"/>
  <c r="AW36" s="1"/>
  <c r="AX36" s="1"/>
  <c r="AY36" s="1"/>
  <c r="AZ36" s="1"/>
  <c r="BA36" s="1"/>
  <c r="BB36" s="1"/>
  <c r="BC36" s="1"/>
  <c r="BD36" s="1"/>
  <c r="BE36" s="1"/>
  <c r="BF36" s="1"/>
  <c r="BG36" s="1"/>
  <c r="BH36" s="1"/>
  <c r="BI36" s="1"/>
  <c r="BJ36" s="1"/>
  <c r="BK36" s="1"/>
  <c r="BL36" s="1"/>
  <c r="BM36" s="1"/>
  <c r="BN36" s="1"/>
  <c r="BO36" s="1"/>
  <c r="BP36" s="1"/>
  <c r="BQ36" s="1"/>
  <c r="BR36" s="1"/>
  <c r="BS36" s="1"/>
  <c r="BT36" s="1"/>
  <c r="BU36" s="1"/>
  <c r="BV36" s="1"/>
  <c r="BW36" s="1"/>
  <c r="BX36" s="1"/>
  <c r="BY36" s="1"/>
  <c r="BZ36" s="1"/>
  <c r="CA36" s="1"/>
  <c r="CB36" s="1"/>
  <c r="CC36" s="1"/>
  <c r="CD36" s="1"/>
  <c r="CE36" s="1"/>
  <c r="CF36" s="1"/>
  <c r="CG36" s="1"/>
  <c r="CH36" s="1"/>
  <c r="CI36" s="1"/>
  <c r="CJ36" s="1"/>
  <c r="CK36" s="1"/>
  <c r="CL36" s="1"/>
  <c r="CM36" s="1"/>
  <c r="CN36" s="1"/>
  <c r="CO36" s="1"/>
  <c r="CP36" s="1"/>
  <c r="CQ36" s="1"/>
  <c r="CR36" s="1"/>
  <c r="CS36" s="1"/>
  <c r="CT36" s="1"/>
  <c r="CU36" s="1"/>
  <c r="CV36" s="1"/>
  <c r="CW36" s="1"/>
  <c r="CX36" s="1"/>
  <c r="CY36" s="1"/>
  <c r="CZ36" s="1"/>
  <c r="DA36" s="1"/>
  <c r="DB36" s="1"/>
  <c r="DC36" s="1"/>
  <c r="DD36" s="1"/>
  <c r="DE36" s="1"/>
  <c r="DF36" s="1"/>
  <c r="DG36" s="1"/>
  <c r="DH36" s="1"/>
  <c r="DI36" s="1"/>
  <c r="DJ36" s="1"/>
  <c r="DK36" s="1"/>
  <c r="DL36" s="1"/>
  <c r="DM36" s="1"/>
  <c r="DN36" s="1"/>
  <c r="DO36" s="1"/>
  <c r="DP36" s="1"/>
  <c r="DQ36" s="1"/>
  <c r="DR36" s="1"/>
  <c r="DS36" s="1"/>
  <c r="DT36" s="1"/>
  <c r="DU36" s="1"/>
  <c r="DV36" s="1"/>
  <c r="DW36" s="1"/>
  <c r="DX36" s="1"/>
  <c r="DY36" s="1"/>
  <c r="DZ36" s="1"/>
  <c r="EA36" s="1"/>
  <c r="EB36" s="1"/>
  <c r="EC36" s="1"/>
  <c r="ED36" s="1"/>
  <c r="EE36" s="1"/>
  <c r="EF36" s="1"/>
  <c r="EG36" s="1"/>
  <c r="EH36" s="1"/>
  <c r="EI36" s="1"/>
  <c r="EJ36" s="1"/>
  <c r="EK36" s="1"/>
  <c r="EL36" s="1"/>
  <c r="EM36" s="1"/>
  <c r="EN36" s="1"/>
  <c r="EO36" s="1"/>
  <c r="EP36" s="1"/>
  <c r="EQ36" s="1"/>
  <c r="ER36" s="1"/>
  <c r="ES36" s="1"/>
  <c r="ET36" s="1"/>
  <c r="EU36" s="1"/>
  <c r="EV36" s="1"/>
  <c r="EW36" s="1"/>
  <c r="EX36" s="1"/>
  <c r="EY36" s="1"/>
  <c r="EZ36" s="1"/>
  <c r="FA36" s="1"/>
  <c r="FB36" s="1"/>
  <c r="FC36" s="1"/>
  <c r="FD36" s="1"/>
  <c r="FE36" s="1"/>
  <c r="FF36" s="1"/>
  <c r="FG36" s="1"/>
  <c r="FH36" s="1"/>
  <c r="FI36" s="1"/>
  <c r="FJ36" s="1"/>
  <c r="FK36" s="1"/>
  <c r="FL36" s="1"/>
  <c r="FM36" s="1"/>
  <c r="FN36" s="1"/>
  <c r="FO36" s="1"/>
  <c r="FP36" s="1"/>
  <c r="S11" i="6"/>
  <c r="Q11" i="5" s="1"/>
  <c r="FQ26" i="8"/>
  <c r="N26" s="1"/>
  <c r="C18" i="12"/>
  <c r="E17"/>
  <c r="E63"/>
  <c r="FQ30" i="8"/>
  <c r="N30" s="1"/>
  <c r="Z11"/>
  <c r="AA11" s="1"/>
  <c r="AB11" s="1"/>
  <c r="AC11" s="1"/>
  <c r="AD11" s="1"/>
  <c r="AE11" s="1"/>
  <c r="AF11" s="1"/>
  <c r="AG11" s="1"/>
  <c r="AH11" s="1"/>
  <c r="AI11" s="1"/>
  <c r="AJ11" s="1"/>
  <c r="AK11" s="1"/>
  <c r="AL11" s="1"/>
  <c r="AM11" s="1"/>
  <c r="AN11" s="1"/>
  <c r="AO11" s="1"/>
  <c r="AP11" s="1"/>
  <c r="AQ11" s="1"/>
  <c r="AR11" s="1"/>
  <c r="AS11" s="1"/>
  <c r="AT11" s="1"/>
  <c r="AU11" s="1"/>
  <c r="AV11" s="1"/>
  <c r="AW11" s="1"/>
  <c r="AX11" s="1"/>
  <c r="AY11" s="1"/>
  <c r="AZ11" s="1"/>
  <c r="BA11" s="1"/>
  <c r="BB11" s="1"/>
  <c r="BC11" s="1"/>
  <c r="BD11" s="1"/>
  <c r="BE11" s="1"/>
  <c r="BF11" s="1"/>
  <c r="BG11" s="1"/>
  <c r="BH11" s="1"/>
  <c r="BI11" s="1"/>
  <c r="BJ11" s="1"/>
  <c r="BK11" s="1"/>
  <c r="BL11" s="1"/>
  <c r="BM11" s="1"/>
  <c r="BN11" s="1"/>
  <c r="BO11" s="1"/>
  <c r="BP11" s="1"/>
  <c r="BQ11" s="1"/>
  <c r="BR11" s="1"/>
  <c r="BS11" s="1"/>
  <c r="BT11" s="1"/>
  <c r="BU11" s="1"/>
  <c r="BV11" s="1"/>
  <c r="BW11" s="1"/>
  <c r="BX11" s="1"/>
  <c r="BY11" s="1"/>
  <c r="BZ11" s="1"/>
  <c r="CA11" s="1"/>
  <c r="CB11" s="1"/>
  <c r="CC11" s="1"/>
  <c r="CD11" s="1"/>
  <c r="CE11" s="1"/>
  <c r="CF11" s="1"/>
  <c r="CG11" s="1"/>
  <c r="CH11" s="1"/>
  <c r="CI11" s="1"/>
  <c r="CJ11" s="1"/>
  <c r="CK11" s="1"/>
  <c r="CL11" s="1"/>
  <c r="CM11" s="1"/>
  <c r="CN11" s="1"/>
  <c r="CO11" s="1"/>
  <c r="CP11" s="1"/>
  <c r="CQ11" s="1"/>
  <c r="CR11" s="1"/>
  <c r="CS11" s="1"/>
  <c r="CT11" s="1"/>
  <c r="CU11" s="1"/>
  <c r="CV11" s="1"/>
  <c r="CW11" s="1"/>
  <c r="CX11" s="1"/>
  <c r="CY11" s="1"/>
  <c r="CZ11" s="1"/>
  <c r="DA11" s="1"/>
  <c r="DB11" s="1"/>
  <c r="DC11" s="1"/>
  <c r="DD11" s="1"/>
  <c r="DE11" s="1"/>
  <c r="DF11" s="1"/>
  <c r="DG11" s="1"/>
  <c r="DH11" s="1"/>
  <c r="DI11" s="1"/>
  <c r="DJ11" s="1"/>
  <c r="DK11" s="1"/>
  <c r="DL11" s="1"/>
  <c r="DM11" s="1"/>
  <c r="DN11" s="1"/>
  <c r="DO11" s="1"/>
  <c r="DP11" s="1"/>
  <c r="DQ11" s="1"/>
  <c r="DR11" s="1"/>
  <c r="DS11" s="1"/>
  <c r="DT11" s="1"/>
  <c r="DU11" s="1"/>
  <c r="DV11" s="1"/>
  <c r="DW11" s="1"/>
  <c r="DX11" s="1"/>
  <c r="DY11" s="1"/>
  <c r="DZ11" s="1"/>
  <c r="EA11" s="1"/>
  <c r="EB11" s="1"/>
  <c r="EC11" s="1"/>
  <c r="ED11" s="1"/>
  <c r="EE11" s="1"/>
  <c r="EF11" s="1"/>
  <c r="EG11" s="1"/>
  <c r="EH11" s="1"/>
  <c r="EI11" s="1"/>
  <c r="EJ11" s="1"/>
  <c r="EK11" s="1"/>
  <c r="EL11" s="1"/>
  <c r="EM11" s="1"/>
  <c r="EN11" s="1"/>
  <c r="EO11" s="1"/>
  <c r="EP11" s="1"/>
  <c r="EQ11" s="1"/>
  <c r="ER11" s="1"/>
  <c r="ES11" s="1"/>
  <c r="ET11" s="1"/>
  <c r="EU11" s="1"/>
  <c r="EV11" s="1"/>
  <c r="EW11" s="1"/>
  <c r="EX11" s="1"/>
  <c r="EY11" s="1"/>
  <c r="EZ11" s="1"/>
  <c r="FA11" s="1"/>
  <c r="FB11" s="1"/>
  <c r="FC11" s="1"/>
  <c r="FD11" s="1"/>
  <c r="FE11" s="1"/>
  <c r="FF11" s="1"/>
  <c r="FG11" s="1"/>
  <c r="FH11" s="1"/>
  <c r="FI11" s="1"/>
  <c r="FJ11" s="1"/>
  <c r="FK11" s="1"/>
  <c r="FL11" s="1"/>
  <c r="FM11" s="1"/>
  <c r="FN11" s="1"/>
  <c r="FO11" s="1"/>
  <c r="FP11" s="1"/>
  <c r="FQ12"/>
  <c r="N12" s="1"/>
  <c r="FQ24"/>
  <c r="N24" s="1"/>
  <c r="FQ28"/>
  <c r="N28" s="1"/>
  <c r="FQ34" l="1"/>
  <c r="I15" i="7"/>
  <c r="Q13" i="5"/>
  <c r="Q34" s="1"/>
  <c r="S35" i="6"/>
  <c r="S34"/>
  <c r="FQ36" i="8"/>
  <c r="AA35"/>
  <c r="AB35" s="1"/>
  <c r="AC35" s="1"/>
  <c r="AD35" s="1"/>
  <c r="AE35" s="1"/>
  <c r="AF35" s="1"/>
  <c r="AG35" s="1"/>
  <c r="AH35" s="1"/>
  <c r="AI35" s="1"/>
  <c r="AJ35" s="1"/>
  <c r="AK35" s="1"/>
  <c r="AL35" s="1"/>
  <c r="AM35" s="1"/>
  <c r="AN35" s="1"/>
  <c r="AO35" s="1"/>
  <c r="AP35" s="1"/>
  <c r="AQ35" s="1"/>
  <c r="AR35" s="1"/>
  <c r="AS35" s="1"/>
  <c r="AT35" s="1"/>
  <c r="AU35" s="1"/>
  <c r="AV35" s="1"/>
  <c r="AW35" s="1"/>
  <c r="AX35" s="1"/>
  <c r="AY35" s="1"/>
  <c r="AZ35" s="1"/>
  <c r="BA35" s="1"/>
  <c r="BB35" s="1"/>
  <c r="BC35" s="1"/>
  <c r="BD35" s="1"/>
  <c r="BE35" s="1"/>
  <c r="BF35" s="1"/>
  <c r="BG35" s="1"/>
  <c r="BH35" s="1"/>
  <c r="BI35" s="1"/>
  <c r="BJ35" s="1"/>
  <c r="BK35" s="1"/>
  <c r="BL35" s="1"/>
  <c r="BM35" s="1"/>
  <c r="BN35" s="1"/>
  <c r="BO35" s="1"/>
  <c r="BP35" s="1"/>
  <c r="BQ35" s="1"/>
  <c r="BR35" s="1"/>
  <c r="BS35" s="1"/>
  <c r="BT35" s="1"/>
  <c r="BU35" s="1"/>
  <c r="BV35" s="1"/>
  <c r="BW35" s="1"/>
  <c r="BX35" s="1"/>
  <c r="BY35" s="1"/>
  <c r="BZ35" s="1"/>
  <c r="CA35" s="1"/>
  <c r="CB35" s="1"/>
  <c r="CC35" s="1"/>
  <c r="CD35" s="1"/>
  <c r="CE35" s="1"/>
  <c r="CF35" s="1"/>
  <c r="CG35" s="1"/>
  <c r="CH35" s="1"/>
  <c r="CI35" s="1"/>
  <c r="CJ35" s="1"/>
  <c r="CK35" s="1"/>
  <c r="CL35" s="1"/>
  <c r="CM35" s="1"/>
  <c r="CN35" s="1"/>
  <c r="CO35" s="1"/>
  <c r="CP35" s="1"/>
  <c r="CQ35" s="1"/>
  <c r="CR35" s="1"/>
  <c r="CS35" s="1"/>
  <c r="CT35" s="1"/>
  <c r="CU35" s="1"/>
  <c r="CV35" s="1"/>
  <c r="CW35" s="1"/>
  <c r="CX35" s="1"/>
  <c r="CY35" s="1"/>
  <c r="CZ35" s="1"/>
  <c r="DA35" s="1"/>
  <c r="DB35" s="1"/>
  <c r="DC35" s="1"/>
  <c r="DD35" s="1"/>
  <c r="DE35" s="1"/>
  <c r="DF35" s="1"/>
  <c r="DG35" s="1"/>
  <c r="DH35" s="1"/>
  <c r="DI35" s="1"/>
  <c r="DJ35" s="1"/>
  <c r="DK35" s="1"/>
  <c r="DL35" s="1"/>
  <c r="DM35" s="1"/>
  <c r="DN35" s="1"/>
  <c r="DO35" s="1"/>
  <c r="DP35" s="1"/>
  <c r="DQ35" s="1"/>
  <c r="DR35" s="1"/>
  <c r="DS35" s="1"/>
  <c r="DT35" s="1"/>
  <c r="DU35" s="1"/>
  <c r="DV35" s="1"/>
  <c r="DW35" s="1"/>
  <c r="DX35" s="1"/>
  <c r="DY35" s="1"/>
  <c r="DZ35" s="1"/>
  <c r="EA35" s="1"/>
  <c r="EB35" s="1"/>
  <c r="EC35" s="1"/>
  <c r="ED35" s="1"/>
  <c r="EE35" s="1"/>
  <c r="EF35" s="1"/>
  <c r="EG35" s="1"/>
  <c r="EH35" s="1"/>
  <c r="EI35" s="1"/>
  <c r="EJ35" s="1"/>
  <c r="EK35" s="1"/>
  <c r="EL35" s="1"/>
  <c r="EM35" s="1"/>
  <c r="EN35" s="1"/>
  <c r="EO35" s="1"/>
  <c r="EP35" s="1"/>
  <c r="EQ35" s="1"/>
  <c r="ER35" s="1"/>
  <c r="ES35" s="1"/>
  <c r="ET35" s="1"/>
  <c r="EU35" s="1"/>
  <c r="EV35" s="1"/>
  <c r="EW35" s="1"/>
  <c r="EX35" s="1"/>
  <c r="EY35" s="1"/>
  <c r="EZ35" s="1"/>
  <c r="FA35" s="1"/>
  <c r="FB35" s="1"/>
  <c r="FC35" s="1"/>
  <c r="FD35" s="1"/>
  <c r="FE35" s="1"/>
  <c r="FF35" s="1"/>
  <c r="FG35" s="1"/>
  <c r="FH35" s="1"/>
  <c r="FI35" s="1"/>
  <c r="FJ35" s="1"/>
  <c r="FK35" s="1"/>
  <c r="FL35" s="1"/>
  <c r="FM35" s="1"/>
  <c r="FN35" s="1"/>
  <c r="FO35" s="1"/>
  <c r="FP35" s="1"/>
  <c r="E18" i="12"/>
  <c r="C19"/>
  <c r="E64"/>
  <c r="R11" i="5"/>
  <c r="G11" i="7" s="1"/>
  <c r="Q35" i="5" l="1"/>
  <c r="R13"/>
  <c r="G13" i="7" s="1"/>
  <c r="G35" s="1"/>
  <c r="FQ35" i="8"/>
  <c r="E19" i="12"/>
  <c r="C20"/>
  <c r="E65"/>
  <c r="G34" i="7" l="1"/>
  <c r="R35" i="5"/>
  <c r="R34"/>
  <c r="E20" i="12"/>
  <c r="C21"/>
  <c r="E66"/>
  <c r="M12" i="8"/>
  <c r="L11"/>
  <c r="C22" i="12" l="1"/>
  <c r="E21"/>
  <c r="E67"/>
  <c r="M13" i="8"/>
  <c r="L12"/>
  <c r="E22" i="12" l="1"/>
  <c r="C23"/>
  <c r="E68"/>
  <c r="M14" i="8"/>
  <c r="L13"/>
  <c r="C24" i="12" l="1"/>
  <c r="E23"/>
  <c r="E69"/>
  <c r="M15" i="8"/>
  <c r="L14"/>
  <c r="C25" i="12" l="1"/>
  <c r="E24"/>
  <c r="E70"/>
  <c r="L15" i="8"/>
  <c r="M16"/>
  <c r="E25" i="12" l="1"/>
  <c r="C26"/>
  <c r="E71"/>
  <c r="L16" i="8"/>
  <c r="M17"/>
  <c r="C27" i="12" l="1"/>
  <c r="E26"/>
  <c r="E72"/>
  <c r="L17" i="8"/>
  <c r="M18"/>
  <c r="C28" i="12" l="1"/>
  <c r="E27"/>
  <c r="E73"/>
  <c r="L18" i="8"/>
  <c r="M19"/>
  <c r="C29" i="12" l="1"/>
  <c r="E28"/>
  <c r="E74"/>
  <c r="M20" i="8"/>
  <c r="L19"/>
  <c r="E29" i="12" l="1"/>
  <c r="C30"/>
  <c r="E75"/>
  <c r="L20" i="8"/>
  <c r="M21"/>
  <c r="C31" i="12" l="1"/>
  <c r="E30"/>
  <c r="E76"/>
  <c r="L21" i="8"/>
  <c r="M22"/>
  <c r="C32" i="12" l="1"/>
  <c r="E31"/>
  <c r="E77"/>
  <c r="L22" i="8"/>
  <c r="M23"/>
  <c r="C33" i="12" l="1"/>
  <c r="E32"/>
  <c r="E78"/>
  <c r="L23" i="8"/>
  <c r="M24"/>
  <c r="E33" i="12" l="1"/>
  <c r="C34"/>
  <c r="E79"/>
  <c r="M25" i="8"/>
  <c r="L24"/>
  <c r="E34" i="12" l="1"/>
  <c r="C35"/>
  <c r="E80"/>
  <c r="L25" i="8"/>
  <c r="M26"/>
  <c r="C36" i="12" l="1"/>
  <c r="E35"/>
  <c r="E81"/>
  <c r="L26" i="8"/>
  <c r="M27"/>
  <c r="C37" i="12" l="1"/>
  <c r="E36"/>
  <c r="E82"/>
  <c r="M28" i="8"/>
  <c r="L27"/>
  <c r="E37" i="12" l="1"/>
  <c r="C38"/>
  <c r="E83"/>
  <c r="L28" i="8"/>
  <c r="M29"/>
  <c r="E38" i="12" l="1"/>
  <c r="C39"/>
  <c r="E84"/>
  <c r="L29" i="8"/>
  <c r="M30"/>
  <c r="E39" i="12" l="1"/>
  <c r="C40"/>
  <c r="E85"/>
  <c r="M31" i="8"/>
  <c r="L30"/>
  <c r="M35" l="1"/>
  <c r="M34"/>
  <c r="C41" i="12"/>
  <c r="E40"/>
  <c r="E86"/>
  <c r="L31" i="8"/>
  <c r="L34" l="1"/>
  <c r="L35"/>
  <c r="E41" i="12"/>
  <c r="C42"/>
  <c r="E87"/>
  <c r="C43" l="1"/>
  <c r="E42"/>
  <c r="E88"/>
  <c r="E43" l="1"/>
  <c r="C44"/>
  <c r="E89"/>
  <c r="E44" l="1"/>
  <c r="C45"/>
  <c r="E45" s="1"/>
  <c r="E90"/>
  <c r="E91"/>
  <c r="FQ11" i="8" l="1"/>
  <c r="N11" l="1"/>
  <c r="N35" l="1"/>
  <c r="N34"/>
  <c r="F17" i="7"/>
  <c r="F20"/>
  <c r="F26"/>
  <c r="F27"/>
  <c r="F14"/>
  <c r="F30"/>
  <c r="F31"/>
  <c r="F11"/>
  <c r="F12"/>
  <c r="L12" s="1"/>
  <c r="M12" s="1"/>
  <c r="F16"/>
  <c r="F19"/>
  <c r="L19" s="1"/>
  <c r="M19" s="1"/>
  <c r="F21"/>
  <c r="F22"/>
  <c r="F28"/>
  <c r="F29"/>
  <c r="H28" l="1"/>
  <c r="I28" s="1"/>
  <c r="L28"/>
  <c r="M28" s="1"/>
  <c r="H29"/>
  <c r="I29" s="1"/>
  <c r="L29"/>
  <c r="M29" s="1"/>
  <c r="H31"/>
  <c r="I31" s="1"/>
  <c r="L31"/>
  <c r="M31" s="1"/>
  <c r="H11"/>
  <c r="I11" s="1"/>
  <c r="L11"/>
  <c r="H16"/>
  <c r="I16" s="1"/>
  <c r="L16"/>
  <c r="M16" s="1"/>
  <c r="H27"/>
  <c r="I27" s="1"/>
  <c r="L27"/>
  <c r="M27" s="1"/>
  <c r="H21"/>
  <c r="I21" s="1"/>
  <c r="L21"/>
  <c r="M21" s="1"/>
  <c r="H14"/>
  <c r="I14" s="1"/>
  <c r="L14"/>
  <c r="M14" s="1"/>
  <c r="H12"/>
  <c r="I12" s="1"/>
  <c r="H17"/>
  <c r="I17" s="1"/>
  <c r="L17"/>
  <c r="M17" s="1"/>
  <c r="H20"/>
  <c r="I20" s="1"/>
  <c r="L20"/>
  <c r="M20" s="1"/>
  <c r="H26"/>
  <c r="I26" s="1"/>
  <c r="L26"/>
  <c r="M26" s="1"/>
  <c r="H22"/>
  <c r="I22" s="1"/>
  <c r="L22"/>
  <c r="M22" s="1"/>
  <c r="H30"/>
  <c r="I30" s="1"/>
  <c r="L30"/>
  <c r="M30" s="1"/>
  <c r="H19"/>
  <c r="I19" s="1"/>
  <c r="F24"/>
  <c r="F23"/>
  <c r="F25"/>
  <c r="H24" l="1"/>
  <c r="I24" s="1"/>
  <c r="L24"/>
  <c r="M24" s="1"/>
  <c r="H23"/>
  <c r="I23" s="1"/>
  <c r="L23"/>
  <c r="M23" s="1"/>
  <c r="H25"/>
  <c r="I25" s="1"/>
  <c r="L25"/>
  <c r="M25" s="1"/>
  <c r="M11"/>
  <c r="F13"/>
  <c r="F34" s="1"/>
  <c r="H13" l="1"/>
  <c r="I13" s="1"/>
  <c r="I34" s="1"/>
  <c r="L13"/>
  <c r="F35"/>
  <c r="H35" l="1"/>
  <c r="M13"/>
  <c r="L35"/>
  <c r="L34"/>
  <c r="H34"/>
  <c r="I35"/>
  <c r="M34" l="1"/>
  <c r="M35"/>
</calcChain>
</file>

<file path=xl/sharedStrings.xml><?xml version="1.0" encoding="utf-8"?>
<sst xmlns="http://schemas.openxmlformats.org/spreadsheetml/2006/main" count="886" uniqueCount="354">
  <si>
    <t>LINE NO.</t>
  </si>
  <si>
    <t>COMPANY</t>
  </si>
  <si>
    <t>SYMBOL</t>
  </si>
  <si>
    <t>EDISON INTERNATIONAL</t>
  </si>
  <si>
    <t>ALE</t>
  </si>
  <si>
    <t>LNT</t>
  </si>
  <si>
    <t>EIX</t>
  </si>
  <si>
    <t>VALUE LINE YIELD</t>
  </si>
  <si>
    <t>BETA</t>
  </si>
  <si>
    <t>DIVIDEND QUART.</t>
  </si>
  <si>
    <t>DIVIDEND ANNUAL</t>
  </si>
  <si>
    <t>CURRENT PRICE ESTIMATE</t>
  </si>
  <si>
    <t>EPS 5 YR</t>
  </si>
  <si>
    <t>DPS 5 YR</t>
  </si>
  <si>
    <t>BVPS 5 YR</t>
  </si>
  <si>
    <t>EPS V.L.  FORECAST</t>
  </si>
  <si>
    <t>DPS V.L.  FORECAST</t>
  </si>
  <si>
    <t>BVPS V.L.  FORECAST</t>
  </si>
  <si>
    <t>AVERAGE "b"</t>
  </si>
  <si>
    <t>AVERAGE "r"</t>
  </si>
  <si>
    <t>AVERAGE</t>
  </si>
  <si>
    <t>EPS 10 YR</t>
  </si>
  <si>
    <t>DPS 10 YR</t>
  </si>
  <si>
    <t>BVPS 10 YR</t>
  </si>
  <si>
    <t>HISTORICAL AVERAGE</t>
  </si>
  <si>
    <t>EPS V.L. FORECAST</t>
  </si>
  <si>
    <t>DPS V.L. FORECAST</t>
  </si>
  <si>
    <t>BVPS V.L. FORECAST</t>
  </si>
  <si>
    <t>ZACKS</t>
  </si>
  <si>
    <t>YAHOO FINANCE</t>
  </si>
  <si>
    <t>AVERAGE EPS FORECAST</t>
  </si>
  <si>
    <t>CHANGE IN EQUITY</t>
  </si>
  <si>
    <t>ADJUSTMENT FACTOR</t>
  </si>
  <si>
    <t>ADJUSTED "r"</t>
  </si>
  <si>
    <t>CHANGE</t>
  </si>
  <si>
    <t>M/B RATIO</t>
  </si>
  <si>
    <t>"s" FACTOR</t>
  </si>
  <si>
    <t>"v" FACTOR</t>
  </si>
  <si>
    <t>"sv" FACTOR</t>
  </si>
  <si>
    <t>"br+sv" GROWTH</t>
  </si>
  <si>
    <t>GROWTH ESTIMATE</t>
  </si>
  <si>
    <t>PRICE</t>
  </si>
  <si>
    <t>DIVIDEND</t>
  </si>
  <si>
    <t>YIELD</t>
  </si>
  <si>
    <t>GROWTH</t>
  </si>
  <si>
    <t>ADJUSTED YIELD</t>
  </si>
  <si>
    <t>DATE</t>
  </si>
  <si>
    <t xml:space="preserve">AVERAGE </t>
  </si>
  <si>
    <t>3 MONTH AVG</t>
  </si>
  <si>
    <t>30 YEAR US TREASURY</t>
  </si>
  <si>
    <t>20 YEAR US TREASURY</t>
  </si>
  <si>
    <t>10 YEAR US TREASURY</t>
  </si>
  <si>
    <t>AAA CORPORATE BONDS</t>
  </si>
  <si>
    <t>BBB CORPORATE BONDS</t>
  </si>
  <si>
    <t>HISTORICAL BOND YIELDS</t>
  </si>
  <si>
    <t>COMPANY BETA</t>
  </si>
  <si>
    <t>S&amp;P BOND RATING</t>
  </si>
  <si>
    <t>MOODY'S BOND RATING</t>
  </si>
  <si>
    <t>A-</t>
  </si>
  <si>
    <t>Baa1</t>
  </si>
  <si>
    <t>BBB+</t>
  </si>
  <si>
    <t>A1</t>
  </si>
  <si>
    <t>A3</t>
  </si>
  <si>
    <t>A</t>
  </si>
  <si>
    <t>A2/A3</t>
  </si>
  <si>
    <t>B</t>
  </si>
  <si>
    <t>C</t>
  </si>
  <si>
    <t>D</t>
  </si>
  <si>
    <t>E</t>
  </si>
  <si>
    <t>SOURCES: COLUMNS A-E FROM www.federalreserve.gov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</si>
  <si>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</si>
  <si>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</si>
  <si>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</si>
  <si>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</si>
  <si>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</si>
  <si>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</si>
  <si>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</si>
  <si>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</si>
  <si>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</si>
  <si>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</si>
  <si>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</si>
  <si>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</si>
  <si>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</si>
  <si>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</si>
  <si>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</si>
  <si>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</si>
  <si>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</si>
  <si>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</si>
  <si>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</si>
  <si>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</si>
  <si>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</si>
  <si>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</si>
  <si>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</si>
  <si>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</si>
  <si>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</si>
  <si>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</si>
  <si>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SOURCES</t>
  </si>
  <si>
    <t>COLUMN K: www.zacks.com</t>
  </si>
  <si>
    <t>COLUMN L: www.finance.yahoo.com</t>
  </si>
  <si>
    <t>COLUMN M: AVERAGE OF EPS FORECAST OR COLUMNS H,K,L</t>
  </si>
  <si>
    <t>COLUMN N: FROM COLUMN AE OF PAGE 2 OF THIS SCHEDULE</t>
  </si>
  <si>
    <t>COLUMN O: AVERAGE OF COLUMN M&amp;N</t>
  </si>
  <si>
    <t>COLUMN U: CHANGE BASED ON THE FORMULA (2*(1+x))/(2+(1+X))</t>
  </si>
  <si>
    <t>COLUMN V: COLUMN Q* COLUMN U</t>
  </si>
  <si>
    <t>COLUMN Y: FIVE YEAR RATE OF CHANGE COLUMNS W TO X</t>
  </si>
  <si>
    <t>COMPARABLE GROUP GROWTH RATES</t>
  </si>
  <si>
    <t>COMPARABLE GROUP CONSTAT GROWTH DCF</t>
  </si>
  <si>
    <t>COLUMN C: COLUMN B/ COLUMN A</t>
  </si>
  <si>
    <t>COLUMN E: COLUMN C INCREASED BY 1/2 OF COLUMN D</t>
  </si>
  <si>
    <t>COLUMN F: COLUMN E PLUS COLUMN D</t>
  </si>
  <si>
    <t>YEAR 1 DIVID.</t>
  </si>
  <si>
    <t>YEAR 2 DIVID</t>
  </si>
  <si>
    <t>YEAR 3 DIVID</t>
  </si>
  <si>
    <t>YEAR 4 DIVID</t>
  </si>
  <si>
    <t>YEAR 5 DIVID</t>
  </si>
  <si>
    <t>YEAR 5-150 GROWTH RATE</t>
  </si>
  <si>
    <t>D1</t>
  </si>
  <si>
    <t>D2</t>
  </si>
  <si>
    <t>IRR</t>
  </si>
  <si>
    <t>COMPARABLE GROUP TWO STAGE GROWTH DCF</t>
  </si>
  <si>
    <t>YEAR</t>
  </si>
  <si>
    <t>AUTHORIZED ELECTRIC EQUITY RETURNS</t>
  </si>
  <si>
    <t>RISK PREMIUM</t>
  </si>
  <si>
    <t>DESCRIPTION</t>
  </si>
  <si>
    <t>AVG YIELD IN STUDY PERIOD</t>
  </si>
  <si>
    <t>INTEREST RATE DELTA</t>
  </si>
  <si>
    <t>INTEREST RATE CHANGE IN STUDY</t>
  </si>
  <si>
    <t>ADJ. TO RISK PREMIUM</t>
  </si>
  <si>
    <t>BASIC RISK PREMIUM</t>
  </si>
  <si>
    <t>INTEREST RATE ADJUSTMENT</t>
  </si>
  <si>
    <t>EQUITY RISK PREMIUM</t>
  </si>
  <si>
    <t>PLUS RISK PREMIUM</t>
  </si>
  <si>
    <t>RISK PREMIUM EQUITY RETURN</t>
  </si>
  <si>
    <t>6 WEEK AVERAGE</t>
  </si>
  <si>
    <t>4 WEEK AVERAGE</t>
  </si>
  <si>
    <t>SPOT</t>
  </si>
  <si>
    <t>52 WEEK LOW</t>
  </si>
  <si>
    <t>52 WEEK HIGH</t>
  </si>
  <si>
    <t>52 WEEK HI LO AVG</t>
  </si>
  <si>
    <t>CURRENT ANNUALIZED DIVIDEND</t>
  </si>
  <si>
    <t>SOURCES:</t>
  </si>
  <si>
    <t>DIVIDENDS MOST RECENTLY REPORTED QUARTERLY ANNUALIZED</t>
  </si>
  <si>
    <t>ALLETE, INC.</t>
  </si>
  <si>
    <t>ALLIANT ENERGY</t>
  </si>
  <si>
    <t>AMEREN CORP</t>
  </si>
  <si>
    <t>AEE</t>
  </si>
  <si>
    <t>AMERICAN ELECTRIC POWER</t>
  </si>
  <si>
    <t>AEP</t>
  </si>
  <si>
    <t>AVISTA CORP</t>
  </si>
  <si>
    <t>AVA</t>
  </si>
  <si>
    <t>CMS ENERGY CORP</t>
  </si>
  <si>
    <t>CMS</t>
  </si>
  <si>
    <t>GREAT PLAINS ENERGY</t>
  </si>
  <si>
    <t>GXP</t>
  </si>
  <si>
    <t>HAWAIIAN ELECTRIC</t>
  </si>
  <si>
    <t>HE</t>
  </si>
  <si>
    <t>PINNACLE WEST</t>
  </si>
  <si>
    <t>PNW</t>
  </si>
  <si>
    <t>TECO ENERGY, INC</t>
  </si>
  <si>
    <t>TE</t>
  </si>
  <si>
    <t>UNISOURCE ENERGY</t>
  </si>
  <si>
    <t>UNS</t>
  </si>
  <si>
    <t>WESTAR ENERGY</t>
  </si>
  <si>
    <t>WR</t>
  </si>
  <si>
    <t>PERCENT REGULATED ELECTRIC REVENUE</t>
  </si>
  <si>
    <t>PERCENT REGULATED GAS REVENUE</t>
  </si>
  <si>
    <t>PERCENT REGULATED TOTAL REVENUE</t>
  </si>
  <si>
    <t>Baa2</t>
  </si>
  <si>
    <t>BBB-</t>
  </si>
  <si>
    <t>BBB</t>
  </si>
  <si>
    <t>REGULATORY AUTHORITY AUTHORIZED RETURNS</t>
  </si>
  <si>
    <t xml:space="preserve">COMPARABLE GROUP COMPANIES BASE INPUT DATA 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</si>
  <si>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</si>
  <si>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</si>
  <si>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</si>
  <si>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</si>
  <si>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</si>
  <si>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</si>
  <si>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</si>
  <si>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</si>
  <si>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</si>
  <si>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</si>
  <si>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</si>
  <si>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</si>
  <si>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</si>
  <si>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</si>
  <si>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</si>
  <si>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</si>
  <si>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</si>
  <si>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</si>
  <si>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</si>
  <si>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</si>
  <si>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</si>
  <si>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</si>
  <si>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</si>
  <si>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COLUMNS AN TO AQ  CALCULATED AS (1-(DPS/EPS))</t>
  </si>
  <si>
    <t>COLUMNS AR TO AU CALCULATED AS (EPS/BVPS)</t>
  </si>
  <si>
    <t>MEDIAN</t>
  </si>
  <si>
    <t xml:space="preserve">FINANCIAL METRICS </t>
  </si>
  <si>
    <t>COMPANY REQUESTED COST OF CAPITAL</t>
  </si>
  <si>
    <t>RATIO</t>
  </si>
  <si>
    <t>COST RATE</t>
  </si>
  <si>
    <t>WEIGHTED COST</t>
  </si>
  <si>
    <t>WEIGHTED COST W/FIT</t>
  </si>
  <si>
    <t>LONG TERM DEBT</t>
  </si>
  <si>
    <t>COMMON EQUITY</t>
  </si>
  <si>
    <t>TOTAL</t>
  </si>
  <si>
    <t>RECOMMENDED ALTERNATIVE  COST OF CAPITAL</t>
  </si>
  <si>
    <t>FINANCIAL METRICS</t>
  </si>
  <si>
    <t>COMPANY FILED CASE</t>
  </si>
  <si>
    <t>ADJUSTMENT</t>
  </si>
  <si>
    <t>RECOMMENDED ALTERNATIVE CASE</t>
  </si>
  <si>
    <t>RATE BASE INVESTMENT</t>
  </si>
  <si>
    <t>RATE OF RETURN</t>
  </si>
  <si>
    <t>RATE OF RETURN WITH FIT</t>
  </si>
  <si>
    <t>RETURN</t>
  </si>
  <si>
    <t>RETURN &amp; TAXES</t>
  </si>
  <si>
    <t>DEPRECIATION/ AMORTIZATION</t>
  </si>
  <si>
    <t>FEDERAL INCOME TAXES</t>
  </si>
  <si>
    <t>EBITDA CASH FLOW</t>
  </si>
  <si>
    <t>EBIDA CASH FLOW</t>
  </si>
  <si>
    <t>TOTAL DEBT</t>
  </si>
  <si>
    <t>TOTAL INTEREST</t>
  </si>
  <si>
    <t>DEBT PERCENTAGE</t>
  </si>
  <si>
    <t>CASH FLOW (EBITDA)/DEBT %</t>
  </si>
  <si>
    <t>CASH FLOW EBITDA/INTEREST (X)</t>
  </si>
  <si>
    <t>PLANT BALANCE</t>
  </si>
  <si>
    <t>ROR</t>
  </si>
  <si>
    <t>REURN</t>
  </si>
  <si>
    <t>DEPRECIATION</t>
  </si>
  <si>
    <t>COLUMN I AND ALL SUBSEQUENT YEARS DIVIDEND INCREASED BY COLUMN J.</t>
  </si>
  <si>
    <t>COLUMN K:  CALCULATED IRR ON CASH FLOWS FROM YEAR 1-150.</t>
  </si>
  <si>
    <t>CASH FLOW (EBIDA)/DEBT %</t>
  </si>
  <si>
    <t>CASH FLOW EBIDA/INTEREST (X)</t>
  </si>
  <si>
    <t xml:space="preserve">EBIDA W/O FIT IN </t>
  </si>
  <si>
    <t>FINANCIAL METRICS EBITDA</t>
  </si>
  <si>
    <t>COLUMN B: AUTHORIZED EQUITY RETURNS FROM REGULATORY RESEARCH ASSOCIATES, INC</t>
  </si>
  <si>
    <t>COLUMN C: COLUMN B LESS COLUMN A</t>
  </si>
  <si>
    <t>LINE 32: LINE 24/LINE 26</t>
  </si>
  <si>
    <t>LINE 33: LINE 24/LINE 27</t>
  </si>
  <si>
    <t>LINE 34: STATEMENT F COMPANY FILING</t>
  </si>
  <si>
    <t>LINE 36: LINE 25/LINE26</t>
  </si>
  <si>
    <t>LINE 37: LINE 25/LINE 27</t>
  </si>
  <si>
    <t>MINIMUM</t>
  </si>
  <si>
    <t>MAXIMUM</t>
  </si>
  <si>
    <t>DTE ENERGY COMPANY</t>
  </si>
  <si>
    <t>DTE</t>
  </si>
  <si>
    <t>IDACORP INC</t>
  </si>
  <si>
    <t>IDA</t>
  </si>
  <si>
    <t>PORTLAND GENERAL</t>
  </si>
  <si>
    <t>POR</t>
  </si>
  <si>
    <t>SCANA CORP</t>
  </si>
  <si>
    <t>SCG</t>
  </si>
  <si>
    <t>SOUTHERN COMPANY</t>
  </si>
  <si>
    <t>SO</t>
  </si>
  <si>
    <t>VECTREN</t>
  </si>
  <si>
    <t>VVC</t>
  </si>
  <si>
    <t>WISCONSIN ENERGY</t>
  </si>
  <si>
    <t>WEC</t>
  </si>
  <si>
    <t>XCEL  ENERGY</t>
  </si>
  <si>
    <t>A2</t>
  </si>
  <si>
    <t>XEL</t>
  </si>
  <si>
    <t>MOODY'S AVERAGE PUBLIC UTILITY BOND YIELD</t>
  </si>
  <si>
    <t>DPS 2015-2017</t>
  </si>
  <si>
    <t>BVPS 2015-2017</t>
  </si>
  <si>
    <t>SHARES 2011</t>
  </si>
  <si>
    <t>SHARES 2015-2017</t>
  </si>
  <si>
    <t>ROCKY MOUNTAIN POWER</t>
  </si>
  <si>
    <t>EQUITY CAPITAL 2010-2011</t>
  </si>
  <si>
    <t>EQUITY CAPITAL 2015-2017</t>
  </si>
  <si>
    <t>`</t>
  </si>
  <si>
    <t>COMPARABLE GROUP  COMPANIES BASE DATA COMPARISON</t>
  </si>
  <si>
    <t>COMPARABLE GROUP  COMPANIES PRICE DATA COMPARISON</t>
  </si>
  <si>
    <t>NEXT YEARS 2012 DIVIDEND</t>
  </si>
  <si>
    <t>PREFERRED STOCK</t>
  </si>
  <si>
    <t>LINES 1-11: COMPANY FILING STATEMENT EXHIBIT RMP-(SRM-3), BUT EMPLOYED 9.5% EQUITY FOR OCS RECOMMENDATION</t>
  </si>
  <si>
    <t>CONSOLIDATEED EDISON INC.</t>
  </si>
  <si>
    <t>ED</t>
  </si>
  <si>
    <t>A3/Baa1</t>
  </si>
  <si>
    <t>NR</t>
  </si>
  <si>
    <t>CURRENT PRICE VALUE LINE</t>
  </si>
  <si>
    <t>DPS 2011</t>
  </si>
  <si>
    <t>DPS 2012</t>
  </si>
  <si>
    <t>DPS 2013</t>
  </si>
  <si>
    <t>EPS 2011</t>
  </si>
  <si>
    <t>EPS 2012</t>
  </si>
  <si>
    <t>EPS 2013</t>
  </si>
  <si>
    <t>EPS 2015-2017</t>
  </si>
  <si>
    <t>BVPS 2011</t>
  </si>
  <si>
    <t>BVPS 2012</t>
  </si>
  <si>
    <t>BVPS 2013</t>
  </si>
  <si>
    <t>AVG PRICE 2015-2017</t>
  </si>
  <si>
    <t>EQUITY RATIO 2010</t>
  </si>
  <si>
    <t>EQUITY RATIO 2011</t>
  </si>
  <si>
    <t>EQUITY RATIO 2012</t>
  </si>
  <si>
    <t>EQUITY RATIO 2013</t>
  </si>
  <si>
    <t>EQUITY RATIO 2015-2017</t>
  </si>
  <si>
    <t>TOTAL CAPITAL 2010</t>
  </si>
  <si>
    <t>TOTAL CAPITAL 2011</t>
  </si>
  <si>
    <t>TOTAL CAPITAL  2012</t>
  </si>
  <si>
    <t>TOTAL CAPITAL 2013</t>
  </si>
  <si>
    <t>TOTAL CAPITAL 2015-2017</t>
  </si>
  <si>
    <t>RETENTION RATIO 2011</t>
  </si>
  <si>
    <t>RETENTION RATIO 2012</t>
  </si>
  <si>
    <t>RETENTION RATIO 2013</t>
  </si>
  <si>
    <t>RETENTION RATIO 2015-2017</t>
  </si>
  <si>
    <t>ROE 2011</t>
  </si>
  <si>
    <t>ROE 2012</t>
  </si>
  <si>
    <t>ROE 2013</t>
  </si>
  <si>
    <t>ROE 2015-2017</t>
  </si>
  <si>
    <t>TOTAL EQUITY 2010</t>
  </si>
  <si>
    <t>TOTAL EQUITY 2011</t>
  </si>
  <si>
    <t>TOTAL EQUITY 2012</t>
  </si>
  <si>
    <t>TOTAL EQUITY 2013</t>
  </si>
  <si>
    <t>TOTAL EQUITY 2015-2017</t>
  </si>
  <si>
    <t>COLUMNS AX TO BB CALCULATED AS EQUITY RATIO * TOTAL CAPITAL</t>
  </si>
  <si>
    <t>COLUMNS G-K: AUS MONTHLY UTILITY REPORTS MAY 2012</t>
  </si>
  <si>
    <t>SOUTHERN COMPANY QUARTERLY DIVIDEND UPDATED AT MAY 4, 2012</t>
  </si>
  <si>
    <t>COLUMNS A-N:YAHOO FINANCE ADJUSTED CLOSING WEEKLY PRICES FEBRUARY 1, 2012 THROUGH MAY 4, 2012</t>
  </si>
  <si>
    <t>COLUMNS R,S, &amp;T: SPOT AND HIGH, LOW PRICE YAHOO FINANCE AT MAY 4, 2012 CLOSE</t>
  </si>
  <si>
    <t>COLUMNS V&amp;W: PER INPUT SCHEDULES FROM VALUE LINE</t>
  </si>
  <si>
    <t>COLUMNS T &amp; Y: FIVE YEAR RATE OF CHANGE COLUMNS R, S AND W TO X</t>
  </si>
  <si>
    <t>COLUMN AA: AVERAGE HI LO PRICE 2015-2017 DIVIDED BY COLUMN Z</t>
  </si>
  <si>
    <t>COLUMN AB: COLUMN  Y * COLUMN AA</t>
  </si>
  <si>
    <t>COLUMN AC:(1-(1/COLUMN AA))</t>
  </si>
  <si>
    <t>COLUMN A: SIX WEEK AVERAGE STOCK PRICE FROM SCHEDULE (DJL-4)</t>
  </si>
  <si>
    <t>COLUMN D: FROM SCHEDULE (DJL-5) PAGE 1 COLUMN O</t>
  </si>
  <si>
    <t>COMPARABLE GROUP TWO-STAGE DCF ROE BASED ON IRR</t>
  </si>
  <si>
    <t>COLUMN C: COLUMN B LESS A DIVIDED BY 3</t>
  </si>
  <si>
    <t>COLUMN D: SCHEDULE  4 SIX WEEK AVERAGE PRICE</t>
  </si>
  <si>
    <t>COLUMN E-H: COLUMN A PLUS ANNUAL CHANGE FROM COLUMN C</t>
  </si>
  <si>
    <t>COLUMN J: FROM SCHEDULE 5 FOREASTED GROWTH IN EPS PER VALUE LINE, ZACKS, YAHOO FINANCE</t>
  </si>
  <si>
    <t>FORECASTED EPS ONLY GROWTH</t>
  </si>
  <si>
    <t>COMPARABLE GROUP  CONSTANT LOW GROWTH DCF</t>
  </si>
  <si>
    <t>COMPARABLE GROUP  CONSTANT HIGH GROWTH DCF</t>
  </si>
  <si>
    <t>COLUMN G: EPS GROWTH FORECAST BY ZACKS, VALUE LINE, YAHOO FINANCE</t>
  </si>
  <si>
    <t>COLUMN H: COLUMN C INCREASED BY 1/2 COLUMN G GROWTH RATE</t>
  </si>
  <si>
    <t>COLUMN I: COLUMN G AND H</t>
  </si>
  <si>
    <t>CURRENT "A" BOND YIELD</t>
  </si>
  <si>
    <t>COLUMNS A-AA, FROM VALUE LINE INVESTMENT SURVEY ELECTRIC EAST MAY 25, 2012, CENTRAL MARCH 23, 2012 &amp; WEST MAY 4, 2012</t>
  </si>
  <si>
    <t>COLUMNS AB-AM, FROM VALUE LINE INVESTMENT SURVEY ELECTRIC EAST MAY 25, 2012, CENTRAL MARCH 23, 2012 &amp; WEST MAY 4, 2012</t>
  </si>
  <si>
    <t>COLUMNS A-F, FROM VALUE LINE INVESTMENT SURVEY ELECTRIC EAST MAY 25, 2012, CENTRAL MARCH 23, 2012 &amp; WEST MAY 4, 2012</t>
  </si>
  <si>
    <t>COLUMNS P,Q,R,S,W &amp; Z FROM VALUE LINE INVESTMENT SURVEY ELECTRIC EAST MAY 25, 2012, CENTRAL MARCH 23, 2012 &amp; WEST MAY 4, 2012</t>
  </si>
  <si>
    <t>COLUMNS A-J, FROM VALUE LINE INVESTMENT SURVEY ELECTRIC EAST MAY 25, 2012, CENTRAL MARCH 23, 2012 &amp; WEST MAY 4, 2012</t>
  </si>
  <si>
    <t>COLUMNS B, FROM VALUE LINE INVESTMENT SURVEY ELECTRIC EAST MAY 25, 2012, CENTRAL MARCH 23, 2012 &amp; WEST MAY 4, 2012</t>
  </si>
  <si>
    <t>COLUMNS A-B: VALUE LINE INVESTMENT SURVEY ELECTRIC EAST MAY 25, 2012, CENTRAL MARCH 23, 2012 &amp; WEST MAY 4, 2012</t>
  </si>
  <si>
    <t>DOCKET NO. 11-035-200 TEST YEAR ENDED MAY 31, 2013</t>
  </si>
  <si>
    <t>MOODY'S SINGLE "A" BENCHMARKS</t>
  </si>
  <si>
    <t>22.0% TO 30.0%</t>
  </si>
  <si>
    <t>4.5x TO 6.0x</t>
  </si>
  <si>
    <t>35% TO 45%</t>
  </si>
  <si>
    <t>PROJECTED "A" BOND YIELD</t>
  </si>
  <si>
    <t>SINGLE A BOND CURRENT YIELD ESTIMATED AS 132 BASIS POINTS PLUS CURRENT 3.19% US TREASURY YIELD</t>
  </si>
  <si>
    <t>SINGLE A BOND PROJECTED YIELD ESTIMATED AS WITNESS WILLIAMS 4.32% PROFORMA ESTIMATE</t>
  </si>
</sst>
</file>

<file path=xl/styles.xml><?xml version="1.0" encoding="utf-8"?>
<styleSheet xmlns="http://schemas.openxmlformats.org/spreadsheetml/2006/main">
  <numFmts count="9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.000"/>
    <numFmt numFmtId="166" formatCode="0.0000"/>
    <numFmt numFmtId="167" formatCode="0.0000_);\(0.0000\)"/>
    <numFmt numFmtId="168" formatCode="0.000%"/>
    <numFmt numFmtId="169" formatCode="&quot;$&quot;#,##0"/>
    <numFmt numFmtId="170" formatCode="0.0000%"/>
  </numFmts>
  <fonts count="9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10" fontId="0" fillId="0" borderId="0" xfId="0" applyNumberFormat="1"/>
    <xf numFmtId="2" fontId="0" fillId="0" borderId="0" xfId="0" applyNumberFormat="1"/>
    <xf numFmtId="164" fontId="0" fillId="0" borderId="0" xfId="0" applyNumberFormat="1"/>
    <xf numFmtId="10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5" fontId="0" fillId="0" borderId="0" xfId="0" applyNumberFormat="1"/>
    <xf numFmtId="10" fontId="2" fillId="0" borderId="0" xfId="0" applyNumberFormat="1" applyFont="1"/>
    <xf numFmtId="0" fontId="2" fillId="0" borderId="0" xfId="0" applyFont="1"/>
    <xf numFmtId="166" fontId="0" fillId="0" borderId="0" xfId="0" applyNumberFormat="1"/>
    <xf numFmtId="167" fontId="0" fillId="0" borderId="0" xfId="0" applyNumberFormat="1"/>
    <xf numFmtId="10" fontId="3" fillId="0" borderId="0" xfId="0" applyNumberFormat="1" applyFont="1"/>
    <xf numFmtId="14" fontId="0" fillId="0" borderId="0" xfId="0" applyNumberFormat="1"/>
    <xf numFmtId="14" fontId="1" fillId="0" borderId="0" xfId="0" applyNumberFormat="1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168" fontId="0" fillId="0" borderId="0" xfId="0" applyNumberFormat="1"/>
    <xf numFmtId="0" fontId="4" fillId="0" borderId="0" xfId="0" applyFont="1" applyAlignment="1"/>
    <xf numFmtId="0" fontId="1" fillId="0" borderId="0" xfId="0" applyFont="1"/>
    <xf numFmtId="0" fontId="6" fillId="0" borderId="0" xfId="0" applyFont="1" applyAlignment="1"/>
    <xf numFmtId="169" fontId="0" fillId="0" borderId="0" xfId="0" applyNumberFormat="1"/>
    <xf numFmtId="0" fontId="3" fillId="0" borderId="0" xfId="0" applyFont="1"/>
    <xf numFmtId="164" fontId="3" fillId="0" borderId="0" xfId="0" applyNumberFormat="1" applyFont="1"/>
    <xf numFmtId="10" fontId="7" fillId="0" borderId="0" xfId="0" applyNumberFormat="1" applyFont="1"/>
    <xf numFmtId="2" fontId="7" fillId="0" borderId="0" xfId="0" applyNumberFormat="1" applyFont="1"/>
    <xf numFmtId="164" fontId="7" fillId="0" borderId="0" xfId="0" applyNumberFormat="1" applyFont="1"/>
    <xf numFmtId="164" fontId="0" fillId="0" borderId="0" xfId="0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5" fontId="1" fillId="0" borderId="0" xfId="0" applyNumberFormat="1" applyFont="1" applyAlignment="1">
      <alignment horizontal="center" wrapText="1"/>
    </xf>
    <xf numFmtId="4" fontId="0" fillId="0" borderId="0" xfId="0" applyNumberFormat="1"/>
    <xf numFmtId="164" fontId="2" fillId="0" borderId="0" xfId="0" applyNumberFormat="1" applyFont="1"/>
    <xf numFmtId="165" fontId="7" fillId="0" borderId="0" xfId="0" applyNumberFormat="1" applyFont="1"/>
    <xf numFmtId="2" fontId="3" fillId="0" borderId="0" xfId="0" applyNumberFormat="1" applyFont="1"/>
    <xf numFmtId="10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" fontId="2" fillId="0" borderId="0" xfId="0" applyNumberFormat="1" applyFont="1"/>
    <xf numFmtId="10" fontId="0" fillId="0" borderId="0" xfId="0" applyNumberFormat="1" applyAlignment="1">
      <alignment horizontal="center"/>
    </xf>
    <xf numFmtId="10" fontId="0" fillId="0" borderId="0" xfId="0" applyNumberFormat="1" applyAlignment="1">
      <alignment horizontal="right"/>
    </xf>
    <xf numFmtId="6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/>
    <xf numFmtId="0" fontId="0" fillId="0" borderId="0" xfId="0" applyFont="1" applyAlignment="1">
      <alignment horizontal="right"/>
    </xf>
    <xf numFmtId="10" fontId="0" fillId="0" borderId="0" xfId="0" applyNumberFormat="1" applyFont="1"/>
    <xf numFmtId="10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10" fontId="3" fillId="0" borderId="0" xfId="0" applyNumberFormat="1" applyFont="1" applyAlignment="1">
      <alignment horizontal="right" wrapText="1"/>
    </xf>
    <xf numFmtId="165" fontId="2" fillId="0" borderId="0" xfId="0" applyNumberFormat="1" applyFont="1"/>
    <xf numFmtId="0" fontId="7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0" fontId="0" fillId="0" borderId="0" xfId="0" applyNumberForma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/>
    <xf numFmtId="8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4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/>
      <c:lineChart>
        <c:grouping val="standard"/>
        <c:marker val="1"/>
        <c:axId val="87988480"/>
        <c:axId val="88010752"/>
      </c:lineChart>
      <c:catAx>
        <c:axId val="87988480"/>
        <c:scaling>
          <c:orientation val="minMax"/>
        </c:scaling>
        <c:axPos val="b"/>
        <c:tickLblPos val="nextTo"/>
        <c:crossAx val="88010752"/>
        <c:crosses val="autoZero"/>
        <c:auto val="1"/>
        <c:lblAlgn val="ctr"/>
        <c:lblOffset val="100"/>
      </c:catAx>
      <c:valAx>
        <c:axId val="88010752"/>
        <c:scaling>
          <c:orientation val="minMax"/>
        </c:scaling>
        <c:axPos val="l"/>
        <c:majorGridlines/>
        <c:tickLblPos val="nextTo"/>
        <c:crossAx val="8798848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hart>
    <c:title/>
    <c:plotArea>
      <c:layout/>
      <c:lineChart>
        <c:grouping val="stacked"/>
        <c:ser>
          <c:idx val="0"/>
          <c:order val="0"/>
          <c:tx>
            <c:strRef>
              <c:f>'DJL-2'!#REF!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'OCS 1.2'!$B$11:$B$61</c:f>
              <c:numCache>
                <c:formatCode>0.00%</c:formatCode>
                <c:ptCount val="51"/>
                <c:pt idx="0">
                  <c:v>4.8500000000000001E-2</c:v>
                </c:pt>
                <c:pt idx="1">
                  <c:v>4.82E-2</c:v>
                </c:pt>
                <c:pt idx="2">
                  <c:v>4.7199999999999999E-2</c:v>
                </c:pt>
                <c:pt idx="3">
                  <c:v>4.87E-2</c:v>
                </c:pt>
                <c:pt idx="4">
                  <c:v>4.9000000000000002E-2</c:v>
                </c:pt>
                <c:pt idx="5">
                  <c:v>5.1999999999999998E-2</c:v>
                </c:pt>
                <c:pt idx="6">
                  <c:v>5.11E-2</c:v>
                </c:pt>
                <c:pt idx="7">
                  <c:v>4.9299999999999997E-2</c:v>
                </c:pt>
                <c:pt idx="8">
                  <c:v>4.7899999999999998E-2</c:v>
                </c:pt>
                <c:pt idx="9">
                  <c:v>4.7699999999999999E-2</c:v>
                </c:pt>
                <c:pt idx="10">
                  <c:v>4.5199999999999997E-2</c:v>
                </c:pt>
                <c:pt idx="11">
                  <c:v>4.53E-2</c:v>
                </c:pt>
                <c:pt idx="12">
                  <c:v>4.3299999999999998E-2</c:v>
                </c:pt>
                <c:pt idx="13">
                  <c:v>4.5199999999999997E-2</c:v>
                </c:pt>
                <c:pt idx="14">
                  <c:v>4.3900000000000002E-2</c:v>
                </c:pt>
                <c:pt idx="15">
                  <c:v>4.4400000000000002E-2</c:v>
                </c:pt>
                <c:pt idx="16">
                  <c:v>4.5999999999999999E-2</c:v>
                </c:pt>
                <c:pt idx="17">
                  <c:v>4.6899999999999997E-2</c:v>
                </c:pt>
                <c:pt idx="18">
                  <c:v>4.5699999999999998E-2</c:v>
                </c:pt>
                <c:pt idx="19">
                  <c:v>4.4999999999999998E-2</c:v>
                </c:pt>
                <c:pt idx="20">
                  <c:v>4.2700000000000002E-2</c:v>
                </c:pt>
                <c:pt idx="21">
                  <c:v>4.1700000000000001E-2</c:v>
                </c:pt>
                <c:pt idx="22">
                  <c:v>0.04</c:v>
                </c:pt>
                <c:pt idx="23">
                  <c:v>2.87E-2</c:v>
                </c:pt>
                <c:pt idx="24">
                  <c:v>3.1300000000000001E-2</c:v>
                </c:pt>
                <c:pt idx="25">
                  <c:v>3.5900000000000001E-2</c:v>
                </c:pt>
                <c:pt idx="26">
                  <c:v>3.6400000000000002E-2</c:v>
                </c:pt>
                <c:pt idx="27">
                  <c:v>3.7600000000000001E-2</c:v>
                </c:pt>
                <c:pt idx="28">
                  <c:v>4.2299999999999997E-2</c:v>
                </c:pt>
                <c:pt idx="29">
                  <c:v>4.5199999999999997E-2</c:v>
                </c:pt>
                <c:pt idx="30">
                  <c:v>4.41E-2</c:v>
                </c:pt>
                <c:pt idx="31">
                  <c:v>4.3700000000000003E-2</c:v>
                </c:pt>
                <c:pt idx="32">
                  <c:v>4.19E-2</c:v>
                </c:pt>
                <c:pt idx="33">
                  <c:v>4.19E-2</c:v>
                </c:pt>
                <c:pt idx="34">
                  <c:v>4.3099999999999999E-2</c:v>
                </c:pt>
                <c:pt idx="35">
                  <c:v>4.4900000000000002E-2</c:v>
                </c:pt>
                <c:pt idx="36">
                  <c:v>4.5999999999999999E-2</c:v>
                </c:pt>
                <c:pt idx="37">
                  <c:v>4.6199999999999998E-2</c:v>
                </c:pt>
                <c:pt idx="38">
                  <c:v>4.6399999999999997E-2</c:v>
                </c:pt>
                <c:pt idx="39">
                  <c:v>4.6899999999999997E-2</c:v>
                </c:pt>
                <c:pt idx="40">
                  <c:v>4.2900000000000001E-2</c:v>
                </c:pt>
                <c:pt idx="41">
                  <c:v>4.1300000000000003E-2</c:v>
                </c:pt>
                <c:pt idx="42">
                  <c:v>3.9899999999999998E-2</c:v>
                </c:pt>
                <c:pt idx="43">
                  <c:v>3.7999999999999999E-2</c:v>
                </c:pt>
                <c:pt idx="44">
                  <c:v>3.7699999999999997E-2</c:v>
                </c:pt>
                <c:pt idx="45">
                  <c:v>3.8699999999999998E-2</c:v>
                </c:pt>
                <c:pt idx="46">
                  <c:v>4.19E-2</c:v>
                </c:pt>
                <c:pt idx="47">
                  <c:v>4.4200000000000003E-2</c:v>
                </c:pt>
                <c:pt idx="48">
                  <c:v>4.5199999999999997E-2</c:v>
                </c:pt>
                <c:pt idx="49">
                  <c:v>4.65E-2</c:v>
                </c:pt>
                <c:pt idx="50">
                  <c:v>4.5100000000000001E-2</c:v>
                </c:pt>
              </c:numCache>
            </c:numRef>
          </c:cat>
          <c:val>
            <c:numRef>
              <c:f>'OCS 1.2'!$C$11:$C$61</c:f>
              <c:numCache>
                <c:formatCode>0.00%</c:formatCode>
                <c:ptCount val="51"/>
                <c:pt idx="0">
                  <c:v>4.9500000000000002E-2</c:v>
                </c:pt>
                <c:pt idx="1">
                  <c:v>4.9299999999999997E-2</c:v>
                </c:pt>
                <c:pt idx="2">
                  <c:v>4.8099999999999997E-2</c:v>
                </c:pt>
                <c:pt idx="3">
                  <c:v>4.9500000000000002E-2</c:v>
                </c:pt>
                <c:pt idx="4">
                  <c:v>4.9799999999999997E-2</c:v>
                </c:pt>
                <c:pt idx="5">
                  <c:v>5.2900000000000003E-2</c:v>
                </c:pt>
                <c:pt idx="6">
                  <c:v>5.1900000000000002E-2</c:v>
                </c:pt>
                <c:pt idx="7">
                  <c:v>0.05</c:v>
                </c:pt>
                <c:pt idx="8">
                  <c:v>4.8399999999999999E-2</c:v>
                </c:pt>
                <c:pt idx="9">
                  <c:v>4.8300000000000003E-2</c:v>
                </c:pt>
                <c:pt idx="10">
                  <c:v>4.5600000000000002E-2</c:v>
                </c:pt>
                <c:pt idx="11">
                  <c:v>4.5699999999999998E-2</c:v>
                </c:pt>
                <c:pt idx="12">
                  <c:v>4.3499999999999997E-2</c:v>
                </c:pt>
                <c:pt idx="13">
                  <c:v>4.4900000000000002E-2</c:v>
                </c:pt>
                <c:pt idx="14">
                  <c:v>4.36E-2</c:v>
                </c:pt>
                <c:pt idx="15">
                  <c:v>4.4400000000000002E-2</c:v>
                </c:pt>
                <c:pt idx="16">
                  <c:v>4.5999999999999999E-2</c:v>
                </c:pt>
                <c:pt idx="17">
                  <c:v>4.7399999999999998E-2</c:v>
                </c:pt>
                <c:pt idx="18">
                  <c:v>4.6199999999999998E-2</c:v>
                </c:pt>
                <c:pt idx="19">
                  <c:v>4.53E-2</c:v>
                </c:pt>
                <c:pt idx="20">
                  <c:v>4.3200000000000002E-2</c:v>
                </c:pt>
                <c:pt idx="21">
                  <c:v>4.4499999999999998E-2</c:v>
                </c:pt>
                <c:pt idx="22">
                  <c:v>4.2700000000000002E-2</c:v>
                </c:pt>
                <c:pt idx="23">
                  <c:v>3.1800000000000002E-2</c:v>
                </c:pt>
                <c:pt idx="24">
                  <c:v>3.4599999999999999E-2</c:v>
                </c:pt>
                <c:pt idx="25">
                  <c:v>3.8300000000000001E-2</c:v>
                </c:pt>
                <c:pt idx="26">
                  <c:v>3.78E-2</c:v>
                </c:pt>
                <c:pt idx="27">
                  <c:v>3.8399999999999997E-2</c:v>
                </c:pt>
                <c:pt idx="28">
                  <c:v>4.2200000000000001E-2</c:v>
                </c:pt>
                <c:pt idx="29">
                  <c:v>4.5100000000000001E-2</c:v>
                </c:pt>
                <c:pt idx="30">
                  <c:v>4.3799999999999999E-2</c:v>
                </c:pt>
                <c:pt idx="31">
                  <c:v>4.3299999999999998E-2</c:v>
                </c:pt>
                <c:pt idx="32">
                  <c:v>4.1399999999999999E-2</c:v>
                </c:pt>
                <c:pt idx="33">
                  <c:v>4.1599999999999998E-2</c:v>
                </c:pt>
                <c:pt idx="34">
                  <c:v>4.24E-2</c:v>
                </c:pt>
                <c:pt idx="35">
                  <c:v>4.4000000000000004E-2</c:v>
                </c:pt>
                <c:pt idx="36">
                  <c:v>4.4999999999999998E-2</c:v>
                </c:pt>
                <c:pt idx="37">
                  <c:v>4.4800000000000006E-2</c:v>
                </c:pt>
                <c:pt idx="38">
                  <c:v>4.4900000000000002E-2</c:v>
                </c:pt>
                <c:pt idx="39">
                  <c:v>4.53E-2</c:v>
                </c:pt>
                <c:pt idx="40">
                  <c:v>4.1100000000000005E-2</c:v>
                </c:pt>
                <c:pt idx="41">
                  <c:v>3.95E-2</c:v>
                </c:pt>
                <c:pt idx="42">
                  <c:v>3.7999999999999999E-2</c:v>
                </c:pt>
                <c:pt idx="43">
                  <c:v>3.5200000000000002E-2</c:v>
                </c:pt>
                <c:pt idx="44">
                  <c:v>3.4700000000000002E-2</c:v>
                </c:pt>
                <c:pt idx="45">
                  <c:v>3.5200000000000002E-2</c:v>
                </c:pt>
                <c:pt idx="46">
                  <c:v>3.8199999999999998E-2</c:v>
                </c:pt>
                <c:pt idx="47">
                  <c:v>4.1700000000000001E-2</c:v>
                </c:pt>
                <c:pt idx="48">
                  <c:v>4.2800000000000005E-2</c:v>
                </c:pt>
                <c:pt idx="49">
                  <c:v>4.4199999999999996E-2</c:v>
                </c:pt>
                <c:pt idx="50">
                  <c:v>4.2699999999999995E-2</c:v>
                </c:pt>
              </c:numCache>
            </c:numRef>
          </c:val>
        </c:ser>
        <c:ser>
          <c:idx val="1"/>
          <c:order val="1"/>
          <c:tx>
            <c:strRef>
              <c:f>'DJL-2'!#REF!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'OCS 1.2'!$B$11:$B$61</c:f>
              <c:numCache>
                <c:formatCode>0.00%</c:formatCode>
                <c:ptCount val="51"/>
                <c:pt idx="0">
                  <c:v>4.8500000000000001E-2</c:v>
                </c:pt>
                <c:pt idx="1">
                  <c:v>4.82E-2</c:v>
                </c:pt>
                <c:pt idx="2">
                  <c:v>4.7199999999999999E-2</c:v>
                </c:pt>
                <c:pt idx="3">
                  <c:v>4.87E-2</c:v>
                </c:pt>
                <c:pt idx="4">
                  <c:v>4.9000000000000002E-2</c:v>
                </c:pt>
                <c:pt idx="5">
                  <c:v>5.1999999999999998E-2</c:v>
                </c:pt>
                <c:pt idx="6">
                  <c:v>5.11E-2</c:v>
                </c:pt>
                <c:pt idx="7">
                  <c:v>4.9299999999999997E-2</c:v>
                </c:pt>
                <c:pt idx="8">
                  <c:v>4.7899999999999998E-2</c:v>
                </c:pt>
                <c:pt idx="9">
                  <c:v>4.7699999999999999E-2</c:v>
                </c:pt>
                <c:pt idx="10">
                  <c:v>4.5199999999999997E-2</c:v>
                </c:pt>
                <c:pt idx="11">
                  <c:v>4.53E-2</c:v>
                </c:pt>
                <c:pt idx="12">
                  <c:v>4.3299999999999998E-2</c:v>
                </c:pt>
                <c:pt idx="13">
                  <c:v>4.5199999999999997E-2</c:v>
                </c:pt>
                <c:pt idx="14">
                  <c:v>4.3900000000000002E-2</c:v>
                </c:pt>
                <c:pt idx="15">
                  <c:v>4.4400000000000002E-2</c:v>
                </c:pt>
                <c:pt idx="16">
                  <c:v>4.5999999999999999E-2</c:v>
                </c:pt>
                <c:pt idx="17">
                  <c:v>4.6899999999999997E-2</c:v>
                </c:pt>
                <c:pt idx="18">
                  <c:v>4.5699999999999998E-2</c:v>
                </c:pt>
                <c:pt idx="19">
                  <c:v>4.4999999999999998E-2</c:v>
                </c:pt>
                <c:pt idx="20">
                  <c:v>4.2700000000000002E-2</c:v>
                </c:pt>
                <c:pt idx="21">
                  <c:v>4.1700000000000001E-2</c:v>
                </c:pt>
                <c:pt idx="22">
                  <c:v>0.04</c:v>
                </c:pt>
                <c:pt idx="23">
                  <c:v>2.87E-2</c:v>
                </c:pt>
                <c:pt idx="24">
                  <c:v>3.1300000000000001E-2</c:v>
                </c:pt>
                <c:pt idx="25">
                  <c:v>3.5900000000000001E-2</c:v>
                </c:pt>
                <c:pt idx="26">
                  <c:v>3.6400000000000002E-2</c:v>
                </c:pt>
                <c:pt idx="27">
                  <c:v>3.7600000000000001E-2</c:v>
                </c:pt>
                <c:pt idx="28">
                  <c:v>4.2299999999999997E-2</c:v>
                </c:pt>
                <c:pt idx="29">
                  <c:v>4.5199999999999997E-2</c:v>
                </c:pt>
                <c:pt idx="30">
                  <c:v>4.41E-2</c:v>
                </c:pt>
                <c:pt idx="31">
                  <c:v>4.3700000000000003E-2</c:v>
                </c:pt>
                <c:pt idx="32">
                  <c:v>4.19E-2</c:v>
                </c:pt>
                <c:pt idx="33">
                  <c:v>4.19E-2</c:v>
                </c:pt>
                <c:pt idx="34">
                  <c:v>4.3099999999999999E-2</c:v>
                </c:pt>
                <c:pt idx="35">
                  <c:v>4.4900000000000002E-2</c:v>
                </c:pt>
                <c:pt idx="36">
                  <c:v>4.5999999999999999E-2</c:v>
                </c:pt>
                <c:pt idx="37">
                  <c:v>4.6199999999999998E-2</c:v>
                </c:pt>
                <c:pt idx="38">
                  <c:v>4.6399999999999997E-2</c:v>
                </c:pt>
                <c:pt idx="39">
                  <c:v>4.6899999999999997E-2</c:v>
                </c:pt>
                <c:pt idx="40">
                  <c:v>4.2900000000000001E-2</c:v>
                </c:pt>
                <c:pt idx="41">
                  <c:v>4.1300000000000003E-2</c:v>
                </c:pt>
                <c:pt idx="42">
                  <c:v>3.9899999999999998E-2</c:v>
                </c:pt>
                <c:pt idx="43">
                  <c:v>3.7999999999999999E-2</c:v>
                </c:pt>
                <c:pt idx="44">
                  <c:v>3.7699999999999997E-2</c:v>
                </c:pt>
                <c:pt idx="45">
                  <c:v>3.8699999999999998E-2</c:v>
                </c:pt>
                <c:pt idx="46">
                  <c:v>4.19E-2</c:v>
                </c:pt>
                <c:pt idx="47">
                  <c:v>4.4200000000000003E-2</c:v>
                </c:pt>
                <c:pt idx="48">
                  <c:v>4.5199999999999997E-2</c:v>
                </c:pt>
                <c:pt idx="49">
                  <c:v>4.65E-2</c:v>
                </c:pt>
                <c:pt idx="50">
                  <c:v>4.5100000000000001E-2</c:v>
                </c:pt>
              </c:numCache>
            </c:numRef>
          </c:cat>
          <c:val>
            <c:numRef>
              <c:f>'OCS 1.2'!$D$11:$D$61</c:f>
              <c:numCache>
                <c:formatCode>0.00%</c:formatCode>
                <c:ptCount val="51"/>
                <c:pt idx="0">
                  <c:v>4.7600000000000003E-2</c:v>
                </c:pt>
                <c:pt idx="1">
                  <c:v>4.7199999999999999E-2</c:v>
                </c:pt>
                <c:pt idx="2">
                  <c:v>4.5600000000000002E-2</c:v>
                </c:pt>
                <c:pt idx="3">
                  <c:v>4.6899999999999997E-2</c:v>
                </c:pt>
                <c:pt idx="4">
                  <c:v>4.7500000000000001E-2</c:v>
                </c:pt>
                <c:pt idx="5">
                  <c:v>5.0999999999999997E-2</c:v>
                </c:pt>
                <c:pt idx="6">
                  <c:v>0.05</c:v>
                </c:pt>
                <c:pt idx="7">
                  <c:v>4.6699999999999998E-2</c:v>
                </c:pt>
                <c:pt idx="8">
                  <c:v>4.5199999999999997E-2</c:v>
                </c:pt>
                <c:pt idx="9">
                  <c:v>4.53E-2</c:v>
                </c:pt>
                <c:pt idx="10">
                  <c:v>4.1500000000000002E-2</c:v>
                </c:pt>
                <c:pt idx="11">
                  <c:v>4.1000000000000002E-2</c:v>
                </c:pt>
                <c:pt idx="12">
                  <c:v>3.7400000000000003E-2</c:v>
                </c:pt>
                <c:pt idx="13">
                  <c:v>3.7400000000000003E-2</c:v>
                </c:pt>
                <c:pt idx="14">
                  <c:v>3.5099999999999999E-2</c:v>
                </c:pt>
                <c:pt idx="15">
                  <c:v>3.6799999999999999E-2</c:v>
                </c:pt>
                <c:pt idx="16">
                  <c:v>3.8800000000000001E-2</c:v>
                </c:pt>
                <c:pt idx="17">
                  <c:v>4.1000000000000002E-2</c:v>
                </c:pt>
                <c:pt idx="18">
                  <c:v>4.0099999999999997E-2</c:v>
                </c:pt>
                <c:pt idx="19">
                  <c:v>3.8899999999999997E-2</c:v>
                </c:pt>
                <c:pt idx="20">
                  <c:v>3.6900000000000002E-2</c:v>
                </c:pt>
                <c:pt idx="21">
                  <c:v>3.8100000000000002E-2</c:v>
                </c:pt>
                <c:pt idx="22">
                  <c:v>3.5299999999999998E-2</c:v>
                </c:pt>
                <c:pt idx="23">
                  <c:v>2.4199999999999999E-2</c:v>
                </c:pt>
                <c:pt idx="24">
                  <c:v>2.52E-2</c:v>
                </c:pt>
                <c:pt idx="25">
                  <c:v>2.87E-2</c:v>
                </c:pt>
                <c:pt idx="26">
                  <c:v>2.8199999999999999E-2</c:v>
                </c:pt>
                <c:pt idx="27">
                  <c:v>2.93E-2</c:v>
                </c:pt>
                <c:pt idx="28">
                  <c:v>3.2899999999999999E-2</c:v>
                </c:pt>
                <c:pt idx="29">
                  <c:v>3.7199999999999997E-2</c:v>
                </c:pt>
                <c:pt idx="30">
                  <c:v>3.56E-2</c:v>
                </c:pt>
                <c:pt idx="31">
                  <c:v>3.5900000000000001E-2</c:v>
                </c:pt>
                <c:pt idx="32">
                  <c:v>3.4000000000000002E-2</c:v>
                </c:pt>
                <c:pt idx="33">
                  <c:v>3.39E-2</c:v>
                </c:pt>
                <c:pt idx="34">
                  <c:v>3.4000000000000002E-2</c:v>
                </c:pt>
                <c:pt idx="35">
                  <c:v>3.5900000000000001E-2</c:v>
                </c:pt>
                <c:pt idx="36">
                  <c:v>3.73E-2</c:v>
                </c:pt>
                <c:pt idx="37">
                  <c:v>3.6900000000000002E-2</c:v>
                </c:pt>
                <c:pt idx="38">
                  <c:v>3.73E-2</c:v>
                </c:pt>
                <c:pt idx="39">
                  <c:v>3.85E-2</c:v>
                </c:pt>
                <c:pt idx="40">
                  <c:v>3.4200000000000001E-2</c:v>
                </c:pt>
                <c:pt idx="41">
                  <c:v>3.2000000000000001E-2</c:v>
                </c:pt>
                <c:pt idx="42">
                  <c:v>3.0099999999999998E-2</c:v>
                </c:pt>
                <c:pt idx="43">
                  <c:v>2.7000000000000003E-2</c:v>
                </c:pt>
                <c:pt idx="44">
                  <c:v>2.6499999999999999E-2</c:v>
                </c:pt>
                <c:pt idx="45">
                  <c:v>2.5399999999999999E-2</c:v>
                </c:pt>
                <c:pt idx="46">
                  <c:v>2.76E-2</c:v>
                </c:pt>
                <c:pt idx="47">
                  <c:v>3.2899999999999999E-2</c:v>
                </c:pt>
                <c:pt idx="48">
                  <c:v>3.39E-2</c:v>
                </c:pt>
                <c:pt idx="49">
                  <c:v>3.5799999999999998E-2</c:v>
                </c:pt>
                <c:pt idx="50">
                  <c:v>3.4099999999999998E-2</c:v>
                </c:pt>
              </c:numCache>
            </c:numRef>
          </c:val>
        </c:ser>
        <c:ser>
          <c:idx val="2"/>
          <c:order val="2"/>
          <c:tx>
            <c:strRef>
              <c:f>'DJL-2'!#REF!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'OCS 1.2'!$B$11:$B$61</c:f>
              <c:numCache>
                <c:formatCode>0.00%</c:formatCode>
                <c:ptCount val="51"/>
                <c:pt idx="0">
                  <c:v>4.8500000000000001E-2</c:v>
                </c:pt>
                <c:pt idx="1">
                  <c:v>4.82E-2</c:v>
                </c:pt>
                <c:pt idx="2">
                  <c:v>4.7199999999999999E-2</c:v>
                </c:pt>
                <c:pt idx="3">
                  <c:v>4.87E-2</c:v>
                </c:pt>
                <c:pt idx="4">
                  <c:v>4.9000000000000002E-2</c:v>
                </c:pt>
                <c:pt idx="5">
                  <c:v>5.1999999999999998E-2</c:v>
                </c:pt>
                <c:pt idx="6">
                  <c:v>5.11E-2</c:v>
                </c:pt>
                <c:pt idx="7">
                  <c:v>4.9299999999999997E-2</c:v>
                </c:pt>
                <c:pt idx="8">
                  <c:v>4.7899999999999998E-2</c:v>
                </c:pt>
                <c:pt idx="9">
                  <c:v>4.7699999999999999E-2</c:v>
                </c:pt>
                <c:pt idx="10">
                  <c:v>4.5199999999999997E-2</c:v>
                </c:pt>
                <c:pt idx="11">
                  <c:v>4.53E-2</c:v>
                </c:pt>
                <c:pt idx="12">
                  <c:v>4.3299999999999998E-2</c:v>
                </c:pt>
                <c:pt idx="13">
                  <c:v>4.5199999999999997E-2</c:v>
                </c:pt>
                <c:pt idx="14">
                  <c:v>4.3900000000000002E-2</c:v>
                </c:pt>
                <c:pt idx="15">
                  <c:v>4.4400000000000002E-2</c:v>
                </c:pt>
                <c:pt idx="16">
                  <c:v>4.5999999999999999E-2</c:v>
                </c:pt>
                <c:pt idx="17">
                  <c:v>4.6899999999999997E-2</c:v>
                </c:pt>
                <c:pt idx="18">
                  <c:v>4.5699999999999998E-2</c:v>
                </c:pt>
                <c:pt idx="19">
                  <c:v>4.4999999999999998E-2</c:v>
                </c:pt>
                <c:pt idx="20">
                  <c:v>4.2700000000000002E-2</c:v>
                </c:pt>
                <c:pt idx="21">
                  <c:v>4.1700000000000001E-2</c:v>
                </c:pt>
                <c:pt idx="22">
                  <c:v>0.04</c:v>
                </c:pt>
                <c:pt idx="23">
                  <c:v>2.87E-2</c:v>
                </c:pt>
                <c:pt idx="24">
                  <c:v>3.1300000000000001E-2</c:v>
                </c:pt>
                <c:pt idx="25">
                  <c:v>3.5900000000000001E-2</c:v>
                </c:pt>
                <c:pt idx="26">
                  <c:v>3.6400000000000002E-2</c:v>
                </c:pt>
                <c:pt idx="27">
                  <c:v>3.7600000000000001E-2</c:v>
                </c:pt>
                <c:pt idx="28">
                  <c:v>4.2299999999999997E-2</c:v>
                </c:pt>
                <c:pt idx="29">
                  <c:v>4.5199999999999997E-2</c:v>
                </c:pt>
                <c:pt idx="30">
                  <c:v>4.41E-2</c:v>
                </c:pt>
                <c:pt idx="31">
                  <c:v>4.3700000000000003E-2</c:v>
                </c:pt>
                <c:pt idx="32">
                  <c:v>4.19E-2</c:v>
                </c:pt>
                <c:pt idx="33">
                  <c:v>4.19E-2</c:v>
                </c:pt>
                <c:pt idx="34">
                  <c:v>4.3099999999999999E-2</c:v>
                </c:pt>
                <c:pt idx="35">
                  <c:v>4.4900000000000002E-2</c:v>
                </c:pt>
                <c:pt idx="36">
                  <c:v>4.5999999999999999E-2</c:v>
                </c:pt>
                <c:pt idx="37">
                  <c:v>4.6199999999999998E-2</c:v>
                </c:pt>
                <c:pt idx="38">
                  <c:v>4.6399999999999997E-2</c:v>
                </c:pt>
                <c:pt idx="39">
                  <c:v>4.6899999999999997E-2</c:v>
                </c:pt>
                <c:pt idx="40">
                  <c:v>4.2900000000000001E-2</c:v>
                </c:pt>
                <c:pt idx="41">
                  <c:v>4.1300000000000003E-2</c:v>
                </c:pt>
                <c:pt idx="42">
                  <c:v>3.9899999999999998E-2</c:v>
                </c:pt>
                <c:pt idx="43">
                  <c:v>3.7999999999999999E-2</c:v>
                </c:pt>
                <c:pt idx="44">
                  <c:v>3.7699999999999997E-2</c:v>
                </c:pt>
                <c:pt idx="45">
                  <c:v>3.8699999999999998E-2</c:v>
                </c:pt>
                <c:pt idx="46">
                  <c:v>4.19E-2</c:v>
                </c:pt>
                <c:pt idx="47">
                  <c:v>4.4200000000000003E-2</c:v>
                </c:pt>
                <c:pt idx="48">
                  <c:v>4.5199999999999997E-2</c:v>
                </c:pt>
                <c:pt idx="49">
                  <c:v>4.65E-2</c:v>
                </c:pt>
                <c:pt idx="50">
                  <c:v>4.5100000000000001E-2</c:v>
                </c:pt>
              </c:numCache>
            </c:numRef>
          </c:cat>
          <c:val>
            <c:numRef>
              <c:f>'OCS 1.2'!$E$11:$E$61</c:f>
              <c:numCache>
                <c:formatCode>0.00%</c:formatCode>
                <c:ptCount val="51"/>
                <c:pt idx="0">
                  <c:v>5.3999999999999999E-2</c:v>
                </c:pt>
                <c:pt idx="1">
                  <c:v>5.3900000000000003E-2</c:v>
                </c:pt>
                <c:pt idx="2">
                  <c:v>5.2999999999999999E-2</c:v>
                </c:pt>
                <c:pt idx="3">
                  <c:v>5.4699999999999999E-2</c:v>
                </c:pt>
                <c:pt idx="4">
                  <c:v>5.4699999999999999E-2</c:v>
                </c:pt>
                <c:pt idx="5">
                  <c:v>5.79E-2</c:v>
                </c:pt>
                <c:pt idx="6">
                  <c:v>5.7299999999999997E-2</c:v>
                </c:pt>
                <c:pt idx="7">
                  <c:v>5.79E-2</c:v>
                </c:pt>
                <c:pt idx="8">
                  <c:v>5.74E-2</c:v>
                </c:pt>
                <c:pt idx="9">
                  <c:v>5.6599999999999998E-2</c:v>
                </c:pt>
                <c:pt idx="10">
                  <c:v>5.4399999999999997E-2</c:v>
                </c:pt>
                <c:pt idx="11">
                  <c:v>5.4899999999999997E-2</c:v>
                </c:pt>
                <c:pt idx="12">
                  <c:v>5.33E-2</c:v>
                </c:pt>
                <c:pt idx="13">
                  <c:v>5.5300000000000002E-2</c:v>
                </c:pt>
                <c:pt idx="14">
                  <c:v>5.5100000000000003E-2</c:v>
                </c:pt>
                <c:pt idx="15">
                  <c:v>5.5500000000000001E-2</c:v>
                </c:pt>
                <c:pt idx="16">
                  <c:v>5.57E-2</c:v>
                </c:pt>
                <c:pt idx="17">
                  <c:v>5.6800000000000003E-2</c:v>
                </c:pt>
                <c:pt idx="18">
                  <c:v>5.67E-2</c:v>
                </c:pt>
                <c:pt idx="19">
                  <c:v>5.6399999999999999E-2</c:v>
                </c:pt>
                <c:pt idx="20">
                  <c:v>5.6500000000000002E-2</c:v>
                </c:pt>
                <c:pt idx="21">
                  <c:v>6.2799999999999995E-2</c:v>
                </c:pt>
                <c:pt idx="22">
                  <c:v>6.1199999999999997E-2</c:v>
                </c:pt>
                <c:pt idx="23">
                  <c:v>5.0500000000000003E-2</c:v>
                </c:pt>
                <c:pt idx="24">
                  <c:v>5.0500000000000003E-2</c:v>
                </c:pt>
                <c:pt idx="25">
                  <c:v>5.2699999999999997E-2</c:v>
                </c:pt>
                <c:pt idx="26">
                  <c:v>5.5E-2</c:v>
                </c:pt>
                <c:pt idx="27">
                  <c:v>5.3900000000000003E-2</c:v>
                </c:pt>
                <c:pt idx="28">
                  <c:v>5.5399999999999998E-2</c:v>
                </c:pt>
                <c:pt idx="29">
                  <c:v>5.6099999999999997E-2</c:v>
                </c:pt>
                <c:pt idx="30">
                  <c:v>5.4100000000000002E-2</c:v>
                </c:pt>
                <c:pt idx="31">
                  <c:v>5.2600000000000001E-2</c:v>
                </c:pt>
                <c:pt idx="32">
                  <c:v>5.1299999999999998E-2</c:v>
                </c:pt>
                <c:pt idx="33">
                  <c:v>5.1500000000000004E-2</c:v>
                </c:pt>
                <c:pt idx="34">
                  <c:v>5.1900000000000002E-2</c:v>
                </c:pt>
                <c:pt idx="35">
                  <c:v>5.2600000000000001E-2</c:v>
                </c:pt>
                <c:pt idx="36">
                  <c:v>5.2600000000000001E-2</c:v>
                </c:pt>
                <c:pt idx="37">
                  <c:v>5.3499999999999999E-2</c:v>
                </c:pt>
                <c:pt idx="38">
                  <c:v>5.2699999999999997E-2</c:v>
                </c:pt>
                <c:pt idx="39">
                  <c:v>5.2900000000000003E-2</c:v>
                </c:pt>
                <c:pt idx="40">
                  <c:v>4.9599999999999998E-2</c:v>
                </c:pt>
                <c:pt idx="41">
                  <c:v>4.8800000000000003E-2</c:v>
                </c:pt>
                <c:pt idx="42">
                  <c:v>4.7199999999999999E-2</c:v>
                </c:pt>
                <c:pt idx="43">
                  <c:v>4.4900000000000002E-2</c:v>
                </c:pt>
                <c:pt idx="44">
                  <c:v>4.53E-2</c:v>
                </c:pt>
                <c:pt idx="45">
                  <c:v>4.6799999999999994E-2</c:v>
                </c:pt>
                <c:pt idx="46">
                  <c:v>4.87E-2</c:v>
                </c:pt>
                <c:pt idx="47">
                  <c:v>5.0199999999999995E-2</c:v>
                </c:pt>
                <c:pt idx="48">
                  <c:v>5.04E-2</c:v>
                </c:pt>
                <c:pt idx="49">
                  <c:v>5.2199999999999996E-2</c:v>
                </c:pt>
                <c:pt idx="50">
                  <c:v>5.1299999999999998E-2</c:v>
                </c:pt>
              </c:numCache>
            </c:numRef>
          </c:val>
        </c:ser>
        <c:ser>
          <c:idx val="3"/>
          <c:order val="3"/>
          <c:tx>
            <c:strRef>
              <c:f>'DJL-2'!#REF!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'OCS 1.2'!$B$11:$B$61</c:f>
              <c:numCache>
                <c:formatCode>0.00%</c:formatCode>
                <c:ptCount val="51"/>
                <c:pt idx="0">
                  <c:v>4.8500000000000001E-2</c:v>
                </c:pt>
                <c:pt idx="1">
                  <c:v>4.82E-2</c:v>
                </c:pt>
                <c:pt idx="2">
                  <c:v>4.7199999999999999E-2</c:v>
                </c:pt>
                <c:pt idx="3">
                  <c:v>4.87E-2</c:v>
                </c:pt>
                <c:pt idx="4">
                  <c:v>4.9000000000000002E-2</c:v>
                </c:pt>
                <c:pt idx="5">
                  <c:v>5.1999999999999998E-2</c:v>
                </c:pt>
                <c:pt idx="6">
                  <c:v>5.11E-2</c:v>
                </c:pt>
                <c:pt idx="7">
                  <c:v>4.9299999999999997E-2</c:v>
                </c:pt>
                <c:pt idx="8">
                  <c:v>4.7899999999999998E-2</c:v>
                </c:pt>
                <c:pt idx="9">
                  <c:v>4.7699999999999999E-2</c:v>
                </c:pt>
                <c:pt idx="10">
                  <c:v>4.5199999999999997E-2</c:v>
                </c:pt>
                <c:pt idx="11">
                  <c:v>4.53E-2</c:v>
                </c:pt>
                <c:pt idx="12">
                  <c:v>4.3299999999999998E-2</c:v>
                </c:pt>
                <c:pt idx="13">
                  <c:v>4.5199999999999997E-2</c:v>
                </c:pt>
                <c:pt idx="14">
                  <c:v>4.3900000000000002E-2</c:v>
                </c:pt>
                <c:pt idx="15">
                  <c:v>4.4400000000000002E-2</c:v>
                </c:pt>
                <c:pt idx="16">
                  <c:v>4.5999999999999999E-2</c:v>
                </c:pt>
                <c:pt idx="17">
                  <c:v>4.6899999999999997E-2</c:v>
                </c:pt>
                <c:pt idx="18">
                  <c:v>4.5699999999999998E-2</c:v>
                </c:pt>
                <c:pt idx="19">
                  <c:v>4.4999999999999998E-2</c:v>
                </c:pt>
                <c:pt idx="20">
                  <c:v>4.2700000000000002E-2</c:v>
                </c:pt>
                <c:pt idx="21">
                  <c:v>4.1700000000000001E-2</c:v>
                </c:pt>
                <c:pt idx="22">
                  <c:v>0.04</c:v>
                </c:pt>
                <c:pt idx="23">
                  <c:v>2.87E-2</c:v>
                </c:pt>
                <c:pt idx="24">
                  <c:v>3.1300000000000001E-2</c:v>
                </c:pt>
                <c:pt idx="25">
                  <c:v>3.5900000000000001E-2</c:v>
                </c:pt>
                <c:pt idx="26">
                  <c:v>3.6400000000000002E-2</c:v>
                </c:pt>
                <c:pt idx="27">
                  <c:v>3.7600000000000001E-2</c:v>
                </c:pt>
                <c:pt idx="28">
                  <c:v>4.2299999999999997E-2</c:v>
                </c:pt>
                <c:pt idx="29">
                  <c:v>4.5199999999999997E-2</c:v>
                </c:pt>
                <c:pt idx="30">
                  <c:v>4.41E-2</c:v>
                </c:pt>
                <c:pt idx="31">
                  <c:v>4.3700000000000003E-2</c:v>
                </c:pt>
                <c:pt idx="32">
                  <c:v>4.19E-2</c:v>
                </c:pt>
                <c:pt idx="33">
                  <c:v>4.19E-2</c:v>
                </c:pt>
                <c:pt idx="34">
                  <c:v>4.3099999999999999E-2</c:v>
                </c:pt>
                <c:pt idx="35">
                  <c:v>4.4900000000000002E-2</c:v>
                </c:pt>
                <c:pt idx="36">
                  <c:v>4.5999999999999999E-2</c:v>
                </c:pt>
                <c:pt idx="37">
                  <c:v>4.6199999999999998E-2</c:v>
                </c:pt>
                <c:pt idx="38">
                  <c:v>4.6399999999999997E-2</c:v>
                </c:pt>
                <c:pt idx="39">
                  <c:v>4.6899999999999997E-2</c:v>
                </c:pt>
                <c:pt idx="40">
                  <c:v>4.2900000000000001E-2</c:v>
                </c:pt>
                <c:pt idx="41">
                  <c:v>4.1300000000000003E-2</c:v>
                </c:pt>
                <c:pt idx="42">
                  <c:v>3.9899999999999998E-2</c:v>
                </c:pt>
                <c:pt idx="43">
                  <c:v>3.7999999999999999E-2</c:v>
                </c:pt>
                <c:pt idx="44">
                  <c:v>3.7699999999999997E-2</c:v>
                </c:pt>
                <c:pt idx="45">
                  <c:v>3.8699999999999998E-2</c:v>
                </c:pt>
                <c:pt idx="46">
                  <c:v>4.19E-2</c:v>
                </c:pt>
                <c:pt idx="47">
                  <c:v>4.4200000000000003E-2</c:v>
                </c:pt>
                <c:pt idx="48">
                  <c:v>4.5199999999999997E-2</c:v>
                </c:pt>
                <c:pt idx="49">
                  <c:v>4.65E-2</c:v>
                </c:pt>
                <c:pt idx="50">
                  <c:v>4.5100000000000001E-2</c:v>
                </c:pt>
              </c:numCache>
            </c:numRef>
          </c:cat>
          <c:val>
            <c:numRef>
              <c:f>'OCS 1.2'!$F$11:$F$61</c:f>
              <c:numCache>
                <c:formatCode>0.00%</c:formatCode>
                <c:ptCount val="51"/>
                <c:pt idx="0">
                  <c:v>6.3399999999999998E-2</c:v>
                </c:pt>
                <c:pt idx="1">
                  <c:v>6.2799999999999995E-2</c:v>
                </c:pt>
                <c:pt idx="2">
                  <c:v>6.2700000000000006E-2</c:v>
                </c:pt>
                <c:pt idx="3">
                  <c:v>6.3899999999999998E-2</c:v>
                </c:pt>
                <c:pt idx="4">
                  <c:v>6.3899999999999998E-2</c:v>
                </c:pt>
                <c:pt idx="5">
                  <c:v>6.7000000000000004E-2</c:v>
                </c:pt>
                <c:pt idx="6">
                  <c:v>6.6500000000000004E-2</c:v>
                </c:pt>
                <c:pt idx="7">
                  <c:v>6.6500000000000004E-2</c:v>
                </c:pt>
                <c:pt idx="8">
                  <c:v>6.59E-2</c:v>
                </c:pt>
                <c:pt idx="9">
                  <c:v>6.4799999999999996E-2</c:v>
                </c:pt>
                <c:pt idx="10">
                  <c:v>6.4000000000000001E-2</c:v>
                </c:pt>
                <c:pt idx="11">
                  <c:v>6.6500000000000004E-2</c:v>
                </c:pt>
                <c:pt idx="12">
                  <c:v>6.54E-2</c:v>
                </c:pt>
                <c:pt idx="13">
                  <c:v>6.8199999999999997E-2</c:v>
                </c:pt>
                <c:pt idx="14">
                  <c:v>6.8900000000000003E-2</c:v>
                </c:pt>
                <c:pt idx="15">
                  <c:v>6.9699999999999998E-2</c:v>
                </c:pt>
                <c:pt idx="16">
                  <c:v>6.93E-2</c:v>
                </c:pt>
                <c:pt idx="17">
                  <c:v>7.0699999999999999E-2</c:v>
                </c:pt>
                <c:pt idx="18">
                  <c:v>7.1599999999999997E-2</c:v>
                </c:pt>
                <c:pt idx="19">
                  <c:v>7.1499999999999994E-2</c:v>
                </c:pt>
                <c:pt idx="20">
                  <c:v>7.3099999999999998E-2</c:v>
                </c:pt>
                <c:pt idx="21">
                  <c:v>8.8800000000000004E-2</c:v>
                </c:pt>
                <c:pt idx="22">
                  <c:v>9.2100000000000001E-2</c:v>
                </c:pt>
                <c:pt idx="23">
                  <c:v>8.43E-2</c:v>
                </c:pt>
                <c:pt idx="24">
                  <c:v>8.14E-2</c:v>
                </c:pt>
                <c:pt idx="25">
                  <c:v>8.0799999999999997E-2</c:v>
                </c:pt>
                <c:pt idx="26">
                  <c:v>8.4199999999999997E-2</c:v>
                </c:pt>
                <c:pt idx="27">
                  <c:v>8.3900000000000002E-2</c:v>
                </c:pt>
                <c:pt idx="28">
                  <c:v>8.0600000000000005E-2</c:v>
                </c:pt>
                <c:pt idx="29">
                  <c:v>7.4999999999999997E-2</c:v>
                </c:pt>
                <c:pt idx="30">
                  <c:v>7.0900000000000005E-2</c:v>
                </c:pt>
                <c:pt idx="31">
                  <c:v>6.5799999999999997E-2</c:v>
                </c:pt>
                <c:pt idx="32">
                  <c:v>6.3099999999999989E-2</c:v>
                </c:pt>
                <c:pt idx="33">
                  <c:v>6.2899999999999998E-2</c:v>
                </c:pt>
                <c:pt idx="34">
                  <c:v>6.3200000000000006E-2</c:v>
                </c:pt>
                <c:pt idx="35">
                  <c:v>6.3700000000000007E-2</c:v>
                </c:pt>
                <c:pt idx="36">
                  <c:v>6.25E-2</c:v>
                </c:pt>
                <c:pt idx="37">
                  <c:v>6.3399999999999998E-2</c:v>
                </c:pt>
                <c:pt idx="38">
                  <c:v>6.2699999999999992E-2</c:v>
                </c:pt>
                <c:pt idx="39">
                  <c:v>6.25E-2</c:v>
                </c:pt>
                <c:pt idx="40">
                  <c:v>6.0499999999999998E-2</c:v>
                </c:pt>
                <c:pt idx="41">
                  <c:v>6.2300000000000001E-2</c:v>
                </c:pt>
                <c:pt idx="42">
                  <c:v>6.0100000000000001E-2</c:v>
                </c:pt>
                <c:pt idx="43">
                  <c:v>5.6600000000000004E-2</c:v>
                </c:pt>
                <c:pt idx="44">
                  <c:v>5.6600000000000004E-2</c:v>
                </c:pt>
                <c:pt idx="45">
                  <c:v>5.7200000000000001E-2</c:v>
                </c:pt>
                <c:pt idx="46">
                  <c:v>5.9200000000000003E-2</c:v>
                </c:pt>
                <c:pt idx="47">
                  <c:v>6.0999999999999999E-2</c:v>
                </c:pt>
                <c:pt idx="48">
                  <c:v>6.0899999999999996E-2</c:v>
                </c:pt>
                <c:pt idx="49">
                  <c:v>6.1500000000000006E-2</c:v>
                </c:pt>
                <c:pt idx="50">
                  <c:v>6.0299999999999999E-2</c:v>
                </c:pt>
              </c:numCache>
            </c:numRef>
          </c:val>
        </c:ser>
        <c:marker val="1"/>
        <c:axId val="87913984"/>
        <c:axId val="87915520"/>
      </c:lineChart>
      <c:catAx>
        <c:axId val="87913984"/>
        <c:scaling>
          <c:orientation val="minMax"/>
        </c:scaling>
        <c:axPos val="b"/>
        <c:numFmt formatCode="0.00%" sourceLinked="1"/>
        <c:majorTickMark val="none"/>
        <c:tickLblPos val="nextTo"/>
        <c:crossAx val="87915520"/>
        <c:crosses val="autoZero"/>
        <c:auto val="1"/>
        <c:lblAlgn val="ctr"/>
        <c:lblOffset val="100"/>
      </c:catAx>
      <c:valAx>
        <c:axId val="87915520"/>
        <c:scaling>
          <c:orientation val="minMax"/>
        </c:scaling>
        <c:axPos val="l"/>
        <c:majorGridlines/>
        <c:title/>
        <c:numFmt formatCode="0.00%" sourceLinked="1"/>
        <c:majorTickMark val="none"/>
        <c:tickLblPos val="nextTo"/>
        <c:crossAx val="87913984"/>
        <c:crosses val="autoZero"/>
        <c:crossBetween val="between"/>
      </c:valAx>
    </c:plotArea>
    <c:legend>
      <c:legendPos val="r"/>
    </c:legend>
    <c:plotVisOnly val="1"/>
    <c:dispBlanksAs val="zero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76199</xdr:colOff>
      <xdr:row>12</xdr:row>
      <xdr:rowOff>171450</xdr:rowOff>
    </xdr:from>
    <xdr:to>
      <xdr:col>14</xdr:col>
      <xdr:colOff>121918</xdr:colOff>
      <xdr:row>14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76199</xdr:colOff>
      <xdr:row>56</xdr:row>
      <xdr:rowOff>19050</xdr:rowOff>
    </xdr:from>
    <xdr:to>
      <xdr:col>14</xdr:col>
      <xdr:colOff>121918</xdr:colOff>
      <xdr:row>56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8"/>
  <sheetViews>
    <sheetView tabSelected="1" zoomScaleNormal="100" workbookViewId="0">
      <selection activeCell="G4" sqref="G4"/>
    </sheetView>
  </sheetViews>
  <sheetFormatPr defaultRowHeight="15"/>
  <cols>
    <col min="1" max="1" width="12.42578125" customWidth="1"/>
    <col min="2" max="2" width="13.42578125" customWidth="1"/>
    <col min="3" max="3" width="14.28515625" customWidth="1"/>
    <col min="4" max="5" width="13.42578125" customWidth="1"/>
    <col min="6" max="6" width="15.85546875" customWidth="1"/>
    <col min="7" max="7" width="18.7109375" customWidth="1"/>
    <col min="8" max="8" width="21.42578125" customWidth="1"/>
    <col min="9" max="9" width="12.7109375" customWidth="1"/>
    <col min="10" max="10" width="11.5703125" customWidth="1"/>
  </cols>
  <sheetData>
    <row r="1" spans="1:3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38">
      <c r="A2" s="1"/>
      <c r="B2" s="1"/>
      <c r="C2" s="1"/>
      <c r="D2" s="1"/>
      <c r="E2" s="1"/>
      <c r="F2" s="1"/>
      <c r="G2" s="6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38" ht="23.25">
      <c r="A3" s="73" t="s">
        <v>267</v>
      </c>
      <c r="B3" s="73"/>
      <c r="C3" s="73"/>
      <c r="D3" s="73"/>
      <c r="E3" s="73"/>
      <c r="F3" s="73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</row>
    <row r="4" spans="1:38" ht="23.25">
      <c r="A4" s="73" t="s">
        <v>346</v>
      </c>
      <c r="B4" s="73"/>
      <c r="C4" s="73"/>
      <c r="D4" s="73"/>
      <c r="E4" s="73"/>
      <c r="F4" s="73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</row>
    <row r="5" spans="1:38" ht="23.25">
      <c r="A5" s="73" t="s">
        <v>54</v>
      </c>
      <c r="B5" s="73"/>
      <c r="C5" s="73"/>
      <c r="D5" s="73"/>
      <c r="E5" s="73"/>
      <c r="F5" s="73"/>
      <c r="G5" s="49"/>
      <c r="H5" s="49"/>
      <c r="I5" s="49"/>
      <c r="J5" s="4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3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38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3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38" ht="15.75">
      <c r="A9" s="1"/>
      <c r="B9" s="19" t="s">
        <v>63</v>
      </c>
      <c r="C9" s="19" t="s">
        <v>65</v>
      </c>
      <c r="D9" s="19" t="s">
        <v>66</v>
      </c>
      <c r="E9" s="19" t="s">
        <v>67</v>
      </c>
      <c r="F9" s="19" t="s">
        <v>68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38" ht="39">
      <c r="A10" s="1" t="s">
        <v>46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53</v>
      </c>
      <c r="G10" s="2"/>
      <c r="H10" s="2"/>
      <c r="I10" s="2"/>
      <c r="J10" s="2"/>
      <c r="K10" s="2"/>
      <c r="L10" s="2"/>
      <c r="M10" s="2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38">
      <c r="A11" s="16">
        <v>39083</v>
      </c>
      <c r="B11" s="4">
        <v>4.8500000000000001E-2</v>
      </c>
      <c r="C11" s="4">
        <v>4.9500000000000002E-2</v>
      </c>
      <c r="D11" s="4">
        <v>4.7600000000000003E-2</v>
      </c>
      <c r="E11" s="4">
        <v>5.3999999999999999E-2</v>
      </c>
      <c r="F11" s="4">
        <v>6.3399999999999998E-2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>
      <c r="A12" s="16">
        <v>39114</v>
      </c>
      <c r="B12" s="4">
        <v>4.82E-2</v>
      </c>
      <c r="C12" s="4">
        <v>4.9299999999999997E-2</v>
      </c>
      <c r="D12" s="4">
        <v>4.7199999999999999E-2</v>
      </c>
      <c r="E12" s="4">
        <v>5.3900000000000003E-2</v>
      </c>
      <c r="F12" s="4">
        <v>6.2799999999999995E-2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38">
      <c r="A13" s="16">
        <v>39142</v>
      </c>
      <c r="B13" s="4">
        <v>4.7199999999999999E-2</v>
      </c>
      <c r="C13" s="4">
        <v>4.8099999999999997E-2</v>
      </c>
      <c r="D13" s="4">
        <v>4.5600000000000002E-2</v>
      </c>
      <c r="E13" s="4">
        <v>5.2999999999999999E-2</v>
      </c>
      <c r="F13" s="4">
        <v>6.2700000000000006E-2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>
      <c r="A14" s="16">
        <v>39173</v>
      </c>
      <c r="B14" s="4">
        <v>4.87E-2</v>
      </c>
      <c r="C14" s="4">
        <v>4.9500000000000002E-2</v>
      </c>
      <c r="D14" s="4">
        <v>4.6899999999999997E-2</v>
      </c>
      <c r="E14" s="4">
        <v>5.4699999999999999E-2</v>
      </c>
      <c r="F14" s="4">
        <v>6.3899999999999998E-2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>
      <c r="A15" s="16">
        <v>39203</v>
      </c>
      <c r="B15" s="4">
        <v>4.9000000000000002E-2</v>
      </c>
      <c r="C15" s="4">
        <v>4.9799999999999997E-2</v>
      </c>
      <c r="D15" s="4">
        <v>4.7500000000000001E-2</v>
      </c>
      <c r="E15" s="4">
        <v>5.4699999999999999E-2</v>
      </c>
      <c r="F15" s="4">
        <v>6.3899999999999998E-2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>
      <c r="A16" s="16">
        <v>39234</v>
      </c>
      <c r="B16" s="4">
        <v>5.1999999999999998E-2</v>
      </c>
      <c r="C16" s="4">
        <v>5.2900000000000003E-2</v>
      </c>
      <c r="D16" s="4">
        <v>5.0999999999999997E-2</v>
      </c>
      <c r="E16" s="4">
        <v>5.79E-2</v>
      </c>
      <c r="F16" s="4">
        <v>6.7000000000000004E-2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38">
      <c r="A17" s="16">
        <v>39264</v>
      </c>
      <c r="B17" s="4">
        <v>5.11E-2</v>
      </c>
      <c r="C17" s="4">
        <v>5.1900000000000002E-2</v>
      </c>
      <c r="D17" s="4">
        <v>0.05</v>
      </c>
      <c r="E17" s="4">
        <v>5.7299999999999997E-2</v>
      </c>
      <c r="F17" s="4">
        <v>6.6500000000000004E-2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>
      <c r="A18" s="16">
        <v>39295</v>
      </c>
      <c r="B18" s="4">
        <v>4.9299999999999997E-2</v>
      </c>
      <c r="C18" s="4">
        <v>0.05</v>
      </c>
      <c r="D18" s="4">
        <v>4.6699999999999998E-2</v>
      </c>
      <c r="E18" s="4">
        <v>5.79E-2</v>
      </c>
      <c r="F18" s="4">
        <v>6.6500000000000004E-2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38">
      <c r="A19" s="16">
        <v>39326</v>
      </c>
      <c r="B19" s="4">
        <v>4.7899999999999998E-2</v>
      </c>
      <c r="C19" s="4">
        <v>4.8399999999999999E-2</v>
      </c>
      <c r="D19" s="4">
        <v>4.5199999999999997E-2</v>
      </c>
      <c r="E19" s="4">
        <v>5.74E-2</v>
      </c>
      <c r="F19" s="4">
        <v>6.59E-2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1:38">
      <c r="A20" s="16">
        <v>39356</v>
      </c>
      <c r="B20" s="4">
        <v>4.7699999999999999E-2</v>
      </c>
      <c r="C20" s="4">
        <v>4.8300000000000003E-2</v>
      </c>
      <c r="D20" s="4">
        <v>4.53E-2</v>
      </c>
      <c r="E20" s="4">
        <v>5.6599999999999998E-2</v>
      </c>
      <c r="F20" s="4">
        <v>6.4799999999999996E-2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8">
      <c r="A21" s="16">
        <v>39387</v>
      </c>
      <c r="B21" s="4">
        <v>4.5199999999999997E-2</v>
      </c>
      <c r="C21" s="4">
        <v>4.5600000000000002E-2</v>
      </c>
      <c r="D21" s="4">
        <v>4.1500000000000002E-2</v>
      </c>
      <c r="E21" s="4">
        <v>5.4399999999999997E-2</v>
      </c>
      <c r="F21" s="4">
        <v>6.4000000000000001E-2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>
      <c r="A22" s="16">
        <v>39417</v>
      </c>
      <c r="B22" s="4">
        <v>4.53E-2</v>
      </c>
      <c r="C22" s="4">
        <v>4.5699999999999998E-2</v>
      </c>
      <c r="D22" s="4">
        <v>4.1000000000000002E-2</v>
      </c>
      <c r="E22" s="4">
        <v>5.4899999999999997E-2</v>
      </c>
      <c r="F22" s="4">
        <v>6.6500000000000004E-2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>
      <c r="A23" s="16">
        <v>39448</v>
      </c>
      <c r="B23" s="4">
        <v>4.3299999999999998E-2</v>
      </c>
      <c r="C23" s="4">
        <v>4.3499999999999997E-2</v>
      </c>
      <c r="D23" s="4">
        <v>3.7400000000000003E-2</v>
      </c>
      <c r="E23" s="4">
        <v>5.33E-2</v>
      </c>
      <c r="F23" s="4">
        <v>6.54E-2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>
      <c r="A24" s="16">
        <v>39479</v>
      </c>
      <c r="B24" s="4">
        <v>4.5199999999999997E-2</v>
      </c>
      <c r="C24" s="4">
        <v>4.4900000000000002E-2</v>
      </c>
      <c r="D24" s="4">
        <v>3.7400000000000003E-2</v>
      </c>
      <c r="E24" s="4">
        <v>5.5300000000000002E-2</v>
      </c>
      <c r="F24" s="4">
        <v>6.8199999999999997E-2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8">
      <c r="A25" s="16">
        <v>39508</v>
      </c>
      <c r="B25" s="4">
        <v>4.3900000000000002E-2</v>
      </c>
      <c r="C25" s="4">
        <v>4.36E-2</v>
      </c>
      <c r="D25" s="4">
        <v>3.5099999999999999E-2</v>
      </c>
      <c r="E25" s="4">
        <v>5.5100000000000003E-2</v>
      </c>
      <c r="F25" s="4">
        <v>6.8900000000000003E-2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1:38">
      <c r="A26" s="16">
        <v>39539</v>
      </c>
      <c r="B26" s="4">
        <v>4.4400000000000002E-2</v>
      </c>
      <c r="C26" s="4">
        <v>4.4400000000000002E-2</v>
      </c>
      <c r="D26" s="4">
        <v>3.6799999999999999E-2</v>
      </c>
      <c r="E26" s="4">
        <v>5.5500000000000001E-2</v>
      </c>
      <c r="F26" s="4">
        <v>6.9699999999999998E-2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>
      <c r="A27" s="16">
        <v>39569</v>
      </c>
      <c r="B27" s="4">
        <v>4.5999999999999999E-2</v>
      </c>
      <c r="C27" s="4">
        <v>4.5999999999999999E-2</v>
      </c>
      <c r="D27" s="4">
        <v>3.8800000000000001E-2</v>
      </c>
      <c r="E27" s="4">
        <v>5.57E-2</v>
      </c>
      <c r="F27" s="4">
        <v>6.93E-2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>
      <c r="A28" s="16">
        <v>39600</v>
      </c>
      <c r="B28" s="4">
        <v>4.6899999999999997E-2</v>
      </c>
      <c r="C28" s="4">
        <v>4.7399999999999998E-2</v>
      </c>
      <c r="D28" s="4">
        <v>4.1000000000000002E-2</v>
      </c>
      <c r="E28" s="4">
        <v>5.6800000000000003E-2</v>
      </c>
      <c r="F28" s="4">
        <v>7.0699999999999999E-2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>
      <c r="A29" s="16">
        <v>39630</v>
      </c>
      <c r="B29" s="4">
        <v>4.5699999999999998E-2</v>
      </c>
      <c r="C29" s="4">
        <v>4.6199999999999998E-2</v>
      </c>
      <c r="D29" s="4">
        <v>4.0099999999999997E-2</v>
      </c>
      <c r="E29" s="4">
        <v>5.67E-2</v>
      </c>
      <c r="F29" s="4">
        <v>7.1599999999999997E-2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>
      <c r="A30" s="16">
        <v>39661</v>
      </c>
      <c r="B30" s="4">
        <v>4.4999999999999998E-2</v>
      </c>
      <c r="C30" s="4">
        <v>4.53E-2</v>
      </c>
      <c r="D30" s="4">
        <v>3.8899999999999997E-2</v>
      </c>
      <c r="E30" s="4">
        <v>5.6399999999999999E-2</v>
      </c>
      <c r="F30" s="4">
        <v>7.1499999999999994E-2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>
      <c r="A31" s="16">
        <v>39692</v>
      </c>
      <c r="B31" s="4">
        <v>4.2700000000000002E-2</v>
      </c>
      <c r="C31" s="4">
        <v>4.3200000000000002E-2</v>
      </c>
      <c r="D31" s="4">
        <v>3.6900000000000002E-2</v>
      </c>
      <c r="E31" s="4">
        <v>5.6500000000000002E-2</v>
      </c>
      <c r="F31" s="4">
        <v>7.3099999999999998E-2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>
      <c r="A32" s="16">
        <v>39722</v>
      </c>
      <c r="B32" s="4">
        <v>4.1700000000000001E-2</v>
      </c>
      <c r="C32" s="4">
        <v>4.4499999999999998E-2</v>
      </c>
      <c r="D32" s="4">
        <v>3.8100000000000002E-2</v>
      </c>
      <c r="E32" s="4">
        <v>6.2799999999999995E-2</v>
      </c>
      <c r="F32" s="4">
        <v>8.8800000000000004E-2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>
      <c r="A33" s="16">
        <v>39753</v>
      </c>
      <c r="B33" s="4">
        <v>0.04</v>
      </c>
      <c r="C33" s="4">
        <v>4.2700000000000002E-2</v>
      </c>
      <c r="D33" s="4">
        <v>3.5299999999999998E-2</v>
      </c>
      <c r="E33" s="4">
        <v>6.1199999999999997E-2</v>
      </c>
      <c r="F33" s="4">
        <v>9.2100000000000001E-2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>
      <c r="A34" s="16">
        <v>39783</v>
      </c>
      <c r="B34" s="4">
        <v>2.87E-2</v>
      </c>
      <c r="C34" s="4">
        <v>3.1800000000000002E-2</v>
      </c>
      <c r="D34" s="4">
        <v>2.4199999999999999E-2</v>
      </c>
      <c r="E34" s="4">
        <v>5.0500000000000003E-2</v>
      </c>
      <c r="F34" s="4">
        <v>8.43E-2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>
      <c r="A35" s="16">
        <v>39814</v>
      </c>
      <c r="B35" s="4">
        <v>3.1300000000000001E-2</v>
      </c>
      <c r="C35" s="4">
        <v>3.4599999999999999E-2</v>
      </c>
      <c r="D35" s="4">
        <v>2.52E-2</v>
      </c>
      <c r="E35" s="4">
        <v>5.0500000000000003E-2</v>
      </c>
      <c r="F35" s="4">
        <v>8.14E-2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>
      <c r="A36" s="16">
        <v>39845</v>
      </c>
      <c r="B36" s="4">
        <v>3.5900000000000001E-2</v>
      </c>
      <c r="C36" s="4">
        <v>3.8300000000000001E-2</v>
      </c>
      <c r="D36" s="4">
        <v>2.87E-2</v>
      </c>
      <c r="E36" s="4">
        <v>5.2699999999999997E-2</v>
      </c>
      <c r="F36" s="4">
        <v>8.0799999999999997E-2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>
      <c r="A37" s="16">
        <v>39873</v>
      </c>
      <c r="B37" s="4">
        <v>3.6400000000000002E-2</v>
      </c>
      <c r="C37" s="4">
        <v>3.78E-2</v>
      </c>
      <c r="D37" s="4">
        <v>2.8199999999999999E-2</v>
      </c>
      <c r="E37" s="4">
        <v>5.5E-2</v>
      </c>
      <c r="F37" s="4">
        <v>8.4199999999999997E-2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>
      <c r="A38" s="16">
        <v>39904</v>
      </c>
      <c r="B38" s="4">
        <v>3.7600000000000001E-2</v>
      </c>
      <c r="C38" s="4">
        <v>3.8399999999999997E-2</v>
      </c>
      <c r="D38" s="4">
        <v>2.93E-2</v>
      </c>
      <c r="E38" s="4">
        <v>5.3900000000000003E-2</v>
      </c>
      <c r="F38" s="4">
        <v>8.3900000000000002E-2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>
      <c r="A39" s="16">
        <v>39934</v>
      </c>
      <c r="B39" s="4">
        <v>4.2299999999999997E-2</v>
      </c>
      <c r="C39" s="4">
        <v>4.2200000000000001E-2</v>
      </c>
      <c r="D39" s="4">
        <v>3.2899999999999999E-2</v>
      </c>
      <c r="E39" s="4">
        <v>5.5399999999999998E-2</v>
      </c>
      <c r="F39" s="4">
        <v>8.0600000000000005E-2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>
      <c r="A40" s="16">
        <v>39965</v>
      </c>
      <c r="B40" s="4">
        <v>4.5199999999999997E-2</v>
      </c>
      <c r="C40" s="4">
        <v>4.5100000000000001E-2</v>
      </c>
      <c r="D40" s="4">
        <v>3.7199999999999997E-2</v>
      </c>
      <c r="E40" s="4">
        <v>5.6099999999999997E-2</v>
      </c>
      <c r="F40" s="4">
        <v>7.4999999999999997E-2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>
      <c r="A41" s="16">
        <v>39995</v>
      </c>
      <c r="B41" s="4">
        <v>4.41E-2</v>
      </c>
      <c r="C41" s="4">
        <v>4.3799999999999999E-2</v>
      </c>
      <c r="D41" s="4">
        <v>3.56E-2</v>
      </c>
      <c r="E41" s="4">
        <v>5.4100000000000002E-2</v>
      </c>
      <c r="F41" s="4">
        <v>7.0900000000000005E-2</v>
      </c>
      <c r="G41" s="4"/>
      <c r="H41" s="4"/>
      <c r="I41" s="4"/>
      <c r="J41" s="4"/>
    </row>
    <row r="42" spans="1:38">
      <c r="A42" s="16">
        <v>40026</v>
      </c>
      <c r="B42" s="4">
        <v>4.3700000000000003E-2</v>
      </c>
      <c r="C42" s="4">
        <v>4.3299999999999998E-2</v>
      </c>
      <c r="D42" s="4">
        <v>3.5900000000000001E-2</v>
      </c>
      <c r="E42" s="4">
        <v>5.2600000000000001E-2</v>
      </c>
      <c r="F42" s="4">
        <v>6.5799999999999997E-2</v>
      </c>
      <c r="G42" s="4"/>
      <c r="H42" s="4"/>
      <c r="I42" s="4"/>
      <c r="J42" s="4"/>
    </row>
    <row r="43" spans="1:38">
      <c r="A43" s="16">
        <v>40057</v>
      </c>
      <c r="B43" s="4">
        <v>4.19E-2</v>
      </c>
      <c r="C43" s="4">
        <v>4.1399999999999999E-2</v>
      </c>
      <c r="D43" s="4">
        <v>3.4000000000000002E-2</v>
      </c>
      <c r="E43" s="4">
        <v>5.1299999999999998E-2</v>
      </c>
      <c r="F43" s="4">
        <v>6.3099999999999989E-2</v>
      </c>
      <c r="G43" s="4"/>
      <c r="H43" s="4"/>
      <c r="I43" s="4"/>
      <c r="J43" s="4"/>
    </row>
    <row r="44" spans="1:38">
      <c r="A44" s="16">
        <v>40087</v>
      </c>
      <c r="B44" s="4">
        <v>4.19E-2</v>
      </c>
      <c r="C44" s="4">
        <v>4.1599999999999998E-2</v>
      </c>
      <c r="D44" s="4">
        <v>3.39E-2</v>
      </c>
      <c r="E44" s="4">
        <v>5.1500000000000004E-2</v>
      </c>
      <c r="F44" s="4">
        <v>6.2899999999999998E-2</v>
      </c>
      <c r="G44" s="4"/>
      <c r="H44" s="4"/>
      <c r="I44" s="4"/>
      <c r="J44" s="4"/>
    </row>
    <row r="45" spans="1:38">
      <c r="A45" s="16">
        <v>40118</v>
      </c>
      <c r="B45" s="4">
        <v>4.3099999999999999E-2</v>
      </c>
      <c r="C45" s="4">
        <v>4.24E-2</v>
      </c>
      <c r="D45" s="4">
        <v>3.4000000000000002E-2</v>
      </c>
      <c r="E45" s="4">
        <v>5.1900000000000002E-2</v>
      </c>
      <c r="F45" s="4">
        <v>6.3200000000000006E-2</v>
      </c>
      <c r="G45" s="4"/>
      <c r="H45" s="4"/>
      <c r="I45" s="4"/>
      <c r="J45" s="4"/>
    </row>
    <row r="46" spans="1:38">
      <c r="A46" s="16">
        <v>40148</v>
      </c>
      <c r="B46" s="4">
        <v>4.4900000000000002E-2</v>
      </c>
      <c r="C46" s="4">
        <v>4.4000000000000004E-2</v>
      </c>
      <c r="D46" s="4">
        <v>3.5900000000000001E-2</v>
      </c>
      <c r="E46" s="4">
        <v>5.2600000000000001E-2</v>
      </c>
      <c r="F46" s="4">
        <v>6.3700000000000007E-2</v>
      </c>
      <c r="G46" s="4"/>
      <c r="H46" s="4"/>
      <c r="I46" s="4"/>
      <c r="J46" s="4"/>
    </row>
    <row r="47" spans="1:38">
      <c r="A47" s="16">
        <v>40179</v>
      </c>
      <c r="B47" s="4">
        <v>4.5999999999999999E-2</v>
      </c>
      <c r="C47" s="4">
        <v>4.4999999999999998E-2</v>
      </c>
      <c r="D47" s="4">
        <v>3.73E-2</v>
      </c>
      <c r="E47" s="4">
        <v>5.2600000000000001E-2</v>
      </c>
      <c r="F47" s="4">
        <v>6.25E-2</v>
      </c>
      <c r="G47" s="4"/>
      <c r="H47" s="4"/>
      <c r="I47" s="4"/>
      <c r="J47" s="4"/>
    </row>
    <row r="48" spans="1:38">
      <c r="A48" s="16">
        <v>40210</v>
      </c>
      <c r="B48" s="4">
        <v>4.6199999999999998E-2</v>
      </c>
      <c r="C48" s="4">
        <v>4.4800000000000006E-2</v>
      </c>
      <c r="D48" s="4">
        <v>3.6900000000000002E-2</v>
      </c>
      <c r="E48" s="4">
        <v>5.3499999999999999E-2</v>
      </c>
      <c r="F48" s="4">
        <v>6.3399999999999998E-2</v>
      </c>
      <c r="G48" s="4"/>
      <c r="H48" s="4"/>
      <c r="I48" s="4"/>
      <c r="J48" s="4"/>
    </row>
    <row r="49" spans="1:10">
      <c r="A49" s="16">
        <v>40238</v>
      </c>
      <c r="B49" s="4">
        <v>4.6399999999999997E-2</v>
      </c>
      <c r="C49" s="4">
        <v>4.4900000000000002E-2</v>
      </c>
      <c r="D49" s="4">
        <v>3.73E-2</v>
      </c>
      <c r="E49" s="4">
        <v>5.2699999999999997E-2</v>
      </c>
      <c r="F49" s="4">
        <v>6.2699999999999992E-2</v>
      </c>
      <c r="G49" s="4"/>
      <c r="H49" s="4"/>
      <c r="I49" s="4"/>
      <c r="J49" s="4"/>
    </row>
    <row r="50" spans="1:10">
      <c r="A50" s="16">
        <v>40269</v>
      </c>
      <c r="B50" s="4">
        <v>4.6899999999999997E-2</v>
      </c>
      <c r="C50" s="4">
        <v>4.53E-2</v>
      </c>
      <c r="D50" s="4">
        <v>3.85E-2</v>
      </c>
      <c r="E50" s="4">
        <v>5.2900000000000003E-2</v>
      </c>
      <c r="F50" s="4">
        <v>6.25E-2</v>
      </c>
      <c r="G50" s="4"/>
      <c r="H50" s="4"/>
      <c r="I50" s="4"/>
      <c r="J50" s="4"/>
    </row>
    <row r="51" spans="1:10">
      <c r="A51" s="16">
        <v>40299</v>
      </c>
      <c r="B51" s="4">
        <v>4.2900000000000001E-2</v>
      </c>
      <c r="C51" s="4">
        <v>4.1100000000000005E-2</v>
      </c>
      <c r="D51" s="4">
        <v>3.4200000000000001E-2</v>
      </c>
      <c r="E51" s="4">
        <v>4.9599999999999998E-2</v>
      </c>
      <c r="F51" s="4">
        <v>6.0499999999999998E-2</v>
      </c>
      <c r="G51" s="4"/>
      <c r="H51" s="4"/>
      <c r="I51" s="4"/>
      <c r="J51" s="4"/>
    </row>
    <row r="52" spans="1:10">
      <c r="A52" s="16">
        <v>40330</v>
      </c>
      <c r="B52" s="4">
        <v>4.1300000000000003E-2</v>
      </c>
      <c r="C52" s="4">
        <v>3.95E-2</v>
      </c>
      <c r="D52" s="4">
        <v>3.2000000000000001E-2</v>
      </c>
      <c r="E52" s="4">
        <v>4.8800000000000003E-2</v>
      </c>
      <c r="F52" s="4">
        <v>6.2300000000000001E-2</v>
      </c>
      <c r="G52" s="4"/>
      <c r="H52" s="4"/>
      <c r="I52" s="4"/>
      <c r="J52" s="4"/>
    </row>
    <row r="53" spans="1:10">
      <c r="A53" s="16">
        <v>40360</v>
      </c>
      <c r="B53" s="4">
        <v>3.9899999999999998E-2</v>
      </c>
      <c r="C53" s="4">
        <v>3.7999999999999999E-2</v>
      </c>
      <c r="D53" s="4">
        <v>3.0099999999999998E-2</v>
      </c>
      <c r="E53" s="4">
        <v>4.7199999999999999E-2</v>
      </c>
      <c r="F53" s="4">
        <v>6.0100000000000001E-2</v>
      </c>
      <c r="G53" s="4"/>
      <c r="H53" s="4"/>
      <c r="I53" s="4"/>
      <c r="J53" s="4"/>
    </row>
    <row r="54" spans="1:10">
      <c r="A54" s="16">
        <v>40391</v>
      </c>
      <c r="B54" s="4">
        <v>3.7999999999999999E-2</v>
      </c>
      <c r="C54" s="4">
        <v>3.5200000000000002E-2</v>
      </c>
      <c r="D54" s="4">
        <v>2.7000000000000003E-2</v>
      </c>
      <c r="E54" s="4">
        <v>4.4900000000000002E-2</v>
      </c>
      <c r="F54" s="4">
        <v>5.6600000000000004E-2</v>
      </c>
      <c r="G54" s="4"/>
      <c r="H54" s="4"/>
      <c r="I54" s="4"/>
      <c r="J54" s="4"/>
    </row>
    <row r="55" spans="1:10">
      <c r="A55" s="16">
        <v>40422</v>
      </c>
      <c r="B55" s="4">
        <v>3.7699999999999997E-2</v>
      </c>
      <c r="C55" s="4">
        <v>3.4700000000000002E-2</v>
      </c>
      <c r="D55" s="4">
        <v>2.6499999999999999E-2</v>
      </c>
      <c r="E55" s="4">
        <v>4.53E-2</v>
      </c>
      <c r="F55" s="4">
        <v>5.6600000000000004E-2</v>
      </c>
      <c r="G55" s="4"/>
      <c r="H55" s="4"/>
      <c r="I55" s="4"/>
      <c r="J55" s="4"/>
    </row>
    <row r="56" spans="1:10">
      <c r="A56" s="16">
        <v>40452</v>
      </c>
      <c r="B56" s="4">
        <v>3.8699999999999998E-2</v>
      </c>
      <c r="C56" s="4">
        <v>3.5200000000000002E-2</v>
      </c>
      <c r="D56" s="4">
        <v>2.5399999999999999E-2</v>
      </c>
      <c r="E56" s="4">
        <v>4.6799999999999994E-2</v>
      </c>
      <c r="F56" s="4">
        <v>5.7200000000000001E-2</v>
      </c>
      <c r="G56" s="4"/>
      <c r="H56" s="4"/>
      <c r="I56" s="4"/>
      <c r="J56" s="4"/>
    </row>
    <row r="57" spans="1:10">
      <c r="A57" s="16">
        <v>40483</v>
      </c>
      <c r="B57" s="4">
        <v>4.19E-2</v>
      </c>
      <c r="C57" s="4">
        <v>3.8199999999999998E-2</v>
      </c>
      <c r="D57" s="4">
        <v>2.76E-2</v>
      </c>
      <c r="E57" s="4">
        <v>4.87E-2</v>
      </c>
      <c r="F57" s="4">
        <v>5.9200000000000003E-2</v>
      </c>
      <c r="G57" s="4"/>
      <c r="H57" s="4"/>
      <c r="I57" s="4"/>
      <c r="J57" s="4"/>
    </row>
    <row r="58" spans="1:10">
      <c r="A58" s="16">
        <v>40513</v>
      </c>
      <c r="B58" s="4">
        <v>4.4200000000000003E-2</v>
      </c>
      <c r="C58" s="4">
        <v>4.1700000000000001E-2</v>
      </c>
      <c r="D58" s="4">
        <v>3.2899999999999999E-2</v>
      </c>
      <c r="E58" s="4">
        <v>5.0199999999999995E-2</v>
      </c>
      <c r="F58" s="4">
        <v>6.0999999999999999E-2</v>
      </c>
      <c r="G58" s="4"/>
      <c r="H58" s="4"/>
      <c r="I58" s="4"/>
      <c r="J58" s="4"/>
    </row>
    <row r="59" spans="1:10">
      <c r="A59" s="16">
        <v>40544</v>
      </c>
      <c r="B59" s="4">
        <v>4.5199999999999997E-2</v>
      </c>
      <c r="C59" s="4">
        <v>4.2800000000000005E-2</v>
      </c>
      <c r="D59" s="4">
        <v>3.39E-2</v>
      </c>
      <c r="E59" s="4">
        <v>5.04E-2</v>
      </c>
      <c r="F59" s="4">
        <v>6.0899999999999996E-2</v>
      </c>
      <c r="G59" s="4"/>
      <c r="H59" s="4"/>
      <c r="I59" s="4"/>
      <c r="J59" s="4"/>
    </row>
    <row r="60" spans="1:10">
      <c r="A60" s="16">
        <v>40575</v>
      </c>
      <c r="B60" s="4">
        <v>4.65E-2</v>
      </c>
      <c r="C60" s="4">
        <v>4.4199999999999996E-2</v>
      </c>
      <c r="D60" s="4">
        <v>3.5799999999999998E-2</v>
      </c>
      <c r="E60" s="4">
        <v>5.2199999999999996E-2</v>
      </c>
      <c r="F60" s="4">
        <v>6.1500000000000006E-2</v>
      </c>
      <c r="G60" s="4"/>
      <c r="H60" s="4"/>
      <c r="I60" s="4"/>
      <c r="J60" s="4"/>
    </row>
    <row r="61" spans="1:10">
      <c r="A61" s="16">
        <v>40603</v>
      </c>
      <c r="B61" s="4">
        <v>4.5100000000000001E-2</v>
      </c>
      <c r="C61" s="4">
        <v>4.2699999999999995E-2</v>
      </c>
      <c r="D61" s="4">
        <v>3.4099999999999998E-2</v>
      </c>
      <c r="E61" s="4">
        <v>5.1299999999999998E-2</v>
      </c>
      <c r="F61" s="4">
        <v>6.0299999999999999E-2</v>
      </c>
      <c r="G61" s="4"/>
      <c r="H61" s="4"/>
      <c r="I61" s="4"/>
      <c r="J61" s="4"/>
    </row>
    <row r="62" spans="1:10">
      <c r="A62" s="16">
        <v>40634</v>
      </c>
      <c r="B62" s="4">
        <v>4.4999999999999998E-2</v>
      </c>
      <c r="C62" s="4">
        <v>4.2799999999999998E-2</v>
      </c>
      <c r="D62" s="4">
        <v>3.4599999999999999E-2</v>
      </c>
      <c r="E62" s="4">
        <v>5.16E-2</v>
      </c>
      <c r="F62" s="4">
        <v>6.0199999999999997E-2</v>
      </c>
      <c r="G62" s="4"/>
      <c r="H62" s="4"/>
      <c r="I62" s="4"/>
      <c r="J62" s="4"/>
    </row>
    <row r="63" spans="1:10">
      <c r="A63" s="16">
        <v>40664</v>
      </c>
      <c r="B63" s="4">
        <v>4.2900000000000001E-2</v>
      </c>
      <c r="C63" s="4">
        <v>4.0099999999999997E-2</v>
      </c>
      <c r="D63" s="4">
        <v>3.1699999999999999E-2</v>
      </c>
      <c r="E63" s="4">
        <v>4.9599999999999998E-2</v>
      </c>
      <c r="F63" s="4">
        <v>5.7799999999999997E-2</v>
      </c>
      <c r="G63" s="4"/>
      <c r="H63" s="4"/>
      <c r="I63" s="4"/>
      <c r="J63" s="4"/>
    </row>
    <row r="64" spans="1:10">
      <c r="A64" s="16">
        <v>40695</v>
      </c>
      <c r="B64" s="4">
        <v>4.2299999999999997E-2</v>
      </c>
      <c r="C64" s="4">
        <v>3.9100000000000003E-2</v>
      </c>
      <c r="D64" s="4">
        <v>0.03</v>
      </c>
      <c r="E64" s="4">
        <v>4.99E-2</v>
      </c>
      <c r="F64" s="4">
        <v>5.7500000000000002E-2</v>
      </c>
      <c r="G64" s="4"/>
      <c r="H64" s="4"/>
      <c r="I64" s="4"/>
      <c r="J64" s="4"/>
    </row>
    <row r="65" spans="1:10">
      <c r="A65" s="16">
        <v>40725</v>
      </c>
      <c r="B65" s="4">
        <v>4.2700000000000002E-2</v>
      </c>
      <c r="C65" s="4">
        <v>3.95E-2</v>
      </c>
      <c r="D65" s="4">
        <v>0.03</v>
      </c>
      <c r="E65" s="4">
        <v>4.9299999999999997E-2</v>
      </c>
      <c r="F65" s="4">
        <v>5.7599999999999998E-2</v>
      </c>
      <c r="G65" s="4"/>
      <c r="H65" s="4"/>
      <c r="I65" s="4"/>
      <c r="J65" s="4"/>
    </row>
    <row r="66" spans="1:10">
      <c r="A66" s="16">
        <v>40756</v>
      </c>
      <c r="B66" s="4">
        <v>3.6499999999999998E-2</v>
      </c>
      <c r="C66" s="4">
        <v>3.2399999999999998E-2</v>
      </c>
      <c r="D66" s="4">
        <v>2.3E-2</v>
      </c>
      <c r="E66" s="4">
        <v>4.3700000000000003E-2</v>
      </c>
      <c r="F66" s="4">
        <v>5.3600000000000002E-2</v>
      </c>
      <c r="G66" s="4"/>
      <c r="H66" s="4"/>
      <c r="I66" s="4"/>
      <c r="J66" s="4"/>
    </row>
    <row r="67" spans="1:10">
      <c r="A67" s="16">
        <v>40787</v>
      </c>
      <c r="B67" s="4">
        <v>3.1800000000000002E-2</v>
      </c>
      <c r="C67" s="4">
        <v>2.8299999999999999E-2</v>
      </c>
      <c r="D67" s="4">
        <v>1.9800000000000002E-2</v>
      </c>
      <c r="E67" s="4">
        <v>4.0899999999999999E-2</v>
      </c>
      <c r="F67" s="4">
        <v>5.2699999999999997E-2</v>
      </c>
      <c r="G67" s="4"/>
      <c r="H67" s="4"/>
      <c r="I67" s="4"/>
      <c r="J67" s="4"/>
    </row>
    <row r="68" spans="1:10">
      <c r="A68" s="16">
        <v>40817</v>
      </c>
      <c r="B68" s="4">
        <v>3.1300000000000001E-2</v>
      </c>
      <c r="C68" s="4">
        <v>2.87E-2</v>
      </c>
      <c r="D68" s="4">
        <v>2.1499999999999998E-2</v>
      </c>
      <c r="E68" s="4">
        <v>3.9800000000000002E-2</v>
      </c>
      <c r="F68" s="4">
        <v>5.3699999999999998E-2</v>
      </c>
      <c r="G68" s="4"/>
      <c r="H68" s="4"/>
    </row>
    <row r="69" spans="1:10">
      <c r="A69" s="16">
        <v>40848</v>
      </c>
      <c r="B69" s="4">
        <v>3.0200000000000001E-2</v>
      </c>
      <c r="C69" s="4">
        <v>2.7199999999999998E-2</v>
      </c>
      <c r="D69" s="4">
        <v>2.01E-2</v>
      </c>
      <c r="E69" s="4">
        <v>3.8699999999999998E-2</v>
      </c>
      <c r="F69" s="4">
        <v>5.1400000000000001E-2</v>
      </c>
      <c r="G69" s="4"/>
      <c r="H69" s="4"/>
    </row>
    <row r="70" spans="1:10">
      <c r="A70" s="16">
        <v>40878</v>
      </c>
      <c r="B70" s="4">
        <v>2.98E-2</v>
      </c>
      <c r="C70" s="4">
        <v>2.6700000000000002E-2</v>
      </c>
      <c r="D70" s="4">
        <v>1.9800000000000002E-2</v>
      </c>
      <c r="E70" s="4">
        <v>3.9300000000000002E-2</v>
      </c>
      <c r="F70" s="4">
        <v>5.2499999999999998E-2</v>
      </c>
      <c r="G70" s="4"/>
      <c r="H70" s="4"/>
    </row>
    <row r="71" spans="1:10">
      <c r="A71" s="16">
        <v>40909</v>
      </c>
      <c r="B71" s="4">
        <v>3.0300000000000001E-2</v>
      </c>
      <c r="C71" s="4">
        <v>2.7E-2</v>
      </c>
      <c r="D71" s="4">
        <v>1.9699999999999999E-2</v>
      </c>
      <c r="E71" s="4">
        <v>3.85E-2</v>
      </c>
      <c r="F71" s="4">
        <v>5.2299999999999999E-2</v>
      </c>
      <c r="G71" s="4"/>
      <c r="H71" s="4"/>
    </row>
    <row r="72" spans="1:10">
      <c r="A72" s="16">
        <v>40940</v>
      </c>
      <c r="B72" s="4">
        <v>3.1099999999999999E-2</v>
      </c>
      <c r="C72" s="4">
        <v>2.75E-2</v>
      </c>
      <c r="D72" s="4">
        <v>1.9699999999999999E-2</v>
      </c>
      <c r="E72" s="4">
        <v>3.85E-2</v>
      </c>
      <c r="F72" s="4">
        <v>5.1400000000000001E-2</v>
      </c>
      <c r="G72" s="4"/>
      <c r="H72" s="4"/>
    </row>
    <row r="73" spans="1:10">
      <c r="A73" s="16">
        <v>40969</v>
      </c>
      <c r="B73" s="4">
        <v>3.2800000000000003E-2</v>
      </c>
      <c r="C73" s="4">
        <v>2.9399999999999999E-2</v>
      </c>
      <c r="D73" s="4">
        <v>2.1700000000000001E-2</v>
      </c>
      <c r="E73" s="4">
        <v>3.9899999999999998E-2</v>
      </c>
      <c r="F73" s="4">
        <v>5.2299999999999999E-2</v>
      </c>
      <c r="G73" s="4"/>
      <c r="H73" s="4"/>
    </row>
    <row r="74" spans="1:10">
      <c r="A74" s="16">
        <v>41000</v>
      </c>
      <c r="B74" s="4">
        <v>3.1800000000000002E-2</v>
      </c>
      <c r="C74" s="4">
        <v>2.8199999999999999E-2</v>
      </c>
      <c r="D74" s="4">
        <v>2.0500000000000001E-2</v>
      </c>
      <c r="E74" s="4">
        <v>3.9600000000000003E-2</v>
      </c>
      <c r="F74" s="4">
        <v>5.1900000000000002E-2</v>
      </c>
      <c r="G74" s="4"/>
      <c r="H74" s="4"/>
    </row>
    <row r="75" spans="1:10" ht="15.75">
      <c r="A75" s="17" t="s">
        <v>47</v>
      </c>
      <c r="B75" s="11">
        <f>AVERAGE(B11:B74)</f>
        <v>4.19890625E-2</v>
      </c>
      <c r="C75" s="11">
        <f>AVERAGE(C11:C74)</f>
        <v>4.1181249999999996E-2</v>
      </c>
      <c r="D75" s="11">
        <f>AVERAGE(D11:D74)</f>
        <v>3.4185937500000006E-2</v>
      </c>
      <c r="E75" s="11">
        <f>AVERAGE(E11:E74)</f>
        <v>5.1351562500000003E-2</v>
      </c>
      <c r="F75" s="11">
        <f>AVERAGE(F11:F74)</f>
        <v>6.4987500000000004E-2</v>
      </c>
      <c r="G75" s="11"/>
      <c r="H75" s="11"/>
      <c r="I75" s="4"/>
      <c r="J75" s="4"/>
    </row>
    <row r="76" spans="1:10" ht="15.75">
      <c r="A76" s="17" t="s">
        <v>48</v>
      </c>
      <c r="B76" s="11">
        <f>AVERAGE(B72:B74)</f>
        <v>3.1900000000000005E-2</v>
      </c>
      <c r="C76" s="11">
        <f t="shared" ref="C76:F76" si="0">AVERAGE(C72:C74)</f>
        <v>2.8366666666666665E-2</v>
      </c>
      <c r="D76" s="11">
        <f t="shared" si="0"/>
        <v>2.0633333333333333E-2</v>
      </c>
      <c r="E76" s="11">
        <f t="shared" si="0"/>
        <v>3.9333333333333331E-2</v>
      </c>
      <c r="F76" s="11">
        <f t="shared" si="0"/>
        <v>5.1866666666666672E-2</v>
      </c>
      <c r="G76" s="11"/>
      <c r="H76" s="11"/>
    </row>
    <row r="77" spans="1:10" ht="15.75">
      <c r="A77" s="17" t="s">
        <v>243</v>
      </c>
      <c r="B77" s="11">
        <f>MIN(B11:B74)</f>
        <v>2.87E-2</v>
      </c>
      <c r="C77" s="11">
        <f t="shared" ref="C77:F77" si="1">MIN(C11:C74)</f>
        <v>2.6700000000000002E-2</v>
      </c>
      <c r="D77" s="11">
        <f t="shared" si="1"/>
        <v>1.9699999999999999E-2</v>
      </c>
      <c r="E77" s="11">
        <f t="shared" si="1"/>
        <v>3.85E-2</v>
      </c>
      <c r="F77" s="11">
        <f t="shared" si="1"/>
        <v>5.1400000000000001E-2</v>
      </c>
      <c r="G77" s="11"/>
      <c r="H77" s="11"/>
      <c r="I77" s="4"/>
      <c r="J77" s="4"/>
    </row>
    <row r="78" spans="1:10" ht="15.75">
      <c r="A78" s="17" t="s">
        <v>244</v>
      </c>
      <c r="B78" s="11">
        <f>MAX(B11:B74)</f>
        <v>5.1999999999999998E-2</v>
      </c>
      <c r="C78" s="11">
        <f t="shared" ref="C78:F78" si="2">MAX(C11:C74)</f>
        <v>5.2900000000000003E-2</v>
      </c>
      <c r="D78" s="11">
        <f t="shared" si="2"/>
        <v>5.0999999999999997E-2</v>
      </c>
      <c r="E78" s="11">
        <f t="shared" si="2"/>
        <v>6.2799999999999995E-2</v>
      </c>
      <c r="F78" s="11">
        <f t="shared" si="2"/>
        <v>9.2100000000000001E-2</v>
      </c>
      <c r="G78" s="11"/>
      <c r="H78" s="11"/>
      <c r="I78" s="4"/>
      <c r="J78" s="4"/>
    </row>
    <row r="79" spans="1:10">
      <c r="A79" s="72" t="s">
        <v>69</v>
      </c>
      <c r="B79" s="72"/>
      <c r="C79" s="72"/>
      <c r="D79" s="72"/>
      <c r="E79" s="72"/>
    </row>
    <row r="80" spans="1:10">
      <c r="A80" s="16"/>
    </row>
    <row r="81" spans="1:1">
      <c r="A81" s="16"/>
    </row>
    <row r="82" spans="1:1">
      <c r="A82" s="16"/>
    </row>
    <row r="83" spans="1:1">
      <c r="A83" s="16"/>
    </row>
    <row r="84" spans="1:1">
      <c r="A84" s="16"/>
    </row>
    <row r="85" spans="1:1">
      <c r="A85" s="16"/>
    </row>
    <row r="86" spans="1:1">
      <c r="A86" s="16"/>
    </row>
    <row r="87" spans="1:1">
      <c r="A87" s="16"/>
    </row>
    <row r="88" spans="1:1">
      <c r="A88" s="16"/>
    </row>
    <row r="89" spans="1:1">
      <c r="A89" s="16"/>
    </row>
    <row r="90" spans="1:1">
      <c r="A90" s="16"/>
    </row>
    <row r="91" spans="1:1">
      <c r="A91" s="16"/>
    </row>
    <row r="92" spans="1:1">
      <c r="A92" s="16"/>
    </row>
    <row r="93" spans="1:1">
      <c r="A93" s="16"/>
    </row>
    <row r="94" spans="1:1">
      <c r="A94" s="16"/>
    </row>
    <row r="95" spans="1:1">
      <c r="A95" s="16"/>
    </row>
    <row r="96" spans="1:1">
      <c r="A96" s="16"/>
    </row>
    <row r="97" spans="1:1">
      <c r="A97" s="16"/>
    </row>
    <row r="98" spans="1:1">
      <c r="A98" s="16"/>
    </row>
    <row r="99" spans="1:1">
      <c r="A99" s="16"/>
    </row>
    <row r="100" spans="1:1">
      <c r="A100" s="16"/>
    </row>
    <row r="101" spans="1:1">
      <c r="A101" s="16"/>
    </row>
    <row r="102" spans="1:1">
      <c r="A102" s="16"/>
    </row>
    <row r="103" spans="1:1">
      <c r="A103" s="16"/>
    </row>
    <row r="104" spans="1:1">
      <c r="A104" s="16"/>
    </row>
    <row r="105" spans="1:1">
      <c r="A105" s="16"/>
    </row>
    <row r="106" spans="1:1">
      <c r="A106" s="16"/>
    </row>
    <row r="107" spans="1:1">
      <c r="A107" s="16"/>
    </row>
    <row r="108" spans="1:1">
      <c r="A108" s="16"/>
    </row>
  </sheetData>
  <mergeCells count="4">
    <mergeCell ref="A79:E79"/>
    <mergeCell ref="A3:F3"/>
    <mergeCell ref="A4:F4"/>
    <mergeCell ref="A5:F5"/>
  </mergeCells>
  <pageMargins left="0.7" right="0.7" top="0.75" bottom="0.75" header="0.3" footer="0.3"/>
  <pageSetup scale="57" orientation="portrait" r:id="rId1"/>
  <headerFooter>
    <oddHeader>&amp;RDocket No. 11-035-200
Exhibit OCS 1.2D  Lawton
Page 1 of 1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0:I38"/>
  <sheetViews>
    <sheetView workbookViewId="0">
      <selection sqref="A1:H38"/>
    </sheetView>
  </sheetViews>
  <sheetFormatPr defaultRowHeight="15"/>
  <cols>
    <col min="1" max="1" width="5.42578125" customWidth="1"/>
    <col min="2" max="2" width="28.28515625" customWidth="1"/>
    <col min="4" max="4" width="14.42578125" customWidth="1"/>
    <col min="5" max="5" width="13.42578125" customWidth="1"/>
    <col min="6" max="6" width="13.140625" customWidth="1"/>
    <col min="7" max="7" width="11" customWidth="1"/>
    <col min="9" max="9" width="11.42578125" customWidth="1"/>
  </cols>
  <sheetData>
    <row r="10" spans="1:9">
      <c r="A10" s="31"/>
      <c r="B10" s="31"/>
      <c r="C10" s="31"/>
      <c r="D10" s="31"/>
      <c r="E10" s="31"/>
      <c r="F10" s="31"/>
      <c r="G10" s="31"/>
      <c r="H10" s="31"/>
      <c r="I10" s="31"/>
    </row>
    <row r="11" spans="1:9">
      <c r="D11" s="4"/>
      <c r="F11" s="4"/>
    </row>
    <row r="12" spans="1:9">
      <c r="D12" s="4"/>
      <c r="E12" s="4"/>
      <c r="F12" s="4"/>
    </row>
    <row r="13" spans="1:9">
      <c r="D13" s="4"/>
      <c r="E13" s="4"/>
      <c r="F13" s="4"/>
    </row>
    <row r="14" spans="1:9">
      <c r="D14" s="4"/>
      <c r="F14" s="4"/>
    </row>
    <row r="15" spans="1:9">
      <c r="D15" s="4"/>
      <c r="E15" s="4"/>
      <c r="F15" s="4"/>
    </row>
    <row r="16" spans="1:9">
      <c r="D16" s="4"/>
      <c r="E16" s="4"/>
      <c r="F16" s="4"/>
    </row>
    <row r="17" spans="4:6">
      <c r="D17" s="4"/>
      <c r="F17" s="4"/>
    </row>
    <row r="18" spans="4:6">
      <c r="D18" s="4"/>
      <c r="E18" s="4"/>
      <c r="F18" s="4"/>
    </row>
    <row r="19" spans="4:6">
      <c r="D19" s="4"/>
      <c r="E19" s="4"/>
      <c r="F19" s="4"/>
    </row>
    <row r="20" spans="4:6">
      <c r="D20" s="4"/>
      <c r="F20" s="4"/>
    </row>
    <row r="21" spans="4:6">
      <c r="D21" s="4"/>
      <c r="F21" s="4"/>
    </row>
    <row r="22" spans="4:6">
      <c r="D22" s="4"/>
      <c r="E22" s="4"/>
      <c r="F22" s="4"/>
    </row>
    <row r="23" spans="4:6">
      <c r="D23" s="4"/>
      <c r="E23" s="4"/>
      <c r="F23" s="4"/>
    </row>
    <row r="24" spans="4:6">
      <c r="D24" s="4"/>
      <c r="F24" s="4"/>
    </row>
    <row r="25" spans="4:6">
      <c r="D25" s="4"/>
      <c r="F25" s="4"/>
    </row>
    <row r="26" spans="4:6">
      <c r="D26" s="4"/>
      <c r="F26" s="4"/>
    </row>
    <row r="27" spans="4:6">
      <c r="D27" s="4"/>
      <c r="E27" s="4"/>
      <c r="F27" s="4"/>
    </row>
    <row r="28" spans="4:6">
      <c r="D28" s="4"/>
      <c r="E28" s="4"/>
      <c r="F28" s="4"/>
    </row>
    <row r="29" spans="4:6">
      <c r="D29" s="4"/>
      <c r="E29" s="4"/>
      <c r="F29" s="4"/>
    </row>
    <row r="30" spans="4:6">
      <c r="D30" s="4"/>
      <c r="F30" s="4"/>
    </row>
    <row r="31" spans="4:6">
      <c r="D31" s="4"/>
      <c r="F31" s="4"/>
    </row>
    <row r="32" spans="4:6">
      <c r="D32" s="4"/>
      <c r="E32" s="4"/>
      <c r="F32" s="4"/>
    </row>
    <row r="33" spans="4:6">
      <c r="D33" s="4"/>
      <c r="E33" s="4"/>
      <c r="F33" s="4"/>
    </row>
    <row r="34" spans="4:6">
      <c r="D34" s="4"/>
      <c r="E34" s="4"/>
      <c r="F34" s="4"/>
    </row>
    <row r="35" spans="4:6">
      <c r="D35" s="4"/>
      <c r="F35" s="4"/>
    </row>
    <row r="36" spans="4:6">
      <c r="D36" s="4"/>
      <c r="E36" s="4"/>
      <c r="F36" s="4"/>
    </row>
    <row r="38" spans="4:6">
      <c r="D38" s="4"/>
      <c r="E38" s="4"/>
      <c r="F38" s="4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89"/>
  <sheetViews>
    <sheetView topLeftCell="G1" workbookViewId="0">
      <selection activeCell="H16" sqref="H16"/>
    </sheetView>
  </sheetViews>
  <sheetFormatPr defaultRowHeight="15"/>
  <cols>
    <col min="1" max="1" width="6.42578125" customWidth="1"/>
    <col min="3" max="3" width="15" customWidth="1"/>
    <col min="5" max="5" width="14.28515625" customWidth="1"/>
    <col min="6" max="6" width="14.140625" customWidth="1"/>
    <col min="7" max="7" width="12.7109375" customWidth="1"/>
    <col min="8" max="8" width="15.5703125" customWidth="1"/>
    <col min="10" max="10" width="13.85546875" bestFit="1" customWidth="1"/>
    <col min="11" max="11" width="14.5703125" customWidth="1"/>
    <col min="12" max="12" width="14.28515625" customWidth="1"/>
    <col min="13" max="14" width="13.85546875" bestFit="1" customWidth="1"/>
    <col min="15" max="15" width="14.7109375" customWidth="1"/>
    <col min="18" max="18" width="13.85546875" bestFit="1" customWidth="1"/>
    <col min="19" max="19" width="13.42578125" customWidth="1"/>
    <col min="20" max="20" width="12.28515625" customWidth="1"/>
    <col min="21" max="21" width="15" customWidth="1"/>
    <col min="22" max="22" width="14.42578125" customWidth="1"/>
  </cols>
  <sheetData>
    <row r="1" spans="1:2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2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2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2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22" ht="26.25">
      <c r="A10" s="2" t="s">
        <v>0</v>
      </c>
      <c r="B10" s="2" t="s">
        <v>120</v>
      </c>
      <c r="C10" s="2" t="s">
        <v>226</v>
      </c>
      <c r="D10" s="2" t="s">
        <v>227</v>
      </c>
      <c r="E10" s="2" t="s">
        <v>228</v>
      </c>
      <c r="F10" s="2" t="s">
        <v>229</v>
      </c>
      <c r="G10" s="2"/>
      <c r="H10" s="2"/>
      <c r="I10" s="2"/>
      <c r="J10" s="2"/>
      <c r="K10" s="2"/>
      <c r="L10" s="2"/>
      <c r="M10" s="2"/>
      <c r="N10" s="2"/>
      <c r="O10" s="2"/>
      <c r="Q10" s="2"/>
      <c r="R10" s="2"/>
      <c r="S10" s="2"/>
      <c r="T10" s="2"/>
      <c r="U10" s="2"/>
      <c r="V10" s="2"/>
    </row>
    <row r="11" spans="1:22">
      <c r="A11">
        <v>1</v>
      </c>
      <c r="B11">
        <v>2012</v>
      </c>
      <c r="C11" s="24">
        <v>592984000</v>
      </c>
      <c r="D11" s="4">
        <v>0.1135</v>
      </c>
      <c r="E11" s="24">
        <f>C11*D11</f>
        <v>67303684</v>
      </c>
      <c r="F11" s="24">
        <v>26354000</v>
      </c>
      <c r="G11" s="24"/>
      <c r="H11" s="24"/>
      <c r="K11" s="24"/>
      <c r="L11" s="24"/>
      <c r="M11" s="24"/>
      <c r="N11" s="24"/>
      <c r="O11" s="24"/>
      <c r="R11" s="24"/>
      <c r="S11" s="24"/>
      <c r="T11" s="24"/>
      <c r="U11" s="24"/>
      <c r="V11" s="24"/>
    </row>
    <row r="12" spans="1:22">
      <c r="A12">
        <f>A11+1</f>
        <v>2</v>
      </c>
      <c r="B12">
        <f>B11+1</f>
        <v>2013</v>
      </c>
      <c r="C12" s="24">
        <f>C11-F11</f>
        <v>566630000</v>
      </c>
      <c r="D12" s="4">
        <v>0.1135</v>
      </c>
      <c r="E12" s="24">
        <f t="shared" ref="E12:E45" si="0">C12*D12</f>
        <v>64312505</v>
      </c>
      <c r="F12" s="24">
        <f>F11</f>
        <v>26354000</v>
      </c>
      <c r="G12" s="24"/>
      <c r="H12" s="24"/>
      <c r="K12" s="24"/>
      <c r="L12" s="24"/>
      <c r="M12" s="24"/>
      <c r="N12" s="24"/>
      <c r="O12" s="24"/>
      <c r="R12" s="24"/>
      <c r="S12" s="24"/>
      <c r="T12" s="24"/>
      <c r="U12" s="24"/>
      <c r="V12" s="24"/>
    </row>
    <row r="13" spans="1:22">
      <c r="A13">
        <f t="shared" ref="A13:A55" si="1">A12+1</f>
        <v>3</v>
      </c>
      <c r="B13">
        <f t="shared" ref="B13:B45" si="2">B12+1</f>
        <v>2014</v>
      </c>
      <c r="C13" s="24">
        <f t="shared" ref="C13:C45" si="3">C12-F12</f>
        <v>540276000</v>
      </c>
      <c r="D13" s="4">
        <v>0.1135</v>
      </c>
      <c r="E13" s="24">
        <f t="shared" si="0"/>
        <v>61321326</v>
      </c>
      <c r="F13" s="24">
        <f t="shared" ref="F13:F45" si="4">F12</f>
        <v>26354000</v>
      </c>
      <c r="G13" s="24"/>
      <c r="H13" s="24"/>
      <c r="K13" s="24"/>
      <c r="L13" s="24"/>
      <c r="M13" s="24"/>
      <c r="N13" s="24"/>
      <c r="O13" s="24"/>
      <c r="R13" s="24"/>
      <c r="S13" s="24"/>
      <c r="T13" s="24"/>
      <c r="U13" s="24"/>
      <c r="V13" s="24"/>
    </row>
    <row r="14" spans="1:22">
      <c r="A14">
        <f t="shared" si="1"/>
        <v>4</v>
      </c>
      <c r="B14">
        <f t="shared" si="2"/>
        <v>2015</v>
      </c>
      <c r="C14" s="24">
        <f t="shared" si="3"/>
        <v>513922000</v>
      </c>
      <c r="D14" s="4">
        <v>0.1135</v>
      </c>
      <c r="E14" s="24">
        <f t="shared" si="0"/>
        <v>58330147</v>
      </c>
      <c r="F14" s="24">
        <f t="shared" si="4"/>
        <v>26354000</v>
      </c>
      <c r="G14" s="24"/>
      <c r="H14" s="24"/>
      <c r="K14" s="24"/>
      <c r="L14" s="24"/>
      <c r="M14" s="24"/>
      <c r="N14" s="24"/>
      <c r="O14" s="24"/>
      <c r="R14" s="24"/>
      <c r="S14" s="24"/>
      <c r="T14" s="24"/>
      <c r="U14" s="24"/>
      <c r="V14" s="24"/>
    </row>
    <row r="15" spans="1:22">
      <c r="A15">
        <f t="shared" si="1"/>
        <v>5</v>
      </c>
      <c r="B15">
        <f t="shared" si="2"/>
        <v>2016</v>
      </c>
      <c r="C15" s="24">
        <f t="shared" si="3"/>
        <v>487568000</v>
      </c>
      <c r="D15" s="4">
        <v>0.1135</v>
      </c>
      <c r="E15" s="24">
        <f t="shared" si="0"/>
        <v>55338968</v>
      </c>
      <c r="F15" s="24">
        <f t="shared" si="4"/>
        <v>26354000</v>
      </c>
      <c r="G15" s="24"/>
      <c r="H15" s="24"/>
      <c r="K15" s="24"/>
      <c r="L15" s="24"/>
      <c r="M15" s="24"/>
      <c r="N15" s="24"/>
      <c r="O15" s="24"/>
      <c r="R15" s="24"/>
      <c r="S15" s="24"/>
      <c r="T15" s="24"/>
      <c r="U15" s="24"/>
      <c r="V15" s="24"/>
    </row>
    <row r="16" spans="1:22">
      <c r="A16">
        <f t="shared" si="1"/>
        <v>6</v>
      </c>
      <c r="B16">
        <f t="shared" si="2"/>
        <v>2017</v>
      </c>
      <c r="C16" s="24">
        <f t="shared" si="3"/>
        <v>461214000</v>
      </c>
      <c r="D16" s="4">
        <v>0.1135</v>
      </c>
      <c r="E16" s="24">
        <f t="shared" si="0"/>
        <v>52347789</v>
      </c>
      <c r="F16" s="24">
        <f t="shared" si="4"/>
        <v>26354000</v>
      </c>
      <c r="G16" s="24"/>
      <c r="H16" s="24"/>
      <c r="K16" s="24"/>
      <c r="L16" s="24"/>
      <c r="M16" s="24"/>
      <c r="N16" s="24"/>
      <c r="O16" s="24"/>
      <c r="R16" s="24"/>
      <c r="S16" s="24"/>
      <c r="T16" s="24"/>
      <c r="U16" s="24"/>
      <c r="V16" s="24"/>
    </row>
    <row r="17" spans="1:22">
      <c r="A17">
        <f t="shared" si="1"/>
        <v>7</v>
      </c>
      <c r="B17">
        <f t="shared" si="2"/>
        <v>2018</v>
      </c>
      <c r="C17" s="24">
        <f t="shared" si="3"/>
        <v>434860000</v>
      </c>
      <c r="D17" s="4">
        <v>0.1135</v>
      </c>
      <c r="E17" s="24">
        <f t="shared" si="0"/>
        <v>49356610</v>
      </c>
      <c r="F17" s="24">
        <f t="shared" si="4"/>
        <v>26354000</v>
      </c>
      <c r="G17" s="24"/>
      <c r="H17" s="24"/>
      <c r="K17" s="24"/>
      <c r="L17" s="24"/>
      <c r="M17" s="24"/>
      <c r="N17" s="24"/>
      <c r="O17" s="24"/>
      <c r="R17" s="24"/>
      <c r="S17" s="24"/>
      <c r="T17" s="24"/>
      <c r="U17" s="24"/>
      <c r="V17" s="24"/>
    </row>
    <row r="18" spans="1:22">
      <c r="A18">
        <f t="shared" si="1"/>
        <v>8</v>
      </c>
      <c r="B18">
        <f t="shared" si="2"/>
        <v>2019</v>
      </c>
      <c r="C18" s="24">
        <f t="shared" si="3"/>
        <v>408506000</v>
      </c>
      <c r="D18" s="4">
        <v>0.1135</v>
      </c>
      <c r="E18" s="24">
        <f t="shared" si="0"/>
        <v>46365431</v>
      </c>
      <c r="F18" s="24">
        <f t="shared" si="4"/>
        <v>26354000</v>
      </c>
      <c r="G18" s="24"/>
      <c r="H18" s="24"/>
      <c r="K18" s="24"/>
      <c r="L18" s="24"/>
      <c r="M18" s="24"/>
      <c r="N18" s="24"/>
      <c r="O18" s="24"/>
      <c r="R18" s="24"/>
      <c r="S18" s="24"/>
      <c r="T18" s="24"/>
      <c r="U18" s="24"/>
      <c r="V18" s="24"/>
    </row>
    <row r="19" spans="1:22">
      <c r="A19">
        <f t="shared" si="1"/>
        <v>9</v>
      </c>
      <c r="B19">
        <f t="shared" si="2"/>
        <v>2020</v>
      </c>
      <c r="C19" s="24">
        <f t="shared" si="3"/>
        <v>382152000</v>
      </c>
      <c r="D19" s="4">
        <v>0.1135</v>
      </c>
      <c r="E19" s="24">
        <f t="shared" si="0"/>
        <v>43374252</v>
      </c>
      <c r="F19" s="24">
        <f t="shared" si="4"/>
        <v>26354000</v>
      </c>
      <c r="G19" s="24"/>
      <c r="H19" s="24"/>
      <c r="K19" s="24"/>
      <c r="L19" s="24"/>
      <c r="M19" s="24"/>
      <c r="N19" s="24"/>
      <c r="O19" s="24"/>
      <c r="R19" s="24"/>
      <c r="S19" s="24"/>
      <c r="T19" s="24"/>
      <c r="U19" s="24"/>
      <c r="V19" s="24"/>
    </row>
    <row r="20" spans="1:22">
      <c r="A20">
        <f t="shared" si="1"/>
        <v>10</v>
      </c>
      <c r="B20">
        <f t="shared" si="2"/>
        <v>2021</v>
      </c>
      <c r="C20" s="24">
        <f t="shared" si="3"/>
        <v>355798000</v>
      </c>
      <c r="D20" s="4">
        <v>0.1135</v>
      </c>
      <c r="E20" s="24">
        <f t="shared" si="0"/>
        <v>40383073</v>
      </c>
      <c r="F20" s="24">
        <f t="shared" si="4"/>
        <v>26354000</v>
      </c>
      <c r="G20" s="24"/>
      <c r="H20" s="24"/>
      <c r="K20" s="24"/>
      <c r="L20" s="24"/>
      <c r="M20" s="24"/>
      <c r="N20" s="24"/>
      <c r="O20" s="24"/>
      <c r="R20" s="24"/>
      <c r="S20" s="24"/>
      <c r="T20" s="24"/>
      <c r="U20" s="24"/>
      <c r="V20" s="24"/>
    </row>
    <row r="21" spans="1:22">
      <c r="A21">
        <f t="shared" si="1"/>
        <v>11</v>
      </c>
      <c r="B21">
        <f t="shared" si="2"/>
        <v>2022</v>
      </c>
      <c r="C21" s="24">
        <f t="shared" si="3"/>
        <v>329444000</v>
      </c>
      <c r="D21" s="4">
        <v>0.1135</v>
      </c>
      <c r="E21" s="24">
        <f t="shared" si="0"/>
        <v>37391894</v>
      </c>
      <c r="F21" s="24">
        <f t="shared" si="4"/>
        <v>26354000</v>
      </c>
      <c r="G21" s="24"/>
      <c r="H21" s="24"/>
      <c r="K21" s="24"/>
      <c r="L21" s="24"/>
      <c r="M21" s="24"/>
      <c r="N21" s="24"/>
      <c r="O21" s="24"/>
      <c r="R21" s="24"/>
      <c r="S21" s="24"/>
      <c r="T21" s="24"/>
      <c r="U21" s="24"/>
      <c r="V21" s="24"/>
    </row>
    <row r="22" spans="1:22">
      <c r="A22">
        <f t="shared" si="1"/>
        <v>12</v>
      </c>
      <c r="B22">
        <f t="shared" si="2"/>
        <v>2023</v>
      </c>
      <c r="C22" s="24">
        <f t="shared" si="3"/>
        <v>303090000</v>
      </c>
      <c r="D22" s="4">
        <v>0.1135</v>
      </c>
      <c r="E22" s="24">
        <f t="shared" si="0"/>
        <v>34400715</v>
      </c>
      <c r="F22" s="24">
        <f t="shared" si="4"/>
        <v>26354000</v>
      </c>
      <c r="G22" s="24"/>
      <c r="H22" s="24"/>
      <c r="K22" s="24"/>
      <c r="L22" s="24"/>
      <c r="M22" s="24"/>
      <c r="N22" s="24"/>
      <c r="O22" s="24"/>
      <c r="R22" s="24"/>
      <c r="S22" s="24"/>
      <c r="T22" s="24"/>
      <c r="U22" s="24"/>
      <c r="V22" s="24"/>
    </row>
    <row r="23" spans="1:22">
      <c r="A23">
        <f t="shared" si="1"/>
        <v>13</v>
      </c>
      <c r="B23">
        <f t="shared" si="2"/>
        <v>2024</v>
      </c>
      <c r="C23" s="24">
        <f t="shared" si="3"/>
        <v>276736000</v>
      </c>
      <c r="D23" s="4">
        <v>0.1135</v>
      </c>
      <c r="E23" s="24">
        <f t="shared" si="0"/>
        <v>31409536</v>
      </c>
      <c r="F23" s="24">
        <f t="shared" si="4"/>
        <v>26354000</v>
      </c>
      <c r="G23" s="24"/>
      <c r="H23" s="24"/>
      <c r="K23" s="24"/>
      <c r="L23" s="24"/>
      <c r="M23" s="24"/>
      <c r="N23" s="24"/>
      <c r="O23" s="24"/>
      <c r="R23" s="24"/>
      <c r="S23" s="24"/>
      <c r="T23" s="24"/>
      <c r="U23" s="24"/>
      <c r="V23" s="24"/>
    </row>
    <row r="24" spans="1:22">
      <c r="A24">
        <f t="shared" si="1"/>
        <v>14</v>
      </c>
      <c r="B24">
        <f t="shared" si="2"/>
        <v>2025</v>
      </c>
      <c r="C24" s="24">
        <f t="shared" si="3"/>
        <v>250382000</v>
      </c>
      <c r="D24" s="4">
        <v>0.1135</v>
      </c>
      <c r="E24" s="24">
        <f t="shared" si="0"/>
        <v>28418357</v>
      </c>
      <c r="F24" s="24">
        <f t="shared" si="4"/>
        <v>26354000</v>
      </c>
      <c r="G24" s="24"/>
      <c r="H24" s="24"/>
      <c r="K24" s="24"/>
      <c r="L24" s="24"/>
      <c r="M24" s="24"/>
      <c r="N24" s="24"/>
      <c r="O24" s="24"/>
      <c r="R24" s="24"/>
      <c r="S24" s="24"/>
      <c r="T24" s="24"/>
      <c r="U24" s="24"/>
      <c r="V24" s="24"/>
    </row>
    <row r="25" spans="1:22">
      <c r="A25">
        <f t="shared" si="1"/>
        <v>15</v>
      </c>
      <c r="B25">
        <f t="shared" si="2"/>
        <v>2026</v>
      </c>
      <c r="C25" s="24">
        <f t="shared" si="3"/>
        <v>224028000</v>
      </c>
      <c r="D25" s="4">
        <v>0.1135</v>
      </c>
      <c r="E25" s="24">
        <f t="shared" si="0"/>
        <v>25427178</v>
      </c>
      <c r="F25" s="24">
        <f t="shared" si="4"/>
        <v>26354000</v>
      </c>
      <c r="G25" s="24"/>
      <c r="H25" s="24"/>
      <c r="K25" s="24"/>
      <c r="L25" s="24"/>
      <c r="M25" s="24"/>
      <c r="N25" s="24"/>
      <c r="O25" s="24"/>
      <c r="R25" s="24"/>
      <c r="S25" s="24"/>
      <c r="T25" s="24"/>
      <c r="U25" s="24"/>
      <c r="V25" s="24"/>
    </row>
    <row r="26" spans="1:22">
      <c r="A26">
        <f t="shared" si="1"/>
        <v>16</v>
      </c>
      <c r="B26">
        <f t="shared" si="2"/>
        <v>2027</v>
      </c>
      <c r="C26" s="24">
        <f t="shared" si="3"/>
        <v>197674000</v>
      </c>
      <c r="D26" s="4">
        <v>0.1135</v>
      </c>
      <c r="E26" s="24">
        <f t="shared" si="0"/>
        <v>22435999</v>
      </c>
      <c r="F26" s="24">
        <f t="shared" si="4"/>
        <v>26354000</v>
      </c>
      <c r="G26" s="24"/>
      <c r="H26" s="24"/>
      <c r="K26" s="24"/>
      <c r="L26" s="24"/>
      <c r="M26" s="24"/>
      <c r="N26" s="24"/>
      <c r="O26" s="24"/>
      <c r="R26" s="24"/>
      <c r="S26" s="24"/>
      <c r="T26" s="24"/>
      <c r="U26" s="24"/>
      <c r="V26" s="24"/>
    </row>
    <row r="27" spans="1:22">
      <c r="A27">
        <f t="shared" si="1"/>
        <v>17</v>
      </c>
      <c r="B27">
        <f t="shared" si="2"/>
        <v>2028</v>
      </c>
      <c r="C27" s="24">
        <f t="shared" si="3"/>
        <v>171320000</v>
      </c>
      <c r="D27" s="4">
        <v>0.1135</v>
      </c>
      <c r="E27" s="24">
        <f t="shared" si="0"/>
        <v>19444820</v>
      </c>
      <c r="F27" s="24">
        <f t="shared" si="4"/>
        <v>26354000</v>
      </c>
      <c r="G27" s="24"/>
      <c r="H27" s="24"/>
      <c r="K27" s="24"/>
      <c r="L27" s="24"/>
      <c r="M27" s="24"/>
      <c r="N27" s="24"/>
      <c r="O27" s="24"/>
      <c r="R27" s="24"/>
      <c r="S27" s="24"/>
      <c r="T27" s="24"/>
      <c r="U27" s="24"/>
      <c r="V27" s="24"/>
    </row>
    <row r="28" spans="1:22">
      <c r="A28">
        <f t="shared" si="1"/>
        <v>18</v>
      </c>
      <c r="B28">
        <f t="shared" si="2"/>
        <v>2029</v>
      </c>
      <c r="C28" s="24">
        <f t="shared" si="3"/>
        <v>144966000</v>
      </c>
      <c r="D28" s="4">
        <v>0.1135</v>
      </c>
      <c r="E28" s="24">
        <f t="shared" si="0"/>
        <v>16453641</v>
      </c>
      <c r="F28" s="24">
        <f t="shared" si="4"/>
        <v>26354000</v>
      </c>
      <c r="G28" s="24"/>
      <c r="H28" s="24"/>
      <c r="K28" s="24"/>
      <c r="L28" s="24"/>
      <c r="M28" s="24"/>
      <c r="N28" s="24"/>
      <c r="O28" s="24"/>
      <c r="R28" s="24"/>
      <c r="S28" s="24"/>
      <c r="T28" s="24"/>
      <c r="U28" s="24"/>
      <c r="V28" s="24"/>
    </row>
    <row r="29" spans="1:22">
      <c r="A29">
        <f t="shared" si="1"/>
        <v>19</v>
      </c>
      <c r="B29">
        <f t="shared" si="2"/>
        <v>2030</v>
      </c>
      <c r="C29" s="24">
        <f t="shared" si="3"/>
        <v>118612000</v>
      </c>
      <c r="D29" s="4">
        <v>0.1135</v>
      </c>
      <c r="E29" s="24">
        <f t="shared" si="0"/>
        <v>13462462</v>
      </c>
      <c r="F29" s="24">
        <f t="shared" si="4"/>
        <v>26354000</v>
      </c>
      <c r="G29" s="24"/>
      <c r="H29" s="24"/>
      <c r="K29" s="24"/>
      <c r="L29" s="24"/>
      <c r="M29" s="24"/>
      <c r="N29" s="24"/>
      <c r="O29" s="24"/>
      <c r="R29" s="24"/>
      <c r="S29" s="24"/>
      <c r="T29" s="24"/>
      <c r="U29" s="24"/>
      <c r="V29" s="24"/>
    </row>
    <row r="30" spans="1:22">
      <c r="A30">
        <f t="shared" si="1"/>
        <v>20</v>
      </c>
      <c r="B30">
        <f t="shared" si="2"/>
        <v>2031</v>
      </c>
      <c r="C30" s="24">
        <f t="shared" si="3"/>
        <v>92258000</v>
      </c>
      <c r="D30" s="4">
        <v>0.1135</v>
      </c>
      <c r="E30" s="24">
        <f t="shared" si="0"/>
        <v>10471283</v>
      </c>
      <c r="F30" s="24">
        <f t="shared" si="4"/>
        <v>26354000</v>
      </c>
      <c r="G30" s="24"/>
      <c r="H30" s="24"/>
      <c r="K30" s="24"/>
      <c r="L30" s="24"/>
      <c r="M30" s="24"/>
      <c r="N30" s="24"/>
      <c r="O30" s="24"/>
      <c r="R30" s="24"/>
      <c r="S30" s="24"/>
      <c r="T30" s="24"/>
      <c r="U30" s="24"/>
      <c r="V30" s="24"/>
    </row>
    <row r="31" spans="1:22">
      <c r="A31">
        <f t="shared" si="1"/>
        <v>21</v>
      </c>
      <c r="B31">
        <f t="shared" si="2"/>
        <v>2032</v>
      </c>
      <c r="C31" s="24">
        <f t="shared" si="3"/>
        <v>65904000</v>
      </c>
      <c r="D31" s="4">
        <v>0.1135</v>
      </c>
      <c r="E31" s="24">
        <f t="shared" si="0"/>
        <v>7480104</v>
      </c>
      <c r="F31" s="24">
        <f t="shared" si="4"/>
        <v>26354000</v>
      </c>
      <c r="G31" s="24"/>
      <c r="H31" s="24"/>
      <c r="K31" s="24"/>
      <c r="L31" s="24"/>
      <c r="M31" s="24"/>
      <c r="N31" s="24"/>
      <c r="O31" s="24"/>
      <c r="R31" s="24"/>
      <c r="S31" s="24"/>
      <c r="T31" s="24"/>
      <c r="U31" s="24"/>
      <c r="V31" s="24"/>
    </row>
    <row r="32" spans="1:22">
      <c r="A32">
        <f t="shared" si="1"/>
        <v>22</v>
      </c>
      <c r="B32">
        <f t="shared" si="2"/>
        <v>2033</v>
      </c>
      <c r="C32" s="24">
        <f t="shared" si="3"/>
        <v>39550000</v>
      </c>
      <c r="D32" s="4">
        <v>0.1135</v>
      </c>
      <c r="E32" s="24">
        <f t="shared" si="0"/>
        <v>4488925</v>
      </c>
      <c r="F32" s="24">
        <f t="shared" si="4"/>
        <v>26354000</v>
      </c>
      <c r="G32" s="24"/>
      <c r="H32" s="24"/>
      <c r="K32" s="24"/>
      <c r="L32" s="24"/>
      <c r="M32" s="24"/>
      <c r="N32" s="24"/>
      <c r="O32" s="24"/>
      <c r="R32" s="24"/>
      <c r="S32" s="24"/>
      <c r="T32" s="24"/>
      <c r="U32" s="24"/>
      <c r="V32" s="24"/>
    </row>
    <row r="33" spans="1:22">
      <c r="A33">
        <f t="shared" si="1"/>
        <v>23</v>
      </c>
      <c r="B33">
        <f t="shared" si="2"/>
        <v>2034</v>
      </c>
      <c r="C33" s="24">
        <f t="shared" si="3"/>
        <v>13196000</v>
      </c>
      <c r="D33" s="4">
        <v>0.1135</v>
      </c>
      <c r="E33" s="24">
        <f t="shared" si="0"/>
        <v>1497746</v>
      </c>
      <c r="F33" s="24">
        <f t="shared" si="4"/>
        <v>26354000</v>
      </c>
      <c r="G33" s="24"/>
      <c r="H33" s="24"/>
      <c r="K33" s="24"/>
      <c r="L33" s="24"/>
      <c r="M33" s="24"/>
      <c r="N33" s="24"/>
      <c r="O33" s="24"/>
      <c r="R33" s="24"/>
      <c r="S33" s="24"/>
      <c r="T33" s="24"/>
      <c r="U33" s="24"/>
      <c r="V33" s="24"/>
    </row>
    <row r="34" spans="1:22">
      <c r="A34">
        <f t="shared" si="1"/>
        <v>24</v>
      </c>
      <c r="B34">
        <f t="shared" si="2"/>
        <v>2035</v>
      </c>
      <c r="C34" s="24">
        <f t="shared" si="3"/>
        <v>-13158000</v>
      </c>
      <c r="D34" s="4">
        <v>0.1135</v>
      </c>
      <c r="E34" s="24">
        <f t="shared" si="0"/>
        <v>-1493433</v>
      </c>
      <c r="F34" s="24">
        <f t="shared" si="4"/>
        <v>26354000</v>
      </c>
      <c r="G34" s="24"/>
      <c r="H34" s="24"/>
      <c r="K34" s="24"/>
      <c r="L34" s="24"/>
      <c r="M34" s="24"/>
      <c r="N34" s="24"/>
      <c r="O34" s="24"/>
      <c r="R34" s="24"/>
      <c r="S34" s="24"/>
      <c r="T34" s="24"/>
      <c r="U34" s="24"/>
      <c r="V34" s="24"/>
    </row>
    <row r="35" spans="1:22">
      <c r="A35">
        <f t="shared" si="1"/>
        <v>25</v>
      </c>
      <c r="B35">
        <f t="shared" si="2"/>
        <v>2036</v>
      </c>
      <c r="C35" s="24">
        <f t="shared" si="3"/>
        <v>-39512000</v>
      </c>
      <c r="D35" s="4">
        <v>0.1135</v>
      </c>
      <c r="E35" s="24">
        <f t="shared" si="0"/>
        <v>-4484612</v>
      </c>
      <c r="F35" s="24">
        <f t="shared" si="4"/>
        <v>26354000</v>
      </c>
      <c r="G35" s="24"/>
      <c r="H35" s="24"/>
      <c r="K35" s="24"/>
      <c r="L35" s="24"/>
      <c r="M35" s="24"/>
      <c r="N35" s="24"/>
      <c r="O35" s="24"/>
      <c r="R35" s="24"/>
      <c r="S35" s="24"/>
      <c r="T35" s="24"/>
      <c r="U35" s="24"/>
      <c r="V35" s="24"/>
    </row>
    <row r="36" spans="1:22">
      <c r="A36">
        <f t="shared" si="1"/>
        <v>26</v>
      </c>
      <c r="B36">
        <f t="shared" si="2"/>
        <v>2037</v>
      </c>
      <c r="C36" s="24">
        <f t="shared" si="3"/>
        <v>-65866000</v>
      </c>
      <c r="D36" s="4">
        <v>0.1135</v>
      </c>
      <c r="E36" s="24">
        <f t="shared" si="0"/>
        <v>-7475791</v>
      </c>
      <c r="F36" s="24">
        <f t="shared" si="4"/>
        <v>26354000</v>
      </c>
      <c r="G36" s="24"/>
      <c r="H36" s="24"/>
      <c r="K36" s="24"/>
      <c r="L36" s="24"/>
      <c r="M36" s="24"/>
      <c r="N36" s="24"/>
      <c r="O36" s="24"/>
      <c r="R36" s="24"/>
      <c r="S36" s="24"/>
      <c r="T36" s="24"/>
      <c r="U36" s="24"/>
      <c r="V36" s="24"/>
    </row>
    <row r="37" spans="1:22">
      <c r="A37">
        <f t="shared" si="1"/>
        <v>27</v>
      </c>
      <c r="B37">
        <f t="shared" si="2"/>
        <v>2038</v>
      </c>
      <c r="C37" s="24">
        <f t="shared" si="3"/>
        <v>-92220000</v>
      </c>
      <c r="D37" s="4">
        <v>0.1135</v>
      </c>
      <c r="E37" s="24">
        <f t="shared" si="0"/>
        <v>-10466970</v>
      </c>
      <c r="F37" s="24">
        <f t="shared" si="4"/>
        <v>26354000</v>
      </c>
      <c r="G37" s="24"/>
      <c r="H37" s="24"/>
      <c r="K37" s="24"/>
      <c r="L37" s="24"/>
      <c r="M37" s="24"/>
      <c r="N37" s="24"/>
      <c r="O37" s="24"/>
      <c r="R37" s="24"/>
      <c r="S37" s="24"/>
      <c r="T37" s="24"/>
      <c r="U37" s="24"/>
      <c r="V37" s="24"/>
    </row>
    <row r="38" spans="1:22">
      <c r="A38">
        <f t="shared" si="1"/>
        <v>28</v>
      </c>
      <c r="B38">
        <f t="shared" si="2"/>
        <v>2039</v>
      </c>
      <c r="C38" s="24">
        <f t="shared" si="3"/>
        <v>-118574000</v>
      </c>
      <c r="D38" s="4">
        <v>0.1135</v>
      </c>
      <c r="E38" s="24">
        <f t="shared" si="0"/>
        <v>-13458149</v>
      </c>
      <c r="F38" s="24">
        <f t="shared" si="4"/>
        <v>26354000</v>
      </c>
      <c r="G38" s="24"/>
      <c r="H38" s="24"/>
      <c r="K38" s="24"/>
      <c r="L38" s="24"/>
      <c r="M38" s="24"/>
      <c r="N38" s="24"/>
      <c r="O38" s="24"/>
      <c r="R38" s="24"/>
      <c r="S38" s="24"/>
      <c r="T38" s="24"/>
      <c r="U38" s="24"/>
      <c r="V38" s="24"/>
    </row>
    <row r="39" spans="1:22">
      <c r="A39">
        <f t="shared" si="1"/>
        <v>29</v>
      </c>
      <c r="B39">
        <f t="shared" si="2"/>
        <v>2040</v>
      </c>
      <c r="C39" s="24">
        <f t="shared" si="3"/>
        <v>-144928000</v>
      </c>
      <c r="D39" s="4">
        <v>0.1135</v>
      </c>
      <c r="E39" s="24">
        <f t="shared" si="0"/>
        <v>-16449328</v>
      </c>
      <c r="F39" s="24">
        <f t="shared" si="4"/>
        <v>26354000</v>
      </c>
      <c r="G39" s="24"/>
      <c r="H39" s="24"/>
      <c r="K39" s="24"/>
      <c r="L39" s="24"/>
      <c r="M39" s="24"/>
      <c r="N39" s="24"/>
      <c r="O39" s="24"/>
      <c r="R39" s="24"/>
      <c r="S39" s="24"/>
      <c r="T39" s="24"/>
      <c r="U39" s="24"/>
      <c r="V39" s="24"/>
    </row>
    <row r="40" spans="1:22">
      <c r="A40">
        <f t="shared" si="1"/>
        <v>30</v>
      </c>
      <c r="B40">
        <f t="shared" si="2"/>
        <v>2041</v>
      </c>
      <c r="C40" s="24">
        <f t="shared" si="3"/>
        <v>-171282000</v>
      </c>
      <c r="D40" s="4">
        <v>0.1135</v>
      </c>
      <c r="E40" s="24">
        <f t="shared" si="0"/>
        <v>-19440507</v>
      </c>
      <c r="F40" s="24">
        <f t="shared" si="4"/>
        <v>26354000</v>
      </c>
      <c r="G40" s="24"/>
      <c r="H40" s="24"/>
      <c r="K40" s="24"/>
      <c r="L40" s="24"/>
      <c r="M40" s="24"/>
      <c r="N40" s="24"/>
      <c r="O40" s="24"/>
      <c r="R40" s="24"/>
      <c r="S40" s="24"/>
      <c r="T40" s="24"/>
      <c r="U40" s="24"/>
      <c r="V40" s="24"/>
    </row>
    <row r="41" spans="1:22">
      <c r="A41">
        <f t="shared" si="1"/>
        <v>31</v>
      </c>
      <c r="B41">
        <f t="shared" si="2"/>
        <v>2042</v>
      </c>
      <c r="C41" s="24">
        <f t="shared" si="3"/>
        <v>-197636000</v>
      </c>
      <c r="D41" s="4">
        <v>0.1135</v>
      </c>
      <c r="E41" s="24">
        <f t="shared" si="0"/>
        <v>-22431686</v>
      </c>
      <c r="F41" s="24">
        <f t="shared" si="4"/>
        <v>26354000</v>
      </c>
      <c r="G41" s="24"/>
      <c r="H41" s="24"/>
      <c r="K41" s="24"/>
      <c r="L41" s="24"/>
      <c r="M41" s="24"/>
      <c r="N41" s="24"/>
      <c r="O41" s="24"/>
      <c r="R41" s="24"/>
      <c r="S41" s="24"/>
      <c r="T41" s="24"/>
      <c r="U41" s="24"/>
      <c r="V41" s="24"/>
    </row>
    <row r="42" spans="1:22">
      <c r="A42">
        <f t="shared" si="1"/>
        <v>32</v>
      </c>
      <c r="B42">
        <f t="shared" si="2"/>
        <v>2043</v>
      </c>
      <c r="C42" s="24">
        <f t="shared" si="3"/>
        <v>-223990000</v>
      </c>
      <c r="D42" s="4">
        <v>0.1135</v>
      </c>
      <c r="E42" s="24">
        <f t="shared" si="0"/>
        <v>-25422865</v>
      </c>
      <c r="F42" s="24">
        <f t="shared" si="4"/>
        <v>26354000</v>
      </c>
      <c r="G42" s="24"/>
      <c r="H42" s="24"/>
      <c r="K42" s="24"/>
      <c r="L42" s="24"/>
      <c r="M42" s="24"/>
      <c r="N42" s="24"/>
      <c r="O42" s="24"/>
      <c r="R42" s="24"/>
      <c r="S42" s="24"/>
      <c r="T42" s="24"/>
      <c r="U42" s="24"/>
      <c r="V42" s="24"/>
    </row>
    <row r="43" spans="1:22">
      <c r="A43">
        <f t="shared" si="1"/>
        <v>33</v>
      </c>
      <c r="B43">
        <f t="shared" si="2"/>
        <v>2044</v>
      </c>
      <c r="C43" s="24">
        <f t="shared" si="3"/>
        <v>-250344000</v>
      </c>
      <c r="D43" s="4">
        <v>0.1135</v>
      </c>
      <c r="E43" s="24">
        <f t="shared" si="0"/>
        <v>-28414044</v>
      </c>
      <c r="F43" s="24">
        <f t="shared" si="4"/>
        <v>26354000</v>
      </c>
      <c r="G43" s="24"/>
      <c r="H43" s="24"/>
      <c r="K43" s="24"/>
      <c r="L43" s="24"/>
      <c r="M43" s="24"/>
      <c r="N43" s="24"/>
      <c r="O43" s="24"/>
      <c r="R43" s="24"/>
      <c r="S43" s="24"/>
      <c r="T43" s="24"/>
      <c r="U43" s="24"/>
      <c r="V43" s="24"/>
    </row>
    <row r="44" spans="1:22">
      <c r="A44">
        <f t="shared" si="1"/>
        <v>34</v>
      </c>
      <c r="B44">
        <f t="shared" si="2"/>
        <v>2045</v>
      </c>
      <c r="C44" s="24">
        <f t="shared" si="3"/>
        <v>-276698000</v>
      </c>
      <c r="D44" s="4">
        <v>0.1135</v>
      </c>
      <c r="E44" s="24">
        <f t="shared" si="0"/>
        <v>-31405223</v>
      </c>
      <c r="F44" s="24">
        <f t="shared" si="4"/>
        <v>26354000</v>
      </c>
      <c r="G44" s="24"/>
      <c r="H44" s="24"/>
      <c r="K44" s="24"/>
      <c r="L44" s="24"/>
      <c r="M44" s="24"/>
      <c r="N44" s="24"/>
      <c r="O44" s="24"/>
      <c r="R44" s="24"/>
      <c r="S44" s="24"/>
      <c r="T44" s="24"/>
      <c r="U44" s="24"/>
      <c r="V44" s="24"/>
    </row>
    <row r="45" spans="1:22">
      <c r="A45">
        <f t="shared" si="1"/>
        <v>35</v>
      </c>
      <c r="B45">
        <f t="shared" si="2"/>
        <v>2046</v>
      </c>
      <c r="C45" s="24">
        <f t="shared" si="3"/>
        <v>-303052000</v>
      </c>
      <c r="D45" s="4">
        <v>0.1135</v>
      </c>
      <c r="E45" s="24">
        <f t="shared" si="0"/>
        <v>-34396402</v>
      </c>
      <c r="F45" s="24">
        <f t="shared" si="4"/>
        <v>26354000</v>
      </c>
      <c r="G45" s="24"/>
      <c r="H45" s="24"/>
      <c r="K45" s="24"/>
      <c r="L45" s="24"/>
      <c r="M45" s="24"/>
      <c r="N45" s="24"/>
      <c r="O45" s="24"/>
      <c r="R45" s="24"/>
      <c r="S45" s="24"/>
      <c r="T45" s="24"/>
      <c r="U45" s="24"/>
      <c r="V45" s="24"/>
    </row>
    <row r="46" spans="1:22">
      <c r="A46">
        <f t="shared" si="1"/>
        <v>36</v>
      </c>
      <c r="C46" s="24"/>
      <c r="D46" s="4"/>
      <c r="E46" s="24"/>
      <c r="H46" s="24"/>
      <c r="K46" s="24"/>
      <c r="L46" s="24"/>
      <c r="M46" s="24"/>
      <c r="N46" s="24"/>
      <c r="O46" s="24"/>
      <c r="R46" s="24"/>
      <c r="U46" s="24"/>
      <c r="V46" s="24"/>
    </row>
    <row r="47" spans="1:22">
      <c r="A47">
        <f t="shared" si="1"/>
        <v>37</v>
      </c>
      <c r="C47" s="24"/>
      <c r="D47" s="4"/>
      <c r="E47" s="24"/>
      <c r="K47" s="24"/>
      <c r="L47" s="24"/>
      <c r="M47" s="24"/>
      <c r="N47" s="24"/>
    </row>
    <row r="48" spans="1:22">
      <c r="A48">
        <f t="shared" si="1"/>
        <v>38</v>
      </c>
      <c r="C48" s="24"/>
      <c r="D48" s="4"/>
      <c r="E48" s="24"/>
      <c r="K48" s="24"/>
      <c r="L48" s="24"/>
      <c r="M48" s="24"/>
      <c r="N48" s="24"/>
    </row>
    <row r="49" spans="1:14">
      <c r="A49">
        <f t="shared" si="1"/>
        <v>39</v>
      </c>
      <c r="C49" s="24"/>
      <c r="D49" s="4"/>
      <c r="E49" s="24"/>
    </row>
    <row r="50" spans="1:14">
      <c r="A50">
        <f t="shared" si="1"/>
        <v>40</v>
      </c>
      <c r="C50" s="24"/>
      <c r="D50" s="4"/>
      <c r="E50" s="24"/>
    </row>
    <row r="51" spans="1:14">
      <c r="A51">
        <f t="shared" si="1"/>
        <v>41</v>
      </c>
      <c r="C51" s="24"/>
      <c r="D51" s="4"/>
      <c r="E51" s="24"/>
    </row>
    <row r="52" spans="1:14">
      <c r="A52">
        <f t="shared" si="1"/>
        <v>42</v>
      </c>
      <c r="C52" s="24"/>
      <c r="D52" s="4"/>
      <c r="E52" s="24"/>
    </row>
    <row r="53" spans="1:14">
      <c r="A53">
        <f t="shared" si="1"/>
        <v>43</v>
      </c>
      <c r="C53" s="24"/>
      <c r="D53" s="4"/>
    </row>
    <row r="54" spans="1:14">
      <c r="A54">
        <f t="shared" si="1"/>
        <v>44</v>
      </c>
      <c r="D54" s="4"/>
    </row>
    <row r="55" spans="1:14">
      <c r="A55">
        <f t="shared" si="1"/>
        <v>45</v>
      </c>
      <c r="D55" s="4"/>
    </row>
    <row r="56" spans="1:14" ht="26.25">
      <c r="A56" s="2" t="s">
        <v>0</v>
      </c>
      <c r="B56" s="2" t="s">
        <v>120</v>
      </c>
      <c r="C56" s="2" t="s">
        <v>226</v>
      </c>
      <c r="D56" s="2" t="s">
        <v>227</v>
      </c>
      <c r="E56" s="2" t="s">
        <v>228</v>
      </c>
      <c r="F56" s="2" t="s">
        <v>229</v>
      </c>
      <c r="G56" s="2"/>
      <c r="H56" s="2"/>
      <c r="J56" s="2"/>
      <c r="K56" s="2"/>
    </row>
    <row r="57" spans="1:14">
      <c r="A57">
        <v>1</v>
      </c>
      <c r="B57">
        <v>2012</v>
      </c>
      <c r="C57" s="24">
        <v>592984000</v>
      </c>
      <c r="D57" s="4">
        <v>0.1135</v>
      </c>
      <c r="E57" s="24">
        <f>C57*D57</f>
        <v>67303684</v>
      </c>
      <c r="F57" s="24">
        <v>26354000</v>
      </c>
      <c r="G57" s="24"/>
      <c r="H57" s="24"/>
      <c r="J57" s="24"/>
      <c r="K57" s="24"/>
      <c r="M57" s="24"/>
      <c r="N57" s="24"/>
    </row>
    <row r="58" spans="1:14">
      <c r="A58">
        <f>A57+1</f>
        <v>2</v>
      </c>
      <c r="B58">
        <f>B57+1</f>
        <v>2013</v>
      </c>
      <c r="C58" s="24">
        <f>C57</f>
        <v>592984000</v>
      </c>
      <c r="D58" s="4">
        <v>0.1135</v>
      </c>
      <c r="E58" s="24">
        <f t="shared" ref="E58:E91" si="5">C58*D58</f>
        <v>67303684</v>
      </c>
      <c r="F58" s="24">
        <f>F57</f>
        <v>26354000</v>
      </c>
      <c r="G58" s="24"/>
      <c r="H58" s="24"/>
      <c r="J58" s="24"/>
      <c r="K58" s="24"/>
      <c r="M58" s="24"/>
      <c r="N58" s="24"/>
    </row>
    <row r="59" spans="1:14">
      <c r="A59">
        <f t="shared" ref="A59:A93" si="6">A58+1</f>
        <v>3</v>
      </c>
      <c r="B59">
        <f t="shared" ref="B59:B91" si="7">B58+1</f>
        <v>2014</v>
      </c>
      <c r="C59" s="24">
        <f>C58</f>
        <v>592984000</v>
      </c>
      <c r="D59" s="4">
        <v>0.1135</v>
      </c>
      <c r="E59" s="24">
        <f t="shared" si="5"/>
        <v>67303684</v>
      </c>
      <c r="F59" s="24">
        <f t="shared" ref="F59:F91" si="8">F58</f>
        <v>26354000</v>
      </c>
      <c r="G59" s="24"/>
      <c r="H59" s="24"/>
      <c r="J59" s="24"/>
      <c r="K59" s="24"/>
      <c r="M59" s="24"/>
      <c r="N59" s="24"/>
    </row>
    <row r="60" spans="1:14">
      <c r="A60">
        <f t="shared" si="6"/>
        <v>4</v>
      </c>
      <c r="B60">
        <f t="shared" si="7"/>
        <v>2015</v>
      </c>
      <c r="C60" s="24">
        <f>C59-F57-F58-F59</f>
        <v>513922000</v>
      </c>
      <c r="D60" s="4">
        <v>0.1135</v>
      </c>
      <c r="E60" s="24">
        <f t="shared" si="5"/>
        <v>58330147</v>
      </c>
      <c r="F60" s="24">
        <f t="shared" si="8"/>
        <v>26354000</v>
      </c>
      <c r="G60" s="24"/>
      <c r="H60" s="24"/>
      <c r="J60" s="24"/>
      <c r="K60" s="24"/>
      <c r="M60" s="24"/>
      <c r="N60" s="24"/>
    </row>
    <row r="61" spans="1:14">
      <c r="A61">
        <f t="shared" si="6"/>
        <v>5</v>
      </c>
      <c r="B61">
        <f t="shared" si="7"/>
        <v>2016</v>
      </c>
      <c r="C61" s="24">
        <f>C60</f>
        <v>513922000</v>
      </c>
      <c r="D61" s="4">
        <v>0.1135</v>
      </c>
      <c r="E61" s="24">
        <f t="shared" si="5"/>
        <v>58330147</v>
      </c>
      <c r="F61" s="24">
        <f t="shared" si="8"/>
        <v>26354000</v>
      </c>
      <c r="G61" s="24"/>
      <c r="H61" s="24"/>
      <c r="J61" s="24"/>
      <c r="K61" s="24"/>
      <c r="M61" s="24"/>
      <c r="N61" s="24"/>
    </row>
    <row r="62" spans="1:14">
      <c r="A62">
        <f t="shared" si="6"/>
        <v>6</v>
      </c>
      <c r="B62">
        <f t="shared" si="7"/>
        <v>2017</v>
      </c>
      <c r="C62" s="24">
        <f>C61</f>
        <v>513922000</v>
      </c>
      <c r="D62" s="4">
        <v>0.1135</v>
      </c>
      <c r="E62" s="24">
        <f t="shared" si="5"/>
        <v>58330147</v>
      </c>
      <c r="F62" s="24">
        <f t="shared" si="8"/>
        <v>26354000</v>
      </c>
      <c r="G62" s="24"/>
      <c r="H62" s="24"/>
      <c r="J62" s="24"/>
      <c r="K62" s="24"/>
      <c r="M62" s="24"/>
      <c r="N62" s="24"/>
    </row>
    <row r="63" spans="1:14">
      <c r="A63">
        <f t="shared" si="6"/>
        <v>7</v>
      </c>
      <c r="B63">
        <f t="shared" si="7"/>
        <v>2018</v>
      </c>
      <c r="C63" s="24">
        <f>C62-F60-F61-F62</f>
        <v>434860000</v>
      </c>
      <c r="D63" s="4">
        <v>0.1135</v>
      </c>
      <c r="E63" s="24">
        <f t="shared" si="5"/>
        <v>49356610</v>
      </c>
      <c r="F63" s="24">
        <f t="shared" si="8"/>
        <v>26354000</v>
      </c>
      <c r="G63" s="24"/>
      <c r="H63" s="24"/>
      <c r="J63" s="24"/>
      <c r="K63" s="24"/>
      <c r="M63" s="24"/>
      <c r="N63" s="24"/>
    </row>
    <row r="64" spans="1:14">
      <c r="A64">
        <f t="shared" si="6"/>
        <v>8</v>
      </c>
      <c r="B64">
        <f t="shared" si="7"/>
        <v>2019</v>
      </c>
      <c r="C64" s="24">
        <f>C63</f>
        <v>434860000</v>
      </c>
      <c r="D64" s="4">
        <v>0.1135</v>
      </c>
      <c r="E64" s="24">
        <f t="shared" si="5"/>
        <v>49356610</v>
      </c>
      <c r="F64" s="24">
        <f t="shared" si="8"/>
        <v>26354000</v>
      </c>
      <c r="G64" s="24"/>
      <c r="H64" s="24"/>
      <c r="J64" s="24"/>
      <c r="K64" s="24"/>
      <c r="M64" s="24"/>
      <c r="N64" s="24"/>
    </row>
    <row r="65" spans="1:14">
      <c r="A65">
        <f t="shared" si="6"/>
        <v>9</v>
      </c>
      <c r="B65">
        <f t="shared" si="7"/>
        <v>2020</v>
      </c>
      <c r="C65" s="24">
        <f>C64</f>
        <v>434860000</v>
      </c>
      <c r="D65" s="4">
        <v>0.1135</v>
      </c>
      <c r="E65" s="24">
        <f t="shared" si="5"/>
        <v>49356610</v>
      </c>
      <c r="F65" s="24">
        <f t="shared" si="8"/>
        <v>26354000</v>
      </c>
      <c r="G65" s="24"/>
      <c r="H65" s="24"/>
      <c r="J65" s="24"/>
      <c r="K65" s="24"/>
      <c r="M65" s="24"/>
      <c r="N65" s="24"/>
    </row>
    <row r="66" spans="1:14">
      <c r="A66">
        <f t="shared" si="6"/>
        <v>10</v>
      </c>
      <c r="B66">
        <f t="shared" si="7"/>
        <v>2021</v>
      </c>
      <c r="C66" s="24">
        <f>C65-F66-F65-F64</f>
        <v>355798000</v>
      </c>
      <c r="D66" s="4">
        <v>0.1135</v>
      </c>
      <c r="E66" s="24">
        <f t="shared" si="5"/>
        <v>40383073</v>
      </c>
      <c r="F66" s="24">
        <f t="shared" si="8"/>
        <v>26354000</v>
      </c>
      <c r="G66" s="24"/>
      <c r="H66" s="24"/>
      <c r="J66" s="24"/>
      <c r="K66" s="24"/>
      <c r="M66" s="24"/>
      <c r="N66" s="24"/>
    </row>
    <row r="67" spans="1:14">
      <c r="A67">
        <f t="shared" si="6"/>
        <v>11</v>
      </c>
      <c r="B67">
        <f t="shared" si="7"/>
        <v>2022</v>
      </c>
      <c r="C67" s="24">
        <f>C66</f>
        <v>355798000</v>
      </c>
      <c r="D67" s="4">
        <v>0.1135</v>
      </c>
      <c r="E67" s="24">
        <f t="shared" si="5"/>
        <v>40383073</v>
      </c>
      <c r="F67" s="24">
        <f t="shared" si="8"/>
        <v>26354000</v>
      </c>
      <c r="G67" s="24"/>
      <c r="H67" s="24"/>
      <c r="J67" s="24"/>
      <c r="K67" s="24"/>
      <c r="M67" s="24"/>
      <c r="N67" s="24"/>
    </row>
    <row r="68" spans="1:14">
      <c r="A68">
        <f t="shared" si="6"/>
        <v>12</v>
      </c>
      <c r="B68">
        <f t="shared" si="7"/>
        <v>2023</v>
      </c>
      <c r="C68" s="24">
        <f>C67</f>
        <v>355798000</v>
      </c>
      <c r="D68" s="4">
        <v>0.1135</v>
      </c>
      <c r="E68" s="24">
        <f t="shared" si="5"/>
        <v>40383073</v>
      </c>
      <c r="F68" s="24">
        <f t="shared" si="8"/>
        <v>26354000</v>
      </c>
      <c r="G68" s="24"/>
      <c r="H68" s="24"/>
      <c r="J68" s="24"/>
      <c r="K68" s="24"/>
      <c r="M68" s="24"/>
      <c r="N68" s="24"/>
    </row>
    <row r="69" spans="1:14">
      <c r="A69">
        <f t="shared" si="6"/>
        <v>13</v>
      </c>
      <c r="B69">
        <f t="shared" si="7"/>
        <v>2024</v>
      </c>
      <c r="C69" s="24">
        <f>C68-F69-F68-F67</f>
        <v>276736000</v>
      </c>
      <c r="D69" s="4">
        <v>0.1135</v>
      </c>
      <c r="E69" s="24">
        <f t="shared" si="5"/>
        <v>31409536</v>
      </c>
      <c r="F69" s="24">
        <f t="shared" si="8"/>
        <v>26354000</v>
      </c>
      <c r="G69" s="24"/>
      <c r="H69" s="24"/>
      <c r="J69" s="24"/>
      <c r="K69" s="24"/>
      <c r="M69" s="24"/>
      <c r="N69" s="24"/>
    </row>
    <row r="70" spans="1:14">
      <c r="A70">
        <f t="shared" si="6"/>
        <v>14</v>
      </c>
      <c r="B70">
        <f t="shared" si="7"/>
        <v>2025</v>
      </c>
      <c r="C70" s="24">
        <f>C69</f>
        <v>276736000</v>
      </c>
      <c r="D70" s="4">
        <v>0.1135</v>
      </c>
      <c r="E70" s="24">
        <f t="shared" si="5"/>
        <v>31409536</v>
      </c>
      <c r="F70" s="24">
        <f t="shared" si="8"/>
        <v>26354000</v>
      </c>
      <c r="G70" s="24"/>
      <c r="H70" s="24"/>
      <c r="J70" s="24"/>
      <c r="K70" s="24"/>
      <c r="M70" s="24"/>
      <c r="N70" s="24"/>
    </row>
    <row r="71" spans="1:14">
      <c r="A71">
        <f t="shared" si="6"/>
        <v>15</v>
      </c>
      <c r="B71">
        <f t="shared" si="7"/>
        <v>2026</v>
      </c>
      <c r="C71" s="24">
        <f>C70</f>
        <v>276736000</v>
      </c>
      <c r="D71" s="4">
        <v>0.1135</v>
      </c>
      <c r="E71" s="24">
        <f t="shared" si="5"/>
        <v>31409536</v>
      </c>
      <c r="F71" s="24">
        <f t="shared" si="8"/>
        <v>26354000</v>
      </c>
      <c r="G71" s="24"/>
      <c r="H71" s="24"/>
      <c r="J71" s="24"/>
      <c r="K71" s="24"/>
      <c r="M71" s="24"/>
      <c r="N71" s="24"/>
    </row>
    <row r="72" spans="1:14">
      <c r="A72">
        <f t="shared" si="6"/>
        <v>16</v>
      </c>
      <c r="B72">
        <f t="shared" si="7"/>
        <v>2027</v>
      </c>
      <c r="C72" s="24">
        <f>C71-F72-F71-F70</f>
        <v>197674000</v>
      </c>
      <c r="D72" s="4">
        <v>0.1135</v>
      </c>
      <c r="E72" s="24">
        <f t="shared" si="5"/>
        <v>22435999</v>
      </c>
      <c r="F72" s="24">
        <f t="shared" si="8"/>
        <v>26354000</v>
      </c>
      <c r="G72" s="24"/>
      <c r="H72" s="24"/>
      <c r="J72" s="24"/>
      <c r="K72" s="24"/>
      <c r="M72" s="24"/>
      <c r="N72" s="24"/>
    </row>
    <row r="73" spans="1:14">
      <c r="A73">
        <f t="shared" si="6"/>
        <v>17</v>
      </c>
      <c r="B73">
        <f t="shared" si="7"/>
        <v>2028</v>
      </c>
      <c r="C73" s="24">
        <f>C72</f>
        <v>197674000</v>
      </c>
      <c r="D73" s="4">
        <v>0.1135</v>
      </c>
      <c r="E73" s="24">
        <f t="shared" si="5"/>
        <v>22435999</v>
      </c>
      <c r="F73" s="24">
        <f t="shared" si="8"/>
        <v>26354000</v>
      </c>
      <c r="G73" s="24"/>
      <c r="H73" s="24"/>
      <c r="J73" s="24"/>
      <c r="K73" s="24"/>
      <c r="M73" s="24"/>
      <c r="N73" s="24"/>
    </row>
    <row r="74" spans="1:14">
      <c r="A74">
        <f t="shared" si="6"/>
        <v>18</v>
      </c>
      <c r="B74">
        <f t="shared" si="7"/>
        <v>2029</v>
      </c>
      <c r="C74" s="24">
        <f>C73</f>
        <v>197674000</v>
      </c>
      <c r="D74" s="4">
        <v>0.1135</v>
      </c>
      <c r="E74" s="24">
        <f t="shared" si="5"/>
        <v>22435999</v>
      </c>
      <c r="F74" s="24">
        <f t="shared" si="8"/>
        <v>26354000</v>
      </c>
      <c r="G74" s="24"/>
      <c r="H74" s="24"/>
      <c r="J74" s="24"/>
      <c r="K74" s="24"/>
      <c r="M74" s="24"/>
      <c r="N74" s="24"/>
    </row>
    <row r="75" spans="1:14">
      <c r="A75">
        <f t="shared" si="6"/>
        <v>19</v>
      </c>
      <c r="B75">
        <f t="shared" si="7"/>
        <v>2030</v>
      </c>
      <c r="C75" s="24">
        <f>C74-F75-F74-F73</f>
        <v>118612000</v>
      </c>
      <c r="D75" s="4">
        <v>0.1135</v>
      </c>
      <c r="E75" s="24">
        <f t="shared" si="5"/>
        <v>13462462</v>
      </c>
      <c r="F75" s="24">
        <f t="shared" si="8"/>
        <v>26354000</v>
      </c>
      <c r="G75" s="24"/>
      <c r="H75" s="24"/>
      <c r="J75" s="24"/>
      <c r="K75" s="24"/>
      <c r="M75" s="24"/>
      <c r="N75" s="24"/>
    </row>
    <row r="76" spans="1:14">
      <c r="A76">
        <f t="shared" si="6"/>
        <v>20</v>
      </c>
      <c r="B76">
        <f t="shared" si="7"/>
        <v>2031</v>
      </c>
      <c r="C76" s="24">
        <f>C75</f>
        <v>118612000</v>
      </c>
      <c r="D76" s="4">
        <v>0.1135</v>
      </c>
      <c r="E76" s="24">
        <f t="shared" si="5"/>
        <v>13462462</v>
      </c>
      <c r="F76" s="24">
        <f t="shared" si="8"/>
        <v>26354000</v>
      </c>
      <c r="G76" s="24"/>
      <c r="H76" s="24"/>
      <c r="J76" s="24"/>
      <c r="K76" s="24"/>
      <c r="M76" s="24"/>
      <c r="N76" s="24"/>
    </row>
    <row r="77" spans="1:14">
      <c r="A77">
        <f t="shared" si="6"/>
        <v>21</v>
      </c>
      <c r="B77">
        <f t="shared" si="7"/>
        <v>2032</v>
      </c>
      <c r="C77" s="24">
        <f>C76</f>
        <v>118612000</v>
      </c>
      <c r="D77" s="4">
        <v>0.1135</v>
      </c>
      <c r="E77" s="24">
        <f t="shared" si="5"/>
        <v>13462462</v>
      </c>
      <c r="F77" s="24">
        <f t="shared" si="8"/>
        <v>26354000</v>
      </c>
      <c r="G77" s="24"/>
      <c r="H77" s="24"/>
      <c r="J77" s="24"/>
      <c r="K77" s="24"/>
      <c r="M77" s="24"/>
      <c r="N77" s="24"/>
    </row>
    <row r="78" spans="1:14">
      <c r="A78">
        <f t="shared" si="6"/>
        <v>22</v>
      </c>
      <c r="B78">
        <f t="shared" si="7"/>
        <v>2033</v>
      </c>
      <c r="C78" s="24">
        <f>C77-F78-F77-F76</f>
        <v>39550000</v>
      </c>
      <c r="D78" s="4">
        <v>0.1135</v>
      </c>
      <c r="E78" s="24">
        <f t="shared" si="5"/>
        <v>4488925</v>
      </c>
      <c r="F78" s="24">
        <f t="shared" si="8"/>
        <v>26354000</v>
      </c>
      <c r="G78" s="24"/>
      <c r="H78" s="24"/>
      <c r="J78" s="24"/>
      <c r="K78" s="24"/>
      <c r="M78" s="24"/>
      <c r="N78" s="24"/>
    </row>
    <row r="79" spans="1:14">
      <c r="A79">
        <f t="shared" si="6"/>
        <v>23</v>
      </c>
      <c r="B79">
        <f t="shared" si="7"/>
        <v>2034</v>
      </c>
      <c r="C79" s="24">
        <v>0</v>
      </c>
      <c r="D79" s="4">
        <v>0.1135</v>
      </c>
      <c r="E79" s="24">
        <f t="shared" si="5"/>
        <v>0</v>
      </c>
      <c r="F79" s="24">
        <f t="shared" si="8"/>
        <v>26354000</v>
      </c>
      <c r="G79" s="24"/>
      <c r="H79" s="24"/>
      <c r="J79" s="24"/>
      <c r="K79" s="24"/>
      <c r="M79" s="24"/>
      <c r="N79" s="24"/>
    </row>
    <row r="80" spans="1:14">
      <c r="A80">
        <f t="shared" si="6"/>
        <v>24</v>
      </c>
      <c r="B80">
        <f t="shared" si="7"/>
        <v>2035</v>
      </c>
      <c r="C80" s="24">
        <f>C79</f>
        <v>0</v>
      </c>
      <c r="D80" s="4">
        <v>0.1135</v>
      </c>
      <c r="E80" s="24">
        <f t="shared" si="5"/>
        <v>0</v>
      </c>
      <c r="F80" s="24">
        <f t="shared" si="8"/>
        <v>26354000</v>
      </c>
      <c r="G80" s="24"/>
      <c r="H80" s="24"/>
      <c r="J80" s="24"/>
      <c r="K80" s="24"/>
      <c r="M80" s="24"/>
      <c r="N80" s="24"/>
    </row>
    <row r="81" spans="1:14">
      <c r="A81">
        <f t="shared" si="6"/>
        <v>25</v>
      </c>
      <c r="B81">
        <f t="shared" si="7"/>
        <v>2036</v>
      </c>
      <c r="C81" s="24">
        <v>0</v>
      </c>
      <c r="D81" s="4">
        <v>0.1135</v>
      </c>
      <c r="E81" s="24">
        <f t="shared" si="5"/>
        <v>0</v>
      </c>
      <c r="F81" s="24">
        <f t="shared" si="8"/>
        <v>26354000</v>
      </c>
      <c r="G81" s="24"/>
      <c r="H81" s="24"/>
      <c r="J81" s="24"/>
      <c r="K81" s="24"/>
      <c r="M81" s="24"/>
      <c r="N81" s="24"/>
    </row>
    <row r="82" spans="1:14">
      <c r="A82">
        <f t="shared" si="6"/>
        <v>26</v>
      </c>
      <c r="B82">
        <f t="shared" si="7"/>
        <v>2037</v>
      </c>
      <c r="C82" s="24">
        <v>0</v>
      </c>
      <c r="D82" s="4">
        <v>0.1135</v>
      </c>
      <c r="E82" s="24">
        <f t="shared" si="5"/>
        <v>0</v>
      </c>
      <c r="F82" s="24">
        <f t="shared" si="8"/>
        <v>26354000</v>
      </c>
      <c r="G82" s="24"/>
      <c r="H82" s="24"/>
      <c r="J82" s="24"/>
      <c r="K82" s="24"/>
      <c r="M82" s="24"/>
      <c r="N82" s="24"/>
    </row>
    <row r="83" spans="1:14">
      <c r="A83">
        <f t="shared" si="6"/>
        <v>27</v>
      </c>
      <c r="B83">
        <f t="shared" si="7"/>
        <v>2038</v>
      </c>
      <c r="C83" s="24">
        <v>0</v>
      </c>
      <c r="D83" s="4">
        <v>0.1135</v>
      </c>
      <c r="E83" s="24">
        <f t="shared" si="5"/>
        <v>0</v>
      </c>
      <c r="F83" s="24">
        <f t="shared" si="8"/>
        <v>26354000</v>
      </c>
      <c r="G83" s="24"/>
      <c r="H83" s="24"/>
      <c r="J83" s="24"/>
      <c r="K83" s="24"/>
      <c r="M83" s="24"/>
      <c r="N83" s="24"/>
    </row>
    <row r="84" spans="1:14">
      <c r="A84">
        <f t="shared" si="6"/>
        <v>28</v>
      </c>
      <c r="B84">
        <f t="shared" si="7"/>
        <v>2039</v>
      </c>
      <c r="C84" s="24">
        <v>0</v>
      </c>
      <c r="D84" s="4">
        <v>0.1135</v>
      </c>
      <c r="E84" s="24">
        <f t="shared" si="5"/>
        <v>0</v>
      </c>
      <c r="F84" s="24">
        <f t="shared" si="8"/>
        <v>26354000</v>
      </c>
      <c r="G84" s="24"/>
      <c r="H84" s="24"/>
      <c r="J84" s="24"/>
      <c r="K84" s="24"/>
      <c r="M84" s="24"/>
      <c r="N84" s="24"/>
    </row>
    <row r="85" spans="1:14">
      <c r="A85">
        <f t="shared" si="6"/>
        <v>29</v>
      </c>
      <c r="B85">
        <f t="shared" si="7"/>
        <v>2040</v>
      </c>
      <c r="C85" s="24">
        <v>0</v>
      </c>
      <c r="D85" s="4">
        <v>0.1135</v>
      </c>
      <c r="E85" s="24">
        <f t="shared" si="5"/>
        <v>0</v>
      </c>
      <c r="F85" s="24">
        <f t="shared" si="8"/>
        <v>26354000</v>
      </c>
      <c r="G85" s="24"/>
      <c r="H85" s="24"/>
      <c r="J85" s="24"/>
      <c r="K85" s="24"/>
      <c r="M85" s="24"/>
      <c r="N85" s="24"/>
    </row>
    <row r="86" spans="1:14">
      <c r="A86">
        <f t="shared" si="6"/>
        <v>30</v>
      </c>
      <c r="B86">
        <f t="shared" si="7"/>
        <v>2041</v>
      </c>
      <c r="C86" s="24">
        <v>0</v>
      </c>
      <c r="D86" s="4">
        <v>0.1135</v>
      </c>
      <c r="E86" s="24">
        <f t="shared" si="5"/>
        <v>0</v>
      </c>
      <c r="F86" s="24">
        <f t="shared" si="8"/>
        <v>26354000</v>
      </c>
      <c r="G86" s="24"/>
      <c r="H86" s="24"/>
      <c r="J86" s="24"/>
      <c r="K86" s="24"/>
      <c r="M86" s="24"/>
      <c r="N86" s="24"/>
    </row>
    <row r="87" spans="1:14">
      <c r="A87">
        <f t="shared" si="6"/>
        <v>31</v>
      </c>
      <c r="B87">
        <f t="shared" si="7"/>
        <v>2042</v>
      </c>
      <c r="C87" s="24">
        <v>0</v>
      </c>
      <c r="D87" s="4">
        <v>0.1135</v>
      </c>
      <c r="E87" s="24">
        <f t="shared" si="5"/>
        <v>0</v>
      </c>
      <c r="F87" s="24">
        <f t="shared" si="8"/>
        <v>26354000</v>
      </c>
      <c r="G87" s="24"/>
      <c r="H87" s="24"/>
      <c r="J87" s="24"/>
      <c r="K87" s="24"/>
      <c r="M87" s="24"/>
      <c r="N87" s="24"/>
    </row>
    <row r="88" spans="1:14">
      <c r="A88">
        <f t="shared" si="6"/>
        <v>32</v>
      </c>
      <c r="B88">
        <f t="shared" si="7"/>
        <v>2043</v>
      </c>
      <c r="C88" s="24">
        <v>0</v>
      </c>
      <c r="D88" s="4">
        <v>0.1135</v>
      </c>
      <c r="E88" s="24">
        <f t="shared" si="5"/>
        <v>0</v>
      </c>
      <c r="F88" s="24">
        <f t="shared" si="8"/>
        <v>26354000</v>
      </c>
      <c r="G88" s="24"/>
      <c r="H88" s="24"/>
      <c r="J88" s="24"/>
      <c r="K88" s="24"/>
      <c r="M88" s="24"/>
      <c r="N88" s="24"/>
    </row>
    <row r="89" spans="1:14">
      <c r="A89">
        <f t="shared" si="6"/>
        <v>33</v>
      </c>
      <c r="B89">
        <f t="shared" si="7"/>
        <v>2044</v>
      </c>
      <c r="C89" s="24">
        <v>0</v>
      </c>
      <c r="D89" s="4">
        <v>0.1135</v>
      </c>
      <c r="E89" s="24">
        <f t="shared" si="5"/>
        <v>0</v>
      </c>
      <c r="F89" s="24">
        <f t="shared" si="8"/>
        <v>26354000</v>
      </c>
      <c r="G89" s="24"/>
      <c r="H89" s="24"/>
      <c r="J89" s="24"/>
      <c r="K89" s="24"/>
      <c r="M89" s="24"/>
      <c r="N89" s="24"/>
    </row>
    <row r="90" spans="1:14">
      <c r="A90">
        <f t="shared" si="6"/>
        <v>34</v>
      </c>
      <c r="B90">
        <f t="shared" si="7"/>
        <v>2045</v>
      </c>
      <c r="C90" s="24">
        <v>0</v>
      </c>
      <c r="D90" s="4">
        <v>0.1135</v>
      </c>
      <c r="E90" s="24">
        <f t="shared" si="5"/>
        <v>0</v>
      </c>
      <c r="F90" s="24">
        <f t="shared" si="8"/>
        <v>26354000</v>
      </c>
      <c r="G90" s="24"/>
      <c r="H90" s="24"/>
      <c r="J90" s="24"/>
      <c r="K90" s="24"/>
      <c r="M90" s="24"/>
      <c r="N90" s="24"/>
    </row>
    <row r="91" spans="1:14">
      <c r="A91">
        <f t="shared" si="6"/>
        <v>35</v>
      </c>
      <c r="B91">
        <f t="shared" si="7"/>
        <v>2046</v>
      </c>
      <c r="C91" s="24">
        <v>0</v>
      </c>
      <c r="D91" s="4">
        <v>0.1135</v>
      </c>
      <c r="E91" s="24">
        <f t="shared" si="5"/>
        <v>0</v>
      </c>
      <c r="F91" s="24">
        <f t="shared" si="8"/>
        <v>26354000</v>
      </c>
      <c r="G91" s="24"/>
      <c r="H91" s="24"/>
      <c r="J91" s="24"/>
      <c r="K91" s="24"/>
      <c r="M91" s="24"/>
      <c r="N91" s="24"/>
    </row>
    <row r="92" spans="1:14">
      <c r="A92">
        <f t="shared" si="6"/>
        <v>36</v>
      </c>
      <c r="C92" s="24"/>
      <c r="D92" s="4"/>
      <c r="E92" s="24"/>
      <c r="H92" s="24"/>
      <c r="J92" s="24"/>
      <c r="K92" s="24"/>
      <c r="M92" s="24"/>
      <c r="N92" s="24"/>
    </row>
    <row r="93" spans="1:14">
      <c r="A93">
        <f t="shared" si="6"/>
        <v>37</v>
      </c>
      <c r="C93" s="24"/>
      <c r="D93" s="4"/>
      <c r="E93" s="24"/>
    </row>
    <row r="94" spans="1:14">
      <c r="A94">
        <f t="shared" ref="A94:A140" si="9">A93+1</f>
        <v>38</v>
      </c>
    </row>
    <row r="95" spans="1:14">
      <c r="A95">
        <f t="shared" si="9"/>
        <v>39</v>
      </c>
    </row>
    <row r="96" spans="1:14">
      <c r="A96">
        <f t="shared" si="9"/>
        <v>40</v>
      </c>
    </row>
    <row r="97" spans="1:1">
      <c r="A97">
        <f t="shared" si="9"/>
        <v>41</v>
      </c>
    </row>
    <row r="98" spans="1:1">
      <c r="A98">
        <f t="shared" si="9"/>
        <v>42</v>
      </c>
    </row>
    <row r="99" spans="1:1">
      <c r="A99">
        <f t="shared" si="9"/>
        <v>43</v>
      </c>
    </row>
    <row r="100" spans="1:1">
      <c r="A100">
        <f t="shared" si="9"/>
        <v>44</v>
      </c>
    </row>
    <row r="101" spans="1:1">
      <c r="A101">
        <f t="shared" si="9"/>
        <v>45</v>
      </c>
    </row>
    <row r="102" spans="1:1">
      <c r="A102">
        <f t="shared" si="9"/>
        <v>46</v>
      </c>
    </row>
    <row r="103" spans="1:1">
      <c r="A103">
        <f t="shared" si="9"/>
        <v>47</v>
      </c>
    </row>
    <row r="104" spans="1:1">
      <c r="A104">
        <f t="shared" si="9"/>
        <v>48</v>
      </c>
    </row>
    <row r="105" spans="1:1">
      <c r="A105">
        <f t="shared" si="9"/>
        <v>49</v>
      </c>
    </row>
    <row r="106" spans="1:1">
      <c r="A106">
        <f t="shared" si="9"/>
        <v>50</v>
      </c>
    </row>
    <row r="107" spans="1:1">
      <c r="A107">
        <f t="shared" si="9"/>
        <v>51</v>
      </c>
    </row>
    <row r="108" spans="1:1">
      <c r="A108">
        <f t="shared" si="9"/>
        <v>52</v>
      </c>
    </row>
    <row r="109" spans="1:1">
      <c r="A109">
        <f t="shared" si="9"/>
        <v>53</v>
      </c>
    </row>
    <row r="110" spans="1:1">
      <c r="A110">
        <f t="shared" si="9"/>
        <v>54</v>
      </c>
    </row>
    <row r="111" spans="1:1">
      <c r="A111">
        <f t="shared" si="9"/>
        <v>55</v>
      </c>
    </row>
    <row r="112" spans="1:1">
      <c r="A112">
        <f t="shared" si="9"/>
        <v>56</v>
      </c>
    </row>
    <row r="113" spans="1:1">
      <c r="A113">
        <f t="shared" si="9"/>
        <v>57</v>
      </c>
    </row>
    <row r="114" spans="1:1">
      <c r="A114">
        <f t="shared" si="9"/>
        <v>58</v>
      </c>
    </row>
    <row r="115" spans="1:1">
      <c r="A115">
        <f t="shared" si="9"/>
        <v>59</v>
      </c>
    </row>
    <row r="116" spans="1:1">
      <c r="A116">
        <f t="shared" si="9"/>
        <v>60</v>
      </c>
    </row>
    <row r="117" spans="1:1">
      <c r="A117">
        <f t="shared" si="9"/>
        <v>61</v>
      </c>
    </row>
    <row r="118" spans="1:1">
      <c r="A118">
        <f t="shared" si="9"/>
        <v>62</v>
      </c>
    </row>
    <row r="119" spans="1:1">
      <c r="A119">
        <f t="shared" si="9"/>
        <v>63</v>
      </c>
    </row>
    <row r="120" spans="1:1">
      <c r="A120">
        <f t="shared" si="9"/>
        <v>64</v>
      </c>
    </row>
    <row r="121" spans="1:1">
      <c r="A121">
        <f t="shared" si="9"/>
        <v>65</v>
      </c>
    </row>
    <row r="122" spans="1:1">
      <c r="A122">
        <f t="shared" si="9"/>
        <v>66</v>
      </c>
    </row>
    <row r="123" spans="1:1">
      <c r="A123">
        <f t="shared" si="9"/>
        <v>67</v>
      </c>
    </row>
    <row r="124" spans="1:1">
      <c r="A124">
        <f t="shared" si="9"/>
        <v>68</v>
      </c>
    </row>
    <row r="125" spans="1:1">
      <c r="A125">
        <f t="shared" si="9"/>
        <v>69</v>
      </c>
    </row>
    <row r="126" spans="1:1">
      <c r="A126">
        <f t="shared" si="9"/>
        <v>70</v>
      </c>
    </row>
    <row r="127" spans="1:1">
      <c r="A127">
        <f t="shared" si="9"/>
        <v>71</v>
      </c>
    </row>
    <row r="128" spans="1:1">
      <c r="A128">
        <f t="shared" si="9"/>
        <v>72</v>
      </c>
    </row>
    <row r="129" spans="1:1">
      <c r="A129">
        <f t="shared" si="9"/>
        <v>73</v>
      </c>
    </row>
    <row r="130" spans="1:1">
      <c r="A130">
        <f t="shared" si="9"/>
        <v>74</v>
      </c>
    </row>
    <row r="131" spans="1:1">
      <c r="A131">
        <f t="shared" si="9"/>
        <v>75</v>
      </c>
    </row>
    <row r="132" spans="1:1">
      <c r="A132">
        <f t="shared" si="9"/>
        <v>76</v>
      </c>
    </row>
    <row r="133" spans="1:1">
      <c r="A133">
        <f t="shared" si="9"/>
        <v>77</v>
      </c>
    </row>
    <row r="134" spans="1:1">
      <c r="A134">
        <f t="shared" si="9"/>
        <v>78</v>
      </c>
    </row>
    <row r="135" spans="1:1">
      <c r="A135">
        <f t="shared" si="9"/>
        <v>79</v>
      </c>
    </row>
    <row r="136" spans="1:1">
      <c r="A136">
        <f t="shared" si="9"/>
        <v>80</v>
      </c>
    </row>
    <row r="137" spans="1:1">
      <c r="A137">
        <f t="shared" si="9"/>
        <v>81</v>
      </c>
    </row>
    <row r="138" spans="1:1">
      <c r="A138">
        <f t="shared" si="9"/>
        <v>82</v>
      </c>
    </row>
    <row r="139" spans="1:1">
      <c r="A139">
        <f t="shared" si="9"/>
        <v>83</v>
      </c>
    </row>
    <row r="140" spans="1:1">
      <c r="A140">
        <f t="shared" si="9"/>
        <v>84</v>
      </c>
    </row>
    <row r="141" spans="1:1">
      <c r="A141">
        <f t="shared" ref="A141:A189" si="10">A140+1</f>
        <v>85</v>
      </c>
    </row>
    <row r="142" spans="1:1">
      <c r="A142">
        <f t="shared" si="10"/>
        <v>86</v>
      </c>
    </row>
    <row r="143" spans="1:1">
      <c r="A143">
        <f t="shared" si="10"/>
        <v>87</v>
      </c>
    </row>
    <row r="144" spans="1:1">
      <c r="A144">
        <f t="shared" si="10"/>
        <v>88</v>
      </c>
    </row>
    <row r="145" spans="1:1">
      <c r="A145">
        <f t="shared" si="10"/>
        <v>89</v>
      </c>
    </row>
    <row r="146" spans="1:1">
      <c r="A146">
        <f t="shared" si="10"/>
        <v>90</v>
      </c>
    </row>
    <row r="147" spans="1:1">
      <c r="A147">
        <f t="shared" si="10"/>
        <v>91</v>
      </c>
    </row>
    <row r="148" spans="1:1">
      <c r="A148">
        <f t="shared" si="10"/>
        <v>92</v>
      </c>
    </row>
    <row r="149" spans="1:1">
      <c r="A149">
        <f t="shared" si="10"/>
        <v>93</v>
      </c>
    </row>
    <row r="150" spans="1:1">
      <c r="A150">
        <f t="shared" si="10"/>
        <v>94</v>
      </c>
    </row>
    <row r="151" spans="1:1">
      <c r="A151">
        <f t="shared" si="10"/>
        <v>95</v>
      </c>
    </row>
    <row r="152" spans="1:1">
      <c r="A152">
        <f t="shared" si="10"/>
        <v>96</v>
      </c>
    </row>
    <row r="153" spans="1:1">
      <c r="A153">
        <f t="shared" si="10"/>
        <v>97</v>
      </c>
    </row>
    <row r="154" spans="1:1">
      <c r="A154">
        <f t="shared" si="10"/>
        <v>98</v>
      </c>
    </row>
    <row r="155" spans="1:1">
      <c r="A155">
        <f t="shared" si="10"/>
        <v>99</v>
      </c>
    </row>
    <row r="156" spans="1:1">
      <c r="A156">
        <f t="shared" si="10"/>
        <v>100</v>
      </c>
    </row>
    <row r="157" spans="1:1">
      <c r="A157">
        <f t="shared" si="10"/>
        <v>101</v>
      </c>
    </row>
    <row r="158" spans="1:1">
      <c r="A158">
        <f t="shared" si="10"/>
        <v>102</v>
      </c>
    </row>
    <row r="159" spans="1:1">
      <c r="A159">
        <f t="shared" si="10"/>
        <v>103</v>
      </c>
    </row>
    <row r="160" spans="1:1">
      <c r="A160">
        <f t="shared" si="10"/>
        <v>104</v>
      </c>
    </row>
    <row r="161" spans="1:1">
      <c r="A161">
        <f t="shared" si="10"/>
        <v>105</v>
      </c>
    </row>
    <row r="162" spans="1:1">
      <c r="A162">
        <f t="shared" si="10"/>
        <v>106</v>
      </c>
    </row>
    <row r="163" spans="1:1">
      <c r="A163">
        <f t="shared" si="10"/>
        <v>107</v>
      </c>
    </row>
    <row r="164" spans="1:1">
      <c r="A164">
        <f t="shared" si="10"/>
        <v>108</v>
      </c>
    </row>
    <row r="165" spans="1:1">
      <c r="A165">
        <f t="shared" si="10"/>
        <v>109</v>
      </c>
    </row>
    <row r="166" spans="1:1">
      <c r="A166">
        <f t="shared" si="10"/>
        <v>110</v>
      </c>
    </row>
    <row r="167" spans="1:1">
      <c r="A167">
        <f t="shared" si="10"/>
        <v>111</v>
      </c>
    </row>
    <row r="168" spans="1:1">
      <c r="A168">
        <f t="shared" si="10"/>
        <v>112</v>
      </c>
    </row>
    <row r="169" spans="1:1">
      <c r="A169">
        <f t="shared" si="10"/>
        <v>113</v>
      </c>
    </row>
    <row r="170" spans="1:1">
      <c r="A170">
        <f t="shared" si="10"/>
        <v>114</v>
      </c>
    </row>
    <row r="171" spans="1:1">
      <c r="A171">
        <f t="shared" si="10"/>
        <v>115</v>
      </c>
    </row>
    <row r="172" spans="1:1">
      <c r="A172">
        <f t="shared" si="10"/>
        <v>116</v>
      </c>
    </row>
    <row r="173" spans="1:1">
      <c r="A173">
        <f t="shared" si="10"/>
        <v>117</v>
      </c>
    </row>
    <row r="174" spans="1:1">
      <c r="A174">
        <f t="shared" si="10"/>
        <v>118</v>
      </c>
    </row>
    <row r="175" spans="1:1">
      <c r="A175">
        <f t="shared" si="10"/>
        <v>119</v>
      </c>
    </row>
    <row r="176" spans="1:1">
      <c r="A176">
        <f t="shared" si="10"/>
        <v>120</v>
      </c>
    </row>
    <row r="177" spans="1:1">
      <c r="A177">
        <f t="shared" si="10"/>
        <v>121</v>
      </c>
    </row>
    <row r="178" spans="1:1">
      <c r="A178">
        <f t="shared" si="10"/>
        <v>122</v>
      </c>
    </row>
    <row r="179" spans="1:1">
      <c r="A179">
        <f t="shared" si="10"/>
        <v>123</v>
      </c>
    </row>
    <row r="180" spans="1:1">
      <c r="A180">
        <f t="shared" si="10"/>
        <v>124</v>
      </c>
    </row>
    <row r="181" spans="1:1">
      <c r="A181">
        <f t="shared" si="10"/>
        <v>125</v>
      </c>
    </row>
    <row r="182" spans="1:1">
      <c r="A182">
        <f t="shared" si="10"/>
        <v>126</v>
      </c>
    </row>
    <row r="183" spans="1:1">
      <c r="A183">
        <f t="shared" si="10"/>
        <v>127</v>
      </c>
    </row>
    <row r="184" spans="1:1">
      <c r="A184">
        <f t="shared" si="10"/>
        <v>128</v>
      </c>
    </row>
    <row r="185" spans="1:1">
      <c r="A185">
        <f t="shared" si="10"/>
        <v>129</v>
      </c>
    </row>
    <row r="186" spans="1:1">
      <c r="A186">
        <f t="shared" si="10"/>
        <v>130</v>
      </c>
    </row>
    <row r="187" spans="1:1">
      <c r="A187">
        <f t="shared" si="10"/>
        <v>131</v>
      </c>
    </row>
    <row r="188" spans="1:1">
      <c r="A188">
        <f t="shared" si="10"/>
        <v>132</v>
      </c>
    </row>
    <row r="189" spans="1:1">
      <c r="A189">
        <f t="shared" si="10"/>
        <v>133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21"/>
  <sheetViews>
    <sheetView workbookViewId="0">
      <selection activeCell="B4" sqref="B4:AD4"/>
    </sheetView>
  </sheetViews>
  <sheetFormatPr defaultRowHeight="15"/>
  <cols>
    <col min="1" max="1" width="5.85546875" customWidth="1"/>
    <col min="2" max="2" width="31.42578125" customWidth="1"/>
    <col min="9" max="9" width="10.42578125" customWidth="1"/>
    <col min="13" max="13" width="11.5703125" customWidth="1"/>
    <col min="16" max="16" width="11" customWidth="1"/>
    <col min="17" max="17" width="11.42578125" customWidth="1"/>
    <col min="18" max="18" width="11.28515625" customWidth="1"/>
    <col min="19" max="19" width="10.7109375" customWidth="1"/>
    <col min="20" max="20" width="12.7109375" customWidth="1"/>
    <col min="25" max="25" width="12.5703125" customWidth="1"/>
    <col min="26" max="30" width="11.140625" bestFit="1" customWidth="1"/>
  </cols>
  <sheetData>
    <row r="1" spans="1:3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9" ht="23.25">
      <c r="A2" s="1"/>
      <c r="B2" s="73" t="s">
        <v>267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</row>
    <row r="3" spans="1:39" ht="23.25">
      <c r="A3" s="1"/>
      <c r="B3" s="73" t="s">
        <v>346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</row>
    <row r="4" spans="1:39" ht="23.25">
      <c r="A4" s="1"/>
      <c r="B4" s="73" t="s">
        <v>171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</row>
    <row r="5" spans="1:3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39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39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39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39">
      <c r="A9" s="1"/>
      <c r="B9" s="1"/>
      <c r="C9" s="1"/>
      <c r="D9" s="1" t="s">
        <v>63</v>
      </c>
      <c r="E9" s="1" t="s">
        <v>65</v>
      </c>
      <c r="F9" s="1" t="s">
        <v>66</v>
      </c>
      <c r="G9" s="1" t="s">
        <v>67</v>
      </c>
      <c r="H9" s="1" t="s">
        <v>68</v>
      </c>
      <c r="I9" s="1" t="s">
        <v>70</v>
      </c>
      <c r="J9" s="1" t="s">
        <v>71</v>
      </c>
      <c r="K9" s="1" t="s">
        <v>72</v>
      </c>
      <c r="L9" s="1" t="s">
        <v>73</v>
      </c>
      <c r="M9" s="1" t="s">
        <v>74</v>
      </c>
      <c r="N9" s="1" t="s">
        <v>75</v>
      </c>
      <c r="O9" s="1" t="s">
        <v>76</v>
      </c>
      <c r="P9" s="1" t="s">
        <v>77</v>
      </c>
      <c r="Q9" s="1" t="s">
        <v>78</v>
      </c>
      <c r="R9" s="1" t="s">
        <v>79</v>
      </c>
      <c r="S9" s="1" t="s">
        <v>80</v>
      </c>
      <c r="T9" s="1" t="s">
        <v>81</v>
      </c>
      <c r="U9" s="1" t="s">
        <v>82</v>
      </c>
      <c r="V9" s="1" t="s">
        <v>83</v>
      </c>
      <c r="W9" s="1" t="s">
        <v>84</v>
      </c>
      <c r="X9" s="1" t="s">
        <v>85</v>
      </c>
      <c r="Y9" s="1" t="s">
        <v>86</v>
      </c>
      <c r="Z9" s="1" t="s">
        <v>87</v>
      </c>
      <c r="AA9" s="1" t="s">
        <v>88</v>
      </c>
      <c r="AB9" s="1" t="s">
        <v>89</v>
      </c>
      <c r="AC9" s="1" t="s">
        <v>90</v>
      </c>
      <c r="AD9" s="1" t="s">
        <v>91</v>
      </c>
    </row>
    <row r="10" spans="1:39" ht="39">
      <c r="A10" s="2" t="s">
        <v>0</v>
      </c>
      <c r="B10" s="2" t="s">
        <v>1</v>
      </c>
      <c r="C10" s="2" t="s">
        <v>2</v>
      </c>
      <c r="D10" s="2" t="s">
        <v>7</v>
      </c>
      <c r="E10" s="2" t="s">
        <v>8</v>
      </c>
      <c r="F10" s="2" t="s">
        <v>281</v>
      </c>
      <c r="G10" s="2" t="s">
        <v>282</v>
      </c>
      <c r="H10" s="2" t="s">
        <v>283</v>
      </c>
      <c r="I10" s="2" t="s">
        <v>263</v>
      </c>
      <c r="J10" s="2" t="s">
        <v>284</v>
      </c>
      <c r="K10" s="2" t="s">
        <v>285</v>
      </c>
      <c r="L10" s="2" t="s">
        <v>286</v>
      </c>
      <c r="M10" s="2" t="s">
        <v>287</v>
      </c>
      <c r="N10" s="2" t="s">
        <v>288</v>
      </c>
      <c r="O10" s="2" t="s">
        <v>289</v>
      </c>
      <c r="P10" s="2" t="s">
        <v>290</v>
      </c>
      <c r="Q10" s="2" t="s">
        <v>264</v>
      </c>
      <c r="R10" s="2" t="s">
        <v>265</v>
      </c>
      <c r="S10" s="2" t="s">
        <v>266</v>
      </c>
      <c r="T10" s="2" t="s">
        <v>291</v>
      </c>
      <c r="U10" s="2" t="s">
        <v>292</v>
      </c>
      <c r="V10" s="2" t="s">
        <v>293</v>
      </c>
      <c r="W10" s="2" t="s">
        <v>294</v>
      </c>
      <c r="X10" s="2" t="s">
        <v>295</v>
      </c>
      <c r="Y10" s="2" t="s">
        <v>296</v>
      </c>
      <c r="Z10" s="2" t="s">
        <v>297</v>
      </c>
      <c r="AA10" s="2" t="s">
        <v>298</v>
      </c>
      <c r="AB10" s="2" t="s">
        <v>299</v>
      </c>
      <c r="AC10" s="2" t="s">
        <v>300</v>
      </c>
      <c r="AD10" s="2" t="s">
        <v>301</v>
      </c>
      <c r="AE10" s="2"/>
      <c r="AF10" s="3"/>
      <c r="AG10" s="3"/>
      <c r="AH10" s="3"/>
      <c r="AI10" s="3"/>
      <c r="AJ10" s="3"/>
      <c r="AK10" s="3"/>
    </row>
    <row r="11" spans="1:39" ht="15.75">
      <c r="A11">
        <v>1</v>
      </c>
      <c r="B11" s="12" t="s">
        <v>142</v>
      </c>
      <c r="C11" s="12" t="s">
        <v>4</v>
      </c>
      <c r="D11" s="4">
        <v>4.3999999999999997E-2</v>
      </c>
      <c r="E11" s="5">
        <v>0.7</v>
      </c>
      <c r="F11" s="6">
        <v>1.78</v>
      </c>
      <c r="G11" s="6">
        <v>1.84</v>
      </c>
      <c r="H11" s="6">
        <v>1.88</v>
      </c>
      <c r="I11" s="6">
        <v>2</v>
      </c>
      <c r="J11" s="6">
        <v>2.65</v>
      </c>
      <c r="K11" s="6">
        <v>2.5499999999999998</v>
      </c>
      <c r="L11" s="6">
        <v>2.65</v>
      </c>
      <c r="M11" s="6">
        <v>3.25</v>
      </c>
      <c r="N11" s="6">
        <v>28.78</v>
      </c>
      <c r="O11" s="6">
        <v>30.15</v>
      </c>
      <c r="P11" s="6">
        <v>31</v>
      </c>
      <c r="Q11" s="6">
        <v>34.5</v>
      </c>
      <c r="R11" s="5">
        <v>37.5</v>
      </c>
      <c r="S11" s="5">
        <v>40.5</v>
      </c>
      <c r="T11" s="6">
        <f>85/2</f>
        <v>42.5</v>
      </c>
      <c r="U11" s="4">
        <v>0.55800000000000005</v>
      </c>
      <c r="V11" s="4">
        <v>0.55700000000000005</v>
      </c>
      <c r="W11" s="4">
        <v>0.56000000000000005</v>
      </c>
      <c r="X11" s="4">
        <v>0.56000000000000005</v>
      </c>
      <c r="Y11" s="4">
        <v>0.6</v>
      </c>
      <c r="Z11" s="6">
        <v>1747.6</v>
      </c>
      <c r="AA11" s="6">
        <v>1937.2</v>
      </c>
      <c r="AB11" s="6">
        <v>2065</v>
      </c>
      <c r="AC11" s="6">
        <v>2140</v>
      </c>
      <c r="AD11" s="6">
        <v>2325</v>
      </c>
      <c r="AE11" s="6"/>
    </row>
    <row r="12" spans="1:39" ht="15.75">
      <c r="A12">
        <f>A11+1</f>
        <v>2</v>
      </c>
      <c r="B12" s="12" t="s">
        <v>143</v>
      </c>
      <c r="C12" s="12" t="s">
        <v>5</v>
      </c>
      <c r="D12" s="4">
        <v>4.2000000000000003E-2</v>
      </c>
      <c r="E12" s="5">
        <v>0.75</v>
      </c>
      <c r="F12" s="6">
        <v>1.7</v>
      </c>
      <c r="G12" s="6">
        <v>1.8</v>
      </c>
      <c r="H12" s="6">
        <v>1.9</v>
      </c>
      <c r="I12" s="6">
        <v>2.2000000000000002</v>
      </c>
      <c r="J12" s="6">
        <v>2.75</v>
      </c>
      <c r="K12" s="6">
        <v>2.9</v>
      </c>
      <c r="L12" s="6">
        <v>3.1</v>
      </c>
      <c r="M12" s="6">
        <v>3.6</v>
      </c>
      <c r="N12" s="6">
        <v>27.14</v>
      </c>
      <c r="O12" s="6">
        <v>29.45</v>
      </c>
      <c r="P12" s="6">
        <v>30.55</v>
      </c>
      <c r="Q12" s="6">
        <v>32.35</v>
      </c>
      <c r="R12" s="5">
        <v>111.02</v>
      </c>
      <c r="S12" s="5">
        <v>116</v>
      </c>
      <c r="T12" s="6">
        <f>95/2</f>
        <v>47.5</v>
      </c>
      <c r="U12" s="4">
        <v>0.495</v>
      </c>
      <c r="V12" s="4">
        <v>0.50900000000000001</v>
      </c>
      <c r="W12" s="4">
        <v>0.49</v>
      </c>
      <c r="X12" s="4">
        <v>0.495</v>
      </c>
      <c r="Y12" s="4">
        <v>0.495</v>
      </c>
      <c r="Z12" s="6">
        <v>5840.8</v>
      </c>
      <c r="AA12" s="6">
        <v>5921.2</v>
      </c>
      <c r="AB12" s="6">
        <v>6705</v>
      </c>
      <c r="AC12" s="6">
        <v>6955</v>
      </c>
      <c r="AD12" s="6">
        <v>7555</v>
      </c>
      <c r="AE12" s="6"/>
    </row>
    <row r="13" spans="1:39" ht="15.75">
      <c r="A13">
        <f t="shared" ref="A13:A35" si="0">A12+1</f>
        <v>3</v>
      </c>
      <c r="B13" s="12" t="s">
        <v>144</v>
      </c>
      <c r="C13" s="12" t="s">
        <v>145</v>
      </c>
      <c r="D13" s="4">
        <v>5.0999999999999997E-2</v>
      </c>
      <c r="E13" s="5">
        <v>0.8</v>
      </c>
      <c r="F13" s="6">
        <v>1.56</v>
      </c>
      <c r="G13" s="6">
        <v>1.62</v>
      </c>
      <c r="H13" s="6">
        <v>1.68</v>
      </c>
      <c r="I13" s="6">
        <v>1.8</v>
      </c>
      <c r="J13" s="6">
        <v>2.4700000000000002</v>
      </c>
      <c r="K13" s="6">
        <v>2.35</v>
      </c>
      <c r="L13" s="6">
        <v>2.35</v>
      </c>
      <c r="M13" s="6">
        <v>2.75</v>
      </c>
      <c r="N13" s="6">
        <v>32.65</v>
      </c>
      <c r="O13" s="6">
        <v>33.35</v>
      </c>
      <c r="P13" s="6">
        <v>33.950000000000003</v>
      </c>
      <c r="Q13" s="6">
        <v>36.25</v>
      </c>
      <c r="R13" s="5">
        <v>242.6</v>
      </c>
      <c r="S13" s="5">
        <v>255</v>
      </c>
      <c r="T13" s="6">
        <f>75/2</f>
        <v>37.5</v>
      </c>
      <c r="U13" s="4">
        <v>0.50900000000000001</v>
      </c>
      <c r="V13" s="4">
        <v>0.53700000000000003</v>
      </c>
      <c r="W13" s="4">
        <v>0.54</v>
      </c>
      <c r="X13" s="4">
        <v>0.54500000000000004</v>
      </c>
      <c r="Y13" s="4">
        <v>0.55500000000000005</v>
      </c>
      <c r="Z13" s="6">
        <v>15185</v>
      </c>
      <c r="AA13" s="6">
        <v>14738</v>
      </c>
      <c r="AB13" s="6">
        <v>15000</v>
      </c>
      <c r="AC13" s="6">
        <v>15325</v>
      </c>
      <c r="AD13" s="6">
        <v>16700</v>
      </c>
      <c r="AE13" s="6"/>
    </row>
    <row r="14" spans="1:39" ht="15.75">
      <c r="A14">
        <f t="shared" si="0"/>
        <v>4</v>
      </c>
      <c r="B14" s="12" t="s">
        <v>146</v>
      </c>
      <c r="C14" s="12" t="s">
        <v>147</v>
      </c>
      <c r="D14" s="4">
        <v>4.9000000000000002E-2</v>
      </c>
      <c r="E14" s="5">
        <v>0.7</v>
      </c>
      <c r="F14" s="6">
        <v>1.85</v>
      </c>
      <c r="G14" s="6">
        <v>1.9</v>
      </c>
      <c r="H14" s="6">
        <v>1.96</v>
      </c>
      <c r="I14" s="6">
        <v>2.15</v>
      </c>
      <c r="J14" s="6">
        <v>3.13</v>
      </c>
      <c r="K14" s="6">
        <v>3.2</v>
      </c>
      <c r="L14" s="6">
        <v>3.35</v>
      </c>
      <c r="M14" s="6">
        <v>3.75</v>
      </c>
      <c r="N14" s="6">
        <v>30.35</v>
      </c>
      <c r="O14" s="6">
        <v>31.7</v>
      </c>
      <c r="P14" s="6">
        <v>33.15</v>
      </c>
      <c r="Q14" s="6">
        <v>38</v>
      </c>
      <c r="R14" s="5">
        <v>483</v>
      </c>
      <c r="S14" s="5">
        <v>500</v>
      </c>
      <c r="T14" s="6">
        <f>95/2</f>
        <v>47.5</v>
      </c>
      <c r="U14" s="4">
        <v>0.46700000000000003</v>
      </c>
      <c r="V14" s="4">
        <v>0.48499999999999999</v>
      </c>
      <c r="W14" s="4">
        <v>0.48499999999999999</v>
      </c>
      <c r="X14" s="4">
        <v>0.49</v>
      </c>
      <c r="Y14" s="4">
        <v>0.51</v>
      </c>
      <c r="Z14" s="6">
        <v>29184</v>
      </c>
      <c r="AA14" s="6">
        <v>30375</v>
      </c>
      <c r="AB14" s="6">
        <v>31625</v>
      </c>
      <c r="AC14" s="6">
        <v>32925</v>
      </c>
      <c r="AD14" s="6">
        <v>37200</v>
      </c>
      <c r="AE14" s="6"/>
    </row>
    <row r="15" spans="1:39" ht="15.75">
      <c r="A15">
        <f t="shared" si="0"/>
        <v>5</v>
      </c>
      <c r="B15" s="12" t="s">
        <v>148</v>
      </c>
      <c r="C15" s="12" t="s">
        <v>149</v>
      </c>
      <c r="D15" s="27">
        <v>4.4999999999999998E-2</v>
      </c>
      <c r="E15" s="28">
        <v>0.7</v>
      </c>
      <c r="F15" s="29">
        <v>1.1000000000000001</v>
      </c>
      <c r="G15" s="29">
        <v>1.1599999999999999</v>
      </c>
      <c r="H15" s="29">
        <v>1.22</v>
      </c>
      <c r="I15" s="29">
        <v>1.4</v>
      </c>
      <c r="J15" s="29">
        <v>1.72</v>
      </c>
      <c r="K15" s="29">
        <v>1.8</v>
      </c>
      <c r="L15" s="29">
        <v>1.9</v>
      </c>
      <c r="M15" s="29">
        <v>2.25</v>
      </c>
      <c r="N15" s="29">
        <v>20.3</v>
      </c>
      <c r="O15" s="29">
        <v>21.1</v>
      </c>
      <c r="P15" s="29">
        <v>21.75</v>
      </c>
      <c r="Q15" s="29">
        <v>24</v>
      </c>
      <c r="R15" s="28">
        <v>58.42</v>
      </c>
      <c r="S15" s="28">
        <v>62</v>
      </c>
      <c r="T15" s="29">
        <f>60/2</f>
        <v>30</v>
      </c>
      <c r="U15" s="27">
        <v>0.48399999999999999</v>
      </c>
      <c r="V15" s="27">
        <v>0.48599999999999999</v>
      </c>
      <c r="W15" s="27">
        <v>0.49</v>
      </c>
      <c r="X15" s="27">
        <v>0.49</v>
      </c>
      <c r="Y15" s="27">
        <v>0.48</v>
      </c>
      <c r="Z15" s="29">
        <v>2325.3000000000002</v>
      </c>
      <c r="AA15" s="29">
        <v>2439.9</v>
      </c>
      <c r="AB15" s="29">
        <v>2570</v>
      </c>
      <c r="AC15" s="29">
        <v>2685</v>
      </c>
      <c r="AD15" s="29">
        <v>3125</v>
      </c>
      <c r="AE15" s="30"/>
      <c r="AF15" s="67"/>
      <c r="AG15" s="67"/>
      <c r="AH15" s="67"/>
      <c r="AI15" s="67"/>
      <c r="AJ15" s="67"/>
      <c r="AK15" s="67"/>
      <c r="AL15" s="67"/>
      <c r="AM15" s="67"/>
    </row>
    <row r="16" spans="1:39" ht="15.75">
      <c r="A16">
        <f t="shared" si="0"/>
        <v>6</v>
      </c>
      <c r="B16" s="12" t="s">
        <v>150</v>
      </c>
      <c r="C16" s="12" t="s">
        <v>151</v>
      </c>
      <c r="D16" s="4">
        <v>4.3999999999999997E-2</v>
      </c>
      <c r="E16" s="5">
        <v>0.75</v>
      </c>
      <c r="F16" s="6">
        <v>0.84</v>
      </c>
      <c r="G16" s="6">
        <v>0.96</v>
      </c>
      <c r="H16" s="6">
        <v>1.02</v>
      </c>
      <c r="I16" s="6">
        <v>1.2</v>
      </c>
      <c r="J16" s="6">
        <v>1.45</v>
      </c>
      <c r="K16" s="6">
        <v>1.55</v>
      </c>
      <c r="L16" s="6">
        <v>1.65</v>
      </c>
      <c r="M16" s="6">
        <v>1.85</v>
      </c>
      <c r="N16" s="6">
        <v>11.92</v>
      </c>
      <c r="O16" s="6">
        <v>12.6</v>
      </c>
      <c r="P16" s="6">
        <v>13.4</v>
      </c>
      <c r="Q16" s="6">
        <v>15.75</v>
      </c>
      <c r="R16" s="5">
        <v>254.1</v>
      </c>
      <c r="S16" s="5">
        <v>264</v>
      </c>
      <c r="T16" s="6">
        <f>50/2</f>
        <v>25</v>
      </c>
      <c r="U16" s="4">
        <v>0.29499999999999998</v>
      </c>
      <c r="V16" s="4">
        <v>0.32600000000000001</v>
      </c>
      <c r="W16" s="4">
        <v>0.33500000000000002</v>
      </c>
      <c r="X16" s="4">
        <v>0.35</v>
      </c>
      <c r="Y16" s="4">
        <v>0.39500000000000002</v>
      </c>
      <c r="Z16" s="6">
        <v>9473</v>
      </c>
      <c r="AA16" s="6">
        <v>9279</v>
      </c>
      <c r="AB16" s="6">
        <v>9600</v>
      </c>
      <c r="AC16" s="6">
        <v>9825</v>
      </c>
      <c r="AD16" s="6">
        <v>10500</v>
      </c>
      <c r="AE16" s="26"/>
    </row>
    <row r="17" spans="1:32" ht="15.75">
      <c r="A17">
        <f t="shared" si="0"/>
        <v>7</v>
      </c>
      <c r="B17" s="12" t="s">
        <v>276</v>
      </c>
      <c r="C17" s="12" t="s">
        <v>277</v>
      </c>
      <c r="D17" s="4">
        <v>4.1000000000000002E-2</v>
      </c>
      <c r="E17" s="5">
        <v>0.6</v>
      </c>
      <c r="F17" s="6">
        <v>2.4</v>
      </c>
      <c r="G17" s="6">
        <v>2.42</v>
      </c>
      <c r="H17" s="6">
        <v>2.44</v>
      </c>
      <c r="I17" s="6">
        <v>2.5</v>
      </c>
      <c r="J17" s="6">
        <v>3.57</v>
      </c>
      <c r="K17" s="6">
        <v>3.7</v>
      </c>
      <c r="L17" s="6">
        <v>3.85</v>
      </c>
      <c r="M17" s="6">
        <v>4.25</v>
      </c>
      <c r="N17" s="6">
        <v>39.049999999999997</v>
      </c>
      <c r="O17" s="6">
        <v>40.35</v>
      </c>
      <c r="P17" s="6">
        <v>41.8</v>
      </c>
      <c r="Q17" s="6">
        <v>47</v>
      </c>
      <c r="R17" s="5">
        <v>292.89</v>
      </c>
      <c r="S17" s="5">
        <v>293</v>
      </c>
      <c r="T17" s="6">
        <f>110/2</f>
        <v>55</v>
      </c>
      <c r="U17" s="4">
        <v>0.504</v>
      </c>
      <c r="V17" s="4">
        <v>0.52500000000000002</v>
      </c>
      <c r="W17" s="4">
        <v>0.53500000000000003</v>
      </c>
      <c r="X17" s="4">
        <v>0.54</v>
      </c>
      <c r="Y17" s="4">
        <v>0.45400000000000001</v>
      </c>
      <c r="Z17" s="6">
        <v>21952</v>
      </c>
      <c r="AA17" s="6">
        <v>21794</v>
      </c>
      <c r="AB17" s="6">
        <v>22000</v>
      </c>
      <c r="AC17" s="6">
        <v>22700</v>
      </c>
      <c r="AD17" s="6">
        <v>25200</v>
      </c>
      <c r="AE17" s="6"/>
    </row>
    <row r="18" spans="1:32" ht="15.75">
      <c r="A18">
        <f t="shared" si="0"/>
        <v>8</v>
      </c>
      <c r="B18" s="12" t="s">
        <v>245</v>
      </c>
      <c r="C18" s="12" t="s">
        <v>246</v>
      </c>
      <c r="D18" s="4">
        <v>4.2999999999999997E-2</v>
      </c>
      <c r="E18" s="5">
        <v>0.75</v>
      </c>
      <c r="F18" s="6">
        <v>2.3199999999999998</v>
      </c>
      <c r="G18" s="6">
        <v>2.42</v>
      </c>
      <c r="H18" s="6">
        <v>2.52</v>
      </c>
      <c r="I18" s="6">
        <v>2.8</v>
      </c>
      <c r="J18" s="6">
        <v>3.67</v>
      </c>
      <c r="K18" s="6">
        <v>3.75</v>
      </c>
      <c r="L18" s="6">
        <v>3.95</v>
      </c>
      <c r="M18" s="6">
        <v>4.5</v>
      </c>
      <c r="N18" s="6">
        <v>41.4</v>
      </c>
      <c r="O18" s="6">
        <v>43.05</v>
      </c>
      <c r="P18" s="6">
        <v>44.55</v>
      </c>
      <c r="Q18" s="6">
        <v>49.25</v>
      </c>
      <c r="R18" s="5">
        <v>169.25</v>
      </c>
      <c r="S18" s="5">
        <v>181</v>
      </c>
      <c r="T18" s="6">
        <f>120/2</f>
        <v>60</v>
      </c>
      <c r="U18" s="4">
        <v>0.48699999999999999</v>
      </c>
      <c r="V18" s="4">
        <v>0.49399999999999999</v>
      </c>
      <c r="W18" s="4">
        <v>0.51</v>
      </c>
      <c r="X18" s="4">
        <v>0.51500000000000001</v>
      </c>
      <c r="Y18" s="4">
        <v>0.5</v>
      </c>
      <c r="Z18" s="6">
        <v>13811</v>
      </c>
      <c r="AA18" s="6">
        <v>14196</v>
      </c>
      <c r="AB18" s="6">
        <v>14725</v>
      </c>
      <c r="AC18" s="6">
        <v>15375</v>
      </c>
      <c r="AD18" s="6">
        <v>17900</v>
      </c>
      <c r="AE18" s="6"/>
    </row>
    <row r="19" spans="1:32" ht="15.75">
      <c r="A19">
        <f t="shared" si="0"/>
        <v>9</v>
      </c>
      <c r="B19" s="12" t="s">
        <v>3</v>
      </c>
      <c r="C19" s="12" t="s">
        <v>6</v>
      </c>
      <c r="D19" s="27">
        <v>0.03</v>
      </c>
      <c r="E19" s="28">
        <v>0.8</v>
      </c>
      <c r="F19" s="29">
        <v>1.29</v>
      </c>
      <c r="G19" s="29">
        <v>1.31</v>
      </c>
      <c r="H19" s="29">
        <v>1.33</v>
      </c>
      <c r="I19" s="29">
        <v>1.5</v>
      </c>
      <c r="J19" s="29">
        <v>3.23</v>
      </c>
      <c r="K19" s="29">
        <v>2.95</v>
      </c>
      <c r="L19" s="29">
        <v>2.85</v>
      </c>
      <c r="M19" s="29">
        <v>3.5</v>
      </c>
      <c r="N19" s="29">
        <v>30.86</v>
      </c>
      <c r="O19" s="29">
        <v>32.450000000000003</v>
      </c>
      <c r="P19" s="29">
        <v>33.9</v>
      </c>
      <c r="Q19" s="29">
        <v>39</v>
      </c>
      <c r="R19" s="28">
        <v>325.81</v>
      </c>
      <c r="S19" s="28">
        <v>325.81</v>
      </c>
      <c r="T19" s="29">
        <f>85/2</f>
        <v>42.5</v>
      </c>
      <c r="U19" s="27">
        <v>0.443</v>
      </c>
      <c r="V19" s="27">
        <v>0.40600000000000003</v>
      </c>
      <c r="W19" s="27">
        <v>0.40500000000000003</v>
      </c>
      <c r="X19" s="27">
        <v>0.4</v>
      </c>
      <c r="Y19" s="27">
        <v>0.40500000000000003</v>
      </c>
      <c r="Z19" s="29">
        <v>23861</v>
      </c>
      <c r="AA19" s="29">
        <v>24773</v>
      </c>
      <c r="AB19" s="29">
        <v>25975</v>
      </c>
      <c r="AC19" s="29">
        <v>27700</v>
      </c>
      <c r="AD19" s="29">
        <v>31700</v>
      </c>
      <c r="AE19" s="26"/>
      <c r="AF19" s="25"/>
    </row>
    <row r="20" spans="1:32" ht="15.75">
      <c r="A20">
        <f t="shared" si="0"/>
        <v>10</v>
      </c>
      <c r="B20" s="12" t="s">
        <v>152</v>
      </c>
      <c r="C20" s="12" t="s">
        <v>153</v>
      </c>
      <c r="D20" s="4">
        <v>4.2999999999999997E-2</v>
      </c>
      <c r="E20" s="5">
        <v>0.75</v>
      </c>
      <c r="F20" s="6">
        <v>0.84</v>
      </c>
      <c r="G20" s="6">
        <v>0.86</v>
      </c>
      <c r="H20" s="6">
        <v>0.88</v>
      </c>
      <c r="I20" s="6">
        <v>1.1000000000000001</v>
      </c>
      <c r="J20" s="6">
        <v>1.25</v>
      </c>
      <c r="K20" s="6">
        <v>1.3</v>
      </c>
      <c r="L20" s="6">
        <v>1.45</v>
      </c>
      <c r="M20" s="6">
        <v>1.75</v>
      </c>
      <c r="N20" s="6">
        <v>21.74</v>
      </c>
      <c r="O20" s="6">
        <v>21.6</v>
      </c>
      <c r="P20" s="6">
        <v>22.15</v>
      </c>
      <c r="Q20" s="6">
        <v>24</v>
      </c>
      <c r="R20" s="5">
        <v>136.13999999999999</v>
      </c>
      <c r="S20" s="5">
        <v>154</v>
      </c>
      <c r="T20" s="6">
        <f>41/2</f>
        <v>20.5</v>
      </c>
      <c r="U20" s="4">
        <v>0.49199999999999999</v>
      </c>
      <c r="V20" s="4">
        <v>0.51600000000000001</v>
      </c>
      <c r="W20" s="4">
        <v>0.52500000000000002</v>
      </c>
      <c r="X20" s="4">
        <v>0.51</v>
      </c>
      <c r="Y20" s="4">
        <v>0.52500000000000002</v>
      </c>
      <c r="Z20" s="6">
        <v>5867.6</v>
      </c>
      <c r="AA20" s="6">
        <v>5741.2</v>
      </c>
      <c r="AB20" s="6">
        <v>6345</v>
      </c>
      <c r="AC20" s="6">
        <v>6705</v>
      </c>
      <c r="AD20" s="6">
        <v>7075</v>
      </c>
      <c r="AE20" s="6"/>
    </row>
    <row r="21" spans="1:32" ht="15.75">
      <c r="A21">
        <f t="shared" si="0"/>
        <v>11</v>
      </c>
      <c r="B21" s="12" t="s">
        <v>154</v>
      </c>
      <c r="C21" s="12" t="s">
        <v>155</v>
      </c>
      <c r="D21" s="27">
        <v>4.7E-2</v>
      </c>
      <c r="E21" s="28">
        <v>0.7</v>
      </c>
      <c r="F21" s="29">
        <v>1.24</v>
      </c>
      <c r="G21" s="29">
        <v>1.24</v>
      </c>
      <c r="H21" s="29">
        <v>1.24</v>
      </c>
      <c r="I21" s="29">
        <v>1.3</v>
      </c>
      <c r="J21" s="29">
        <v>1.44</v>
      </c>
      <c r="K21" s="29">
        <v>1.6</v>
      </c>
      <c r="L21" s="29">
        <v>1.7</v>
      </c>
      <c r="M21" s="29">
        <v>2</v>
      </c>
      <c r="N21" s="29">
        <v>15.95</v>
      </c>
      <c r="O21" s="29">
        <v>16.45</v>
      </c>
      <c r="P21" s="29">
        <v>17.45</v>
      </c>
      <c r="Q21" s="29">
        <v>21.5</v>
      </c>
      <c r="R21" s="28">
        <v>96.04</v>
      </c>
      <c r="S21" s="28">
        <v>140</v>
      </c>
      <c r="T21" s="29">
        <f>49/2</f>
        <v>24.5</v>
      </c>
      <c r="U21" s="27">
        <v>0.54300000000000004</v>
      </c>
      <c r="V21" s="27">
        <v>0.53900000000000003</v>
      </c>
      <c r="W21" s="27">
        <v>0.53500000000000003</v>
      </c>
      <c r="X21" s="27">
        <v>0.58499999999999996</v>
      </c>
      <c r="Y21" s="27">
        <v>0.59</v>
      </c>
      <c r="Z21" s="29">
        <v>2732.9</v>
      </c>
      <c r="AA21" s="29">
        <v>2841.3</v>
      </c>
      <c r="AB21" s="29">
        <v>3020</v>
      </c>
      <c r="AC21" s="29">
        <v>3105</v>
      </c>
      <c r="AD21" s="29">
        <v>5100</v>
      </c>
      <c r="AE21" s="6"/>
    </row>
    <row r="22" spans="1:32" ht="15.75">
      <c r="A22">
        <f t="shared" si="0"/>
        <v>12</v>
      </c>
      <c r="B22" s="12" t="s">
        <v>247</v>
      </c>
      <c r="C22" s="12" t="s">
        <v>248</v>
      </c>
      <c r="D22" s="27">
        <v>3.3000000000000002E-2</v>
      </c>
      <c r="E22" s="28">
        <v>0.7</v>
      </c>
      <c r="F22" s="29">
        <v>1.2</v>
      </c>
      <c r="G22" s="29">
        <v>1.32</v>
      </c>
      <c r="H22" s="29">
        <v>1.4</v>
      </c>
      <c r="I22" s="29">
        <v>1.9</v>
      </c>
      <c r="J22" s="29">
        <v>3.36</v>
      </c>
      <c r="K22" s="29">
        <v>3.1</v>
      </c>
      <c r="L22" s="29">
        <v>3.2</v>
      </c>
      <c r="M22" s="29">
        <v>3.55</v>
      </c>
      <c r="N22" s="29">
        <v>33.19</v>
      </c>
      <c r="O22" s="29">
        <v>35.35</v>
      </c>
      <c r="P22" s="29">
        <v>37.549999999999997</v>
      </c>
      <c r="Q22" s="29">
        <v>43.2</v>
      </c>
      <c r="R22" s="28">
        <v>49.95</v>
      </c>
      <c r="S22" s="28">
        <v>51</v>
      </c>
      <c r="T22" s="29">
        <f>90/2</f>
        <v>45</v>
      </c>
      <c r="U22" s="27">
        <v>0.50700000000000001</v>
      </c>
      <c r="V22" s="27">
        <v>0.54400000000000004</v>
      </c>
      <c r="W22" s="27">
        <v>0.54</v>
      </c>
      <c r="X22" s="27">
        <v>0.54</v>
      </c>
      <c r="Y22" s="27">
        <v>0.53500000000000003</v>
      </c>
      <c r="Z22" s="29">
        <v>3020.4</v>
      </c>
      <c r="AA22" s="29">
        <v>3045.2</v>
      </c>
      <c r="AB22" s="29">
        <v>3265</v>
      </c>
      <c r="AC22" s="29">
        <v>3465</v>
      </c>
      <c r="AD22" s="29">
        <v>4100</v>
      </c>
      <c r="AE22" s="6"/>
    </row>
    <row r="23" spans="1:32" ht="15.75">
      <c r="A23">
        <f t="shared" si="0"/>
        <v>13</v>
      </c>
      <c r="B23" s="12" t="s">
        <v>156</v>
      </c>
      <c r="C23" s="12" t="s">
        <v>157</v>
      </c>
      <c r="D23" s="27">
        <v>4.3999999999999997E-2</v>
      </c>
      <c r="E23" s="28">
        <v>0.7</v>
      </c>
      <c r="F23" s="29">
        <v>2.1</v>
      </c>
      <c r="G23" s="29">
        <v>2.1</v>
      </c>
      <c r="H23" s="29">
        <v>2.1800000000000002</v>
      </c>
      <c r="I23" s="29">
        <v>2.4</v>
      </c>
      <c r="J23" s="29">
        <v>2.99</v>
      </c>
      <c r="K23" s="29">
        <v>3.3</v>
      </c>
      <c r="L23" s="29">
        <v>3.45</v>
      </c>
      <c r="M23" s="29">
        <v>3.75</v>
      </c>
      <c r="N23" s="29">
        <v>34.979999999999997</v>
      </c>
      <c r="O23" s="29">
        <v>36.15</v>
      </c>
      <c r="P23" s="29">
        <v>37.35</v>
      </c>
      <c r="Q23" s="29">
        <v>41.25</v>
      </c>
      <c r="R23" s="28">
        <v>109.25</v>
      </c>
      <c r="S23" s="28">
        <v>118.5</v>
      </c>
      <c r="T23" s="29">
        <f>95/2</f>
        <v>47.5</v>
      </c>
      <c r="U23" s="27">
        <v>0.54700000000000004</v>
      </c>
      <c r="V23" s="27">
        <v>0.55900000000000005</v>
      </c>
      <c r="W23" s="27">
        <v>0.52500000000000002</v>
      </c>
      <c r="X23" s="27">
        <v>0.57499999999999996</v>
      </c>
      <c r="Y23" s="27">
        <v>0.57499999999999996</v>
      </c>
      <c r="Z23" s="29">
        <v>6729.1</v>
      </c>
      <c r="AA23" s="29">
        <v>6840.9</v>
      </c>
      <c r="AB23" s="29">
        <v>7580</v>
      </c>
      <c r="AC23" s="29">
        <v>7615</v>
      </c>
      <c r="AD23" s="29">
        <v>8500</v>
      </c>
      <c r="AE23" s="6"/>
    </row>
    <row r="24" spans="1:32" ht="15.75">
      <c r="A24">
        <f t="shared" si="0"/>
        <v>14</v>
      </c>
      <c r="B24" s="12" t="s">
        <v>249</v>
      </c>
      <c r="C24" s="12" t="s">
        <v>250</v>
      </c>
      <c r="D24" s="27">
        <v>4.2999999999999997E-2</v>
      </c>
      <c r="E24" s="28">
        <v>0.75</v>
      </c>
      <c r="F24" s="29">
        <v>1.06</v>
      </c>
      <c r="G24" s="29">
        <v>1.08</v>
      </c>
      <c r="H24" s="29">
        <v>1.1100000000000001</v>
      </c>
      <c r="I24" s="29">
        <v>1.25</v>
      </c>
      <c r="J24" s="29">
        <v>1.95</v>
      </c>
      <c r="K24" s="29">
        <v>1.95</v>
      </c>
      <c r="L24" s="29">
        <v>2</v>
      </c>
      <c r="M24" s="29">
        <v>2.25</v>
      </c>
      <c r="N24" s="29">
        <v>22.07</v>
      </c>
      <c r="O24" s="29">
        <v>22.9</v>
      </c>
      <c r="P24" s="29">
        <v>23.7</v>
      </c>
      <c r="Q24" s="29">
        <v>26.5</v>
      </c>
      <c r="R24" s="28">
        <v>75.36</v>
      </c>
      <c r="S24" s="28">
        <v>76.5</v>
      </c>
      <c r="T24" s="29">
        <f>50/2</f>
        <v>25</v>
      </c>
      <c r="U24" s="27">
        <v>0.47</v>
      </c>
      <c r="V24" s="27">
        <v>0.504</v>
      </c>
      <c r="W24" s="27">
        <v>0.53</v>
      </c>
      <c r="X24" s="27">
        <v>0.52500000000000002</v>
      </c>
      <c r="Y24" s="27">
        <v>0.54500000000000004</v>
      </c>
      <c r="Z24" s="29">
        <v>3390</v>
      </c>
      <c r="AA24" s="29">
        <v>3298</v>
      </c>
      <c r="AB24" s="29">
        <v>3265</v>
      </c>
      <c r="AC24" s="29">
        <v>3430</v>
      </c>
      <c r="AD24" s="29">
        <v>3725</v>
      </c>
      <c r="AE24" s="6"/>
    </row>
    <row r="25" spans="1:32" ht="15.75">
      <c r="A25">
        <f t="shared" si="0"/>
        <v>15</v>
      </c>
      <c r="B25" s="12" t="s">
        <v>251</v>
      </c>
      <c r="C25" s="12" t="s">
        <v>252</v>
      </c>
      <c r="D25" s="4">
        <v>4.2999999999999997E-2</v>
      </c>
      <c r="E25" s="5">
        <v>0.7</v>
      </c>
      <c r="F25" s="6">
        <v>1.94</v>
      </c>
      <c r="G25" s="6">
        <v>1.98</v>
      </c>
      <c r="H25" s="6">
        <v>2.02</v>
      </c>
      <c r="I25" s="6">
        <v>2.15</v>
      </c>
      <c r="J25" s="6">
        <v>2.97</v>
      </c>
      <c r="K25" s="6">
        <v>3.1</v>
      </c>
      <c r="L25" s="6">
        <v>3.35</v>
      </c>
      <c r="M25" s="6">
        <v>3.75</v>
      </c>
      <c r="N25" s="6">
        <v>29.92</v>
      </c>
      <c r="O25" s="6">
        <v>31.7</v>
      </c>
      <c r="P25" s="6">
        <v>33.799999999999997</v>
      </c>
      <c r="Q25" s="6">
        <v>39.5</v>
      </c>
      <c r="R25" s="5">
        <v>130</v>
      </c>
      <c r="S25" s="5">
        <v>160</v>
      </c>
      <c r="T25" s="6">
        <f>95/2</f>
        <v>47.5</v>
      </c>
      <c r="U25" s="4">
        <v>0.47099999999999997</v>
      </c>
      <c r="V25" s="4">
        <v>0.45700000000000002</v>
      </c>
      <c r="W25" s="4">
        <v>0.46</v>
      </c>
      <c r="X25" s="4">
        <v>0.47</v>
      </c>
      <c r="Y25" s="4">
        <v>0.48499999999999999</v>
      </c>
      <c r="Z25" s="6">
        <v>7854</v>
      </c>
      <c r="AA25" s="6">
        <v>8511</v>
      </c>
      <c r="AB25" s="6">
        <v>9420</v>
      </c>
      <c r="AC25" s="6">
        <v>10440</v>
      </c>
      <c r="AD25" s="6">
        <v>13050</v>
      </c>
      <c r="AE25" s="6"/>
    </row>
    <row r="26" spans="1:32" ht="15.75">
      <c r="A26">
        <f t="shared" si="0"/>
        <v>16</v>
      </c>
      <c r="B26" s="12" t="s">
        <v>253</v>
      </c>
      <c r="C26" s="12" t="s">
        <v>254</v>
      </c>
      <c r="D26" s="4">
        <v>4.3999999999999997E-2</v>
      </c>
      <c r="E26" s="5">
        <v>0.55000000000000004</v>
      </c>
      <c r="F26" s="6">
        <v>1.87</v>
      </c>
      <c r="G26" s="6">
        <v>1.94</v>
      </c>
      <c r="H26" s="6">
        <v>2.02</v>
      </c>
      <c r="I26" s="6">
        <v>2.25</v>
      </c>
      <c r="J26" s="6">
        <v>2.5499999999999998</v>
      </c>
      <c r="K26" s="6">
        <v>2.5499999999999998</v>
      </c>
      <c r="L26" s="6">
        <v>2.75</v>
      </c>
      <c r="M26" s="6">
        <v>3.25</v>
      </c>
      <c r="N26" s="6">
        <v>20.32</v>
      </c>
      <c r="O26" s="6">
        <v>21.15</v>
      </c>
      <c r="P26" s="6">
        <v>22.25</v>
      </c>
      <c r="Q26" s="6">
        <v>26.25</v>
      </c>
      <c r="R26" s="5">
        <v>865.13</v>
      </c>
      <c r="S26" s="5">
        <v>940</v>
      </c>
      <c r="T26" s="6">
        <f>90/2</f>
        <v>45</v>
      </c>
      <c r="U26" s="4">
        <v>0.45700000000000002</v>
      </c>
      <c r="V26" s="4">
        <v>0.47099999999999997</v>
      </c>
      <c r="W26" s="4">
        <v>0.46</v>
      </c>
      <c r="X26" s="4">
        <v>0.45500000000000002</v>
      </c>
      <c r="Y26" s="4">
        <v>0.46</v>
      </c>
      <c r="Z26" s="6">
        <v>35438</v>
      </c>
      <c r="AA26" s="6">
        <v>37307</v>
      </c>
      <c r="AB26" s="6">
        <v>40150</v>
      </c>
      <c r="AC26" s="6">
        <v>43300</v>
      </c>
      <c r="AD26" s="6">
        <v>53600</v>
      </c>
      <c r="AE26" s="6"/>
    </row>
    <row r="27" spans="1:32" ht="15.75">
      <c r="A27">
        <f t="shared" si="0"/>
        <v>17</v>
      </c>
      <c r="B27" s="12" t="s">
        <v>158</v>
      </c>
      <c r="C27" s="12" t="s">
        <v>159</v>
      </c>
      <c r="D27" s="4">
        <v>5.7000000000000002E-2</v>
      </c>
      <c r="E27" s="5">
        <v>0.85</v>
      </c>
      <c r="F27" s="6">
        <v>0.85</v>
      </c>
      <c r="G27" s="6">
        <v>0.88</v>
      </c>
      <c r="H27" s="6">
        <v>0.92</v>
      </c>
      <c r="I27" s="6">
        <v>1.1000000000000001</v>
      </c>
      <c r="J27" s="6">
        <v>1.27</v>
      </c>
      <c r="K27" s="6">
        <v>1.3</v>
      </c>
      <c r="L27" s="6">
        <v>1.35</v>
      </c>
      <c r="M27" s="6">
        <v>1.75</v>
      </c>
      <c r="N27" s="6">
        <v>10.5</v>
      </c>
      <c r="O27" s="6">
        <v>10.9</v>
      </c>
      <c r="P27" s="6">
        <v>11.35</v>
      </c>
      <c r="Q27" s="6">
        <v>13.25</v>
      </c>
      <c r="R27" s="5">
        <v>215.8</v>
      </c>
      <c r="S27" s="5">
        <v>221</v>
      </c>
      <c r="T27" s="6">
        <f>44/2</f>
        <v>22</v>
      </c>
      <c r="U27" s="4">
        <v>0.40799999999999997</v>
      </c>
      <c r="V27" s="4">
        <v>0.45800000000000002</v>
      </c>
      <c r="W27" s="4">
        <v>0.41</v>
      </c>
      <c r="X27" s="4">
        <v>0.42</v>
      </c>
      <c r="Y27" s="4">
        <v>0.44500000000000001</v>
      </c>
      <c r="Z27" s="6">
        <v>5317.8</v>
      </c>
      <c r="AA27" s="6">
        <v>4953.8999999999996</v>
      </c>
      <c r="AB27" s="6">
        <v>5795</v>
      </c>
      <c r="AC27" s="6">
        <v>5915</v>
      </c>
      <c r="AD27" s="6">
        <v>6550</v>
      </c>
      <c r="AE27" s="6"/>
    </row>
    <row r="28" spans="1:32" ht="15.75">
      <c r="A28">
        <f t="shared" si="0"/>
        <v>18</v>
      </c>
      <c r="B28" s="12" t="s">
        <v>160</v>
      </c>
      <c r="C28" s="12" t="s">
        <v>161</v>
      </c>
      <c r="D28" s="4">
        <v>4.8000000000000001E-2</v>
      </c>
      <c r="E28" s="5">
        <v>0.75</v>
      </c>
      <c r="F28" s="6">
        <v>1.68</v>
      </c>
      <c r="G28" s="6">
        <v>1.72</v>
      </c>
      <c r="H28" s="6">
        <v>1.76</v>
      </c>
      <c r="I28" s="6">
        <v>2.1</v>
      </c>
      <c r="J28" s="6">
        <v>2.75</v>
      </c>
      <c r="K28" s="6">
        <v>2.25</v>
      </c>
      <c r="L28" s="6">
        <v>2.75</v>
      </c>
      <c r="M28" s="6">
        <v>3.45</v>
      </c>
      <c r="N28" s="6">
        <v>24.07</v>
      </c>
      <c r="O28" s="6">
        <v>23.95</v>
      </c>
      <c r="P28" s="6">
        <v>24.95</v>
      </c>
      <c r="Q28" s="6">
        <v>27</v>
      </c>
      <c r="R28" s="5">
        <v>36.92</v>
      </c>
      <c r="S28" s="5">
        <v>40</v>
      </c>
      <c r="T28" s="6">
        <f>100/2</f>
        <v>50</v>
      </c>
      <c r="U28" s="4">
        <v>0.315</v>
      </c>
      <c r="V28" s="4">
        <v>0.32200000000000001</v>
      </c>
      <c r="W28" s="4">
        <v>0.31</v>
      </c>
      <c r="X28" s="4">
        <v>0.30499999999999999</v>
      </c>
      <c r="Y28" s="4">
        <v>0.27500000000000002</v>
      </c>
      <c r="Z28" s="6">
        <v>2602.8000000000002</v>
      </c>
      <c r="AA28" s="6">
        <v>2758.6</v>
      </c>
      <c r="AB28" s="6">
        <v>2930</v>
      </c>
      <c r="AC28" s="6">
        <v>3135</v>
      </c>
      <c r="AD28" s="6">
        <v>3925</v>
      </c>
      <c r="AE28" s="6"/>
    </row>
    <row r="29" spans="1:32" ht="15.75">
      <c r="A29">
        <f t="shared" si="0"/>
        <v>19</v>
      </c>
      <c r="B29" s="12" t="s">
        <v>162</v>
      </c>
      <c r="C29" s="12" t="s">
        <v>163</v>
      </c>
      <c r="D29" s="4">
        <v>4.7E-2</v>
      </c>
      <c r="E29" s="5">
        <v>0.75</v>
      </c>
      <c r="F29" s="6">
        <v>1.28</v>
      </c>
      <c r="G29" s="6">
        <v>1.32</v>
      </c>
      <c r="H29" s="6">
        <v>1.36</v>
      </c>
      <c r="I29" s="6">
        <v>1.48</v>
      </c>
      <c r="J29" s="6">
        <v>1.79</v>
      </c>
      <c r="K29" s="6">
        <v>1.95</v>
      </c>
      <c r="L29" s="6">
        <v>2.0499999999999998</v>
      </c>
      <c r="M29" s="6">
        <v>2.4</v>
      </c>
      <c r="N29" s="6">
        <v>22.2</v>
      </c>
      <c r="O29" s="6">
        <v>24.2</v>
      </c>
      <c r="P29" s="6">
        <v>25.4</v>
      </c>
      <c r="Q29" s="6">
        <v>28.15</v>
      </c>
      <c r="R29" s="5">
        <v>125.7</v>
      </c>
      <c r="S29" s="5">
        <v>135</v>
      </c>
      <c r="T29" s="6">
        <f>60/2</f>
        <v>30</v>
      </c>
      <c r="U29" s="4">
        <v>0.46</v>
      </c>
      <c r="V29" s="4">
        <v>0.5</v>
      </c>
      <c r="W29" s="4">
        <v>0.505</v>
      </c>
      <c r="X29" s="4">
        <v>0.505</v>
      </c>
      <c r="Y29" s="4">
        <v>0.495</v>
      </c>
      <c r="Z29" s="6">
        <v>5180.8999999999996</v>
      </c>
      <c r="AA29" s="6">
        <v>5531</v>
      </c>
      <c r="AB29" s="6">
        <v>6100</v>
      </c>
      <c r="AC29" s="6">
        <v>6500</v>
      </c>
      <c r="AD29" s="6">
        <v>7600</v>
      </c>
      <c r="AE29" s="6"/>
    </row>
    <row r="30" spans="1:32" ht="15.75">
      <c r="A30">
        <f t="shared" si="0"/>
        <v>20</v>
      </c>
      <c r="B30" s="12" t="s">
        <v>257</v>
      </c>
      <c r="C30" s="12" t="s">
        <v>258</v>
      </c>
      <c r="D30" s="27">
        <v>3.5000000000000003E-2</v>
      </c>
      <c r="E30" s="28">
        <v>0.65</v>
      </c>
      <c r="F30" s="29">
        <v>1.04</v>
      </c>
      <c r="G30" s="29">
        <v>1.2</v>
      </c>
      <c r="H30" s="29">
        <v>1.36</v>
      </c>
      <c r="I30" s="29">
        <v>1.8</v>
      </c>
      <c r="J30" s="29">
        <v>2.1800000000000002</v>
      </c>
      <c r="K30" s="29">
        <v>2.25</v>
      </c>
      <c r="L30" s="29">
        <v>2.4</v>
      </c>
      <c r="M30" s="29">
        <v>2.75</v>
      </c>
      <c r="N30" s="29">
        <v>17.2</v>
      </c>
      <c r="O30" s="29">
        <v>17.649999999999999</v>
      </c>
      <c r="P30" s="29">
        <v>18.149999999999999</v>
      </c>
      <c r="Q30" s="29">
        <v>20.25</v>
      </c>
      <c r="R30" s="28">
        <v>230.49</v>
      </c>
      <c r="S30" s="28">
        <v>223</v>
      </c>
      <c r="T30" s="29">
        <f>80/2</f>
        <v>40</v>
      </c>
      <c r="U30" s="27">
        <v>0.49</v>
      </c>
      <c r="V30" s="27">
        <v>0.46</v>
      </c>
      <c r="W30" s="27">
        <v>0.46</v>
      </c>
      <c r="X30" s="27">
        <v>0.45500000000000002</v>
      </c>
      <c r="Y30" s="27">
        <v>0.46500000000000002</v>
      </c>
      <c r="Z30" s="30">
        <v>7764.5</v>
      </c>
      <c r="AA30" s="30">
        <v>8608</v>
      </c>
      <c r="AB30" s="6">
        <v>8755</v>
      </c>
      <c r="AC30" s="6">
        <v>8890</v>
      </c>
      <c r="AD30" s="6">
        <v>9650</v>
      </c>
      <c r="AE30" s="6"/>
    </row>
    <row r="31" spans="1:32" ht="15.75">
      <c r="A31">
        <f t="shared" si="0"/>
        <v>21</v>
      </c>
      <c r="B31" s="12" t="s">
        <v>259</v>
      </c>
      <c r="C31" s="12" t="s">
        <v>261</v>
      </c>
      <c r="D31" s="27">
        <v>0.04</v>
      </c>
      <c r="E31" s="28">
        <v>0.65</v>
      </c>
      <c r="F31" s="29">
        <v>1.03</v>
      </c>
      <c r="G31" s="29">
        <v>1.06</v>
      </c>
      <c r="H31" s="29">
        <v>1.1100000000000001</v>
      </c>
      <c r="I31" s="29">
        <v>1.35</v>
      </c>
      <c r="J31" s="29">
        <v>1.72</v>
      </c>
      <c r="K31" s="29">
        <v>1.75</v>
      </c>
      <c r="L31" s="29">
        <v>1.85</v>
      </c>
      <c r="M31" s="29">
        <v>2.25</v>
      </c>
      <c r="N31" s="29">
        <v>17.440000000000001</v>
      </c>
      <c r="O31" s="29">
        <v>18.149999999999999</v>
      </c>
      <c r="P31" s="29">
        <v>19.25</v>
      </c>
      <c r="Q31" s="29">
        <v>21.75</v>
      </c>
      <c r="R31" s="28">
        <v>486.49</v>
      </c>
      <c r="S31" s="28">
        <v>515</v>
      </c>
      <c r="T31" s="29">
        <f>60/2</f>
        <v>30</v>
      </c>
      <c r="U31" s="27">
        <v>0.46300000000000002</v>
      </c>
      <c r="V31" s="27">
        <v>0.48899999999999999</v>
      </c>
      <c r="W31" s="27">
        <v>0.46500000000000002</v>
      </c>
      <c r="X31" s="27">
        <v>0.47499999999999998</v>
      </c>
      <c r="Y31" s="27">
        <v>0.5</v>
      </c>
      <c r="Z31" s="30">
        <v>17452</v>
      </c>
      <c r="AA31" s="30">
        <v>17331</v>
      </c>
      <c r="AB31" s="30">
        <v>19250</v>
      </c>
      <c r="AC31" s="30">
        <v>20550</v>
      </c>
      <c r="AD31" s="30">
        <v>22400</v>
      </c>
      <c r="AE31" s="30"/>
    </row>
    <row r="32" spans="1:32" ht="15.75">
      <c r="B32" s="12"/>
      <c r="C32" s="12"/>
      <c r="D32" s="11"/>
      <c r="E32" s="41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41"/>
      <c r="S32" s="41"/>
      <c r="T32" s="35"/>
      <c r="U32" s="11"/>
      <c r="V32" s="11"/>
      <c r="W32" s="11"/>
      <c r="X32" s="11"/>
      <c r="Y32" s="11"/>
      <c r="Z32" s="35"/>
      <c r="AA32" s="35"/>
      <c r="AB32" s="35"/>
      <c r="AC32" s="35"/>
      <c r="AD32" s="35"/>
      <c r="AE32" s="6"/>
    </row>
    <row r="33" spans="1:31" ht="15.75">
      <c r="B33" s="12"/>
      <c r="C33" s="12"/>
      <c r="D33" s="11"/>
      <c r="E33" s="41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41"/>
      <c r="S33" s="41"/>
      <c r="T33" s="35"/>
      <c r="U33" s="11"/>
      <c r="V33" s="11"/>
      <c r="W33" s="11"/>
      <c r="X33" s="11"/>
      <c r="Y33" s="11"/>
      <c r="Z33" s="35"/>
      <c r="AA33" s="35"/>
      <c r="AB33" s="35"/>
      <c r="AC33" s="35"/>
      <c r="AD33" s="35"/>
      <c r="AE33" s="6"/>
    </row>
    <row r="34" spans="1:31" ht="15.75">
      <c r="A34">
        <f t="shared" si="0"/>
        <v>1</v>
      </c>
      <c r="B34" s="12" t="s">
        <v>20</v>
      </c>
      <c r="C34" s="25"/>
      <c r="D34" s="15">
        <f>AVERAGE(D11:D31)</f>
        <v>4.3476190476190488E-2</v>
      </c>
      <c r="E34" s="37">
        <f>AVERAGE(E11:E31)</f>
        <v>0.71666666666666656</v>
      </c>
      <c r="F34" s="26">
        <f>AVERAGE(F11:F31)</f>
        <v>1.4747619047619049</v>
      </c>
      <c r="G34" s="26">
        <f t="shared" ref="G34:Q34" si="1">AVERAGE(G11:G31)</f>
        <v>1.53</v>
      </c>
      <c r="H34" s="26">
        <f t="shared" si="1"/>
        <v>1.5861904761904759</v>
      </c>
      <c r="I34" s="26">
        <f t="shared" si="1"/>
        <v>1.7966666666666664</v>
      </c>
      <c r="J34" s="26">
        <f t="shared" si="1"/>
        <v>2.421904761904762</v>
      </c>
      <c r="K34" s="26">
        <f t="shared" si="1"/>
        <v>2.4357142857142859</v>
      </c>
      <c r="L34" s="26">
        <f t="shared" si="1"/>
        <v>2.5690476190476192</v>
      </c>
      <c r="M34" s="26">
        <f t="shared" si="1"/>
        <v>2.980952380952381</v>
      </c>
      <c r="N34" s="26">
        <f t="shared" si="1"/>
        <v>25.334761904761908</v>
      </c>
      <c r="O34" s="26">
        <f t="shared" si="1"/>
        <v>26.397619047619042</v>
      </c>
      <c r="P34" s="26">
        <f t="shared" si="1"/>
        <v>27.495238095238093</v>
      </c>
      <c r="Q34" s="26">
        <f t="shared" si="1"/>
        <v>30.890476190476186</v>
      </c>
      <c r="R34" s="37">
        <f t="shared" ref="R34:W34" si="2">AVERAGE(R11:R31)</f>
        <v>215.80285714285714</v>
      </c>
      <c r="S34" s="37">
        <f t="shared" si="2"/>
        <v>229.10999999999999</v>
      </c>
      <c r="T34" s="26">
        <f t="shared" si="2"/>
        <v>38.785714285714285</v>
      </c>
      <c r="U34" s="15">
        <f t="shared" si="2"/>
        <v>0.46976190476190471</v>
      </c>
      <c r="V34" s="15">
        <f t="shared" si="2"/>
        <v>0.48304761904761906</v>
      </c>
      <c r="W34" s="15">
        <f t="shared" si="2"/>
        <v>0.47976190476190489</v>
      </c>
      <c r="X34" s="15">
        <f t="shared" ref="X34:Y34" si="3">AVERAGE(X11:X31)</f>
        <v>0.48595238095238097</v>
      </c>
      <c r="Y34" s="15">
        <f t="shared" si="3"/>
        <v>0.48995238095238103</v>
      </c>
      <c r="Z34" s="26">
        <f>AVERAGE(Z11:Z31)</f>
        <v>10796.652380952381</v>
      </c>
      <c r="AA34" s="26">
        <f t="shared" ref="AA34:AD34" si="4">AVERAGE(AA11:AA31)</f>
        <v>11058.114285714286</v>
      </c>
      <c r="AB34" s="26">
        <f t="shared" si="4"/>
        <v>11720.952380952382</v>
      </c>
      <c r="AC34" s="26">
        <f t="shared" si="4"/>
        <v>12318.095238095239</v>
      </c>
      <c r="AD34" s="26">
        <f t="shared" si="4"/>
        <v>14165.714285714286</v>
      </c>
      <c r="AE34" s="6"/>
    </row>
    <row r="35" spans="1:31" ht="15.75">
      <c r="A35">
        <f t="shared" si="0"/>
        <v>2</v>
      </c>
      <c r="B35" s="12" t="s">
        <v>197</v>
      </c>
      <c r="C35" s="25"/>
      <c r="D35" s="4">
        <f>MEDIAN(D11:D31)</f>
        <v>4.3999999999999997E-2</v>
      </c>
      <c r="E35" s="5">
        <f>MEDIAN(E11:E31)</f>
        <v>0.7</v>
      </c>
      <c r="F35" s="26">
        <f>MEDIAN(F11:F31)</f>
        <v>1.29</v>
      </c>
      <c r="G35" s="26">
        <f t="shared" ref="G35:Q35" si="5">MEDIAN(G11:G31)</f>
        <v>1.32</v>
      </c>
      <c r="H35" s="26">
        <f t="shared" si="5"/>
        <v>1.4</v>
      </c>
      <c r="I35" s="26">
        <f t="shared" si="5"/>
        <v>1.8</v>
      </c>
      <c r="J35" s="26">
        <f t="shared" si="5"/>
        <v>2.5499999999999998</v>
      </c>
      <c r="K35" s="26">
        <f t="shared" si="5"/>
        <v>2.35</v>
      </c>
      <c r="L35" s="26">
        <f t="shared" si="5"/>
        <v>2.65</v>
      </c>
      <c r="M35" s="26">
        <f t="shared" si="5"/>
        <v>3.25</v>
      </c>
      <c r="N35" s="26">
        <f t="shared" si="5"/>
        <v>24.07</v>
      </c>
      <c r="O35" s="26">
        <f t="shared" si="5"/>
        <v>24.2</v>
      </c>
      <c r="P35" s="26">
        <f t="shared" si="5"/>
        <v>25.4</v>
      </c>
      <c r="Q35" s="26">
        <f t="shared" si="5"/>
        <v>28.15</v>
      </c>
      <c r="R35" s="37">
        <f>MEDIAN(R11:R31)</f>
        <v>136.13999999999999</v>
      </c>
      <c r="S35" s="37">
        <f>MEDIAN(S11:S31)</f>
        <v>160</v>
      </c>
      <c r="T35" s="26">
        <f>MEDIAN(T11:T31)</f>
        <v>42.5</v>
      </c>
      <c r="U35" s="4">
        <f>MEDIAN(U11:U31)</f>
        <v>0.48399999999999999</v>
      </c>
      <c r="V35" s="4">
        <f t="shared" ref="V35:Y35" si="6">MEDIAN(V11:V31)</f>
        <v>0.49399999999999999</v>
      </c>
      <c r="W35" s="4">
        <f t="shared" si="6"/>
        <v>0.49</v>
      </c>
      <c r="X35" s="4">
        <f t="shared" si="6"/>
        <v>0.495</v>
      </c>
      <c r="Y35" s="4">
        <f t="shared" si="6"/>
        <v>0.495</v>
      </c>
      <c r="Z35" s="26">
        <f>MEDIAN(Z11:Z31)</f>
        <v>6729.1</v>
      </c>
      <c r="AA35" s="26">
        <f t="shared" ref="AA35:AD35" si="7">MEDIAN(AA11:AA31)</f>
        <v>6840.9</v>
      </c>
      <c r="AB35" s="26">
        <f t="shared" si="7"/>
        <v>7580</v>
      </c>
      <c r="AC35" s="26">
        <f t="shared" si="7"/>
        <v>7615</v>
      </c>
      <c r="AD35" s="26">
        <f t="shared" si="7"/>
        <v>8500</v>
      </c>
      <c r="AE35" s="6"/>
    </row>
    <row r="36" spans="1:31" ht="15.75">
      <c r="B36" s="18" t="s">
        <v>140</v>
      </c>
      <c r="C36" s="25"/>
      <c r="D36" s="11"/>
      <c r="E36" s="41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41"/>
      <c r="S36" s="41"/>
      <c r="T36" s="35"/>
      <c r="U36" s="11"/>
      <c r="V36" s="11"/>
      <c r="W36" s="11"/>
      <c r="X36" s="11"/>
      <c r="Y36" s="11"/>
      <c r="Z36" s="35"/>
      <c r="AA36" s="35"/>
      <c r="AB36" s="35"/>
      <c r="AC36" s="35"/>
      <c r="AD36" s="35"/>
      <c r="AE36" s="6"/>
    </row>
    <row r="37" spans="1:31">
      <c r="B37" s="18" t="s">
        <v>339</v>
      </c>
      <c r="D37" s="4"/>
      <c r="E37" s="5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5"/>
      <c r="S37" s="5"/>
      <c r="T37" s="6"/>
      <c r="U37" s="4"/>
      <c r="V37" s="4"/>
      <c r="W37" s="4"/>
      <c r="X37" s="4"/>
      <c r="Y37" s="4"/>
      <c r="Z37" s="6"/>
      <c r="AA37" s="6"/>
      <c r="AB37" s="6"/>
      <c r="AC37" s="6"/>
      <c r="AD37" s="6"/>
      <c r="AE37" s="6"/>
    </row>
    <row r="38" spans="1:31">
      <c r="B38" s="18" t="s">
        <v>270</v>
      </c>
      <c r="D38" s="4"/>
      <c r="E38" s="5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5"/>
      <c r="S38" s="5"/>
      <c r="T38" s="6"/>
      <c r="U38" s="4"/>
      <c r="V38" s="4"/>
      <c r="W38" s="4"/>
      <c r="X38" s="4"/>
      <c r="Y38" s="4"/>
      <c r="Z38" s="6"/>
      <c r="AA38" s="6"/>
      <c r="AB38" s="6"/>
      <c r="AC38" s="6"/>
      <c r="AD38" s="6"/>
      <c r="AE38" s="6"/>
    </row>
    <row r="39" spans="1:31">
      <c r="B39" s="18"/>
      <c r="D39" s="4"/>
      <c r="E39" s="5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5"/>
      <c r="S39" s="5"/>
      <c r="T39" s="6"/>
      <c r="U39" s="4"/>
      <c r="V39" s="4"/>
      <c r="W39" s="4"/>
      <c r="X39" s="4"/>
      <c r="Y39" s="4"/>
      <c r="Z39" s="6"/>
      <c r="AA39" s="6"/>
      <c r="AB39" s="6"/>
      <c r="AC39" s="6"/>
      <c r="AD39" s="6"/>
      <c r="AE39" s="6"/>
    </row>
    <row r="40" spans="1:31" ht="23.25">
      <c r="B40" s="73" t="s">
        <v>267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6"/>
    </row>
    <row r="41" spans="1:31" ht="23.25">
      <c r="B41" s="73" t="s">
        <v>346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6"/>
    </row>
    <row r="42" spans="1:31" ht="23.25">
      <c r="B42" s="73" t="s">
        <v>171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6"/>
    </row>
    <row r="43" spans="1:31">
      <c r="D43" s="4"/>
      <c r="E43" s="5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5"/>
      <c r="S43" s="5"/>
      <c r="T43" s="6"/>
      <c r="U43" s="4"/>
      <c r="V43" s="4"/>
      <c r="W43" s="4"/>
      <c r="X43" s="4"/>
      <c r="Y43" s="4"/>
      <c r="Z43" s="6"/>
      <c r="AA43" s="6"/>
      <c r="AB43" s="6"/>
      <c r="AC43" s="6"/>
      <c r="AD43" s="6"/>
      <c r="AE43" s="6"/>
    </row>
    <row r="44" spans="1:31">
      <c r="D44" s="4"/>
      <c r="E44" s="5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5"/>
      <c r="S44" s="5"/>
      <c r="T44" s="6"/>
      <c r="U44" s="4"/>
      <c r="V44" s="4"/>
      <c r="W44" s="4"/>
      <c r="X44" s="4"/>
      <c r="Y44" s="4"/>
      <c r="Z44" s="6"/>
      <c r="AA44" s="6"/>
      <c r="AB44" s="6"/>
      <c r="AC44" s="6"/>
      <c r="AD44" s="6"/>
      <c r="AE44" s="6"/>
    </row>
    <row r="45" spans="1:31">
      <c r="D45" s="4"/>
      <c r="E45" s="5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5"/>
      <c r="S45" s="5"/>
      <c r="T45" s="6"/>
      <c r="U45" s="4"/>
      <c r="V45" s="4"/>
      <c r="W45" s="4"/>
      <c r="X45" s="4"/>
      <c r="Y45" s="4"/>
      <c r="Z45" s="6"/>
      <c r="AA45" s="6"/>
      <c r="AB45" s="6"/>
      <c r="AC45" s="6"/>
      <c r="AD45" s="6"/>
      <c r="AE45" s="6"/>
    </row>
    <row r="46" spans="1:31">
      <c r="D46" s="4"/>
      <c r="E46" s="5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5"/>
      <c r="S46" s="5"/>
      <c r="T46" s="6"/>
      <c r="U46" s="4"/>
      <c r="V46" s="4"/>
      <c r="W46" s="4"/>
      <c r="X46" s="4"/>
      <c r="Y46" s="4"/>
      <c r="Z46" s="6"/>
      <c r="AA46" s="6"/>
      <c r="AB46" s="6"/>
      <c r="AC46" s="6"/>
      <c r="AD46" s="6"/>
      <c r="AE46" s="6"/>
    </row>
    <row r="47" spans="1:31">
      <c r="D47" s="4"/>
      <c r="E47" s="5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5"/>
      <c r="S47" s="5"/>
      <c r="T47" s="6"/>
      <c r="U47" s="4"/>
      <c r="V47" s="4"/>
      <c r="W47" s="4"/>
      <c r="X47" s="4"/>
      <c r="Y47" s="4"/>
      <c r="Z47" s="6"/>
      <c r="AA47" s="6"/>
      <c r="AB47" s="9"/>
      <c r="AC47" s="6"/>
      <c r="AD47" s="6"/>
      <c r="AE47" s="6"/>
    </row>
    <row r="48" spans="1:31">
      <c r="D48" s="38" t="s">
        <v>92</v>
      </c>
      <c r="E48" s="39" t="s">
        <v>93</v>
      </c>
      <c r="F48" s="40" t="s">
        <v>94</v>
      </c>
      <c r="G48" s="40" t="s">
        <v>95</v>
      </c>
      <c r="H48" s="40" t="s">
        <v>172</v>
      </c>
      <c r="I48" s="40" t="s">
        <v>173</v>
      </c>
      <c r="J48" s="40" t="s">
        <v>174</v>
      </c>
      <c r="K48" s="40" t="s">
        <v>175</v>
      </c>
      <c r="L48" s="40" t="s">
        <v>176</v>
      </c>
      <c r="M48" s="40" t="s">
        <v>177</v>
      </c>
      <c r="N48" s="40" t="s">
        <v>178</v>
      </c>
      <c r="O48" s="40" t="s">
        <v>179</v>
      </c>
      <c r="P48" s="40" t="s">
        <v>180</v>
      </c>
      <c r="Q48" s="40" t="s">
        <v>181</v>
      </c>
      <c r="R48" s="39" t="s">
        <v>182</v>
      </c>
      <c r="S48" s="39" t="s">
        <v>183</v>
      </c>
      <c r="T48" s="40" t="s">
        <v>184</v>
      </c>
      <c r="U48" s="38" t="s">
        <v>185</v>
      </c>
      <c r="V48" s="38" t="s">
        <v>186</v>
      </c>
      <c r="W48" s="38" t="s">
        <v>187</v>
      </c>
      <c r="X48" s="38" t="s">
        <v>188</v>
      </c>
      <c r="Y48" s="38" t="s">
        <v>189</v>
      </c>
      <c r="Z48" s="40" t="s">
        <v>190</v>
      </c>
      <c r="AA48" s="40" t="s">
        <v>191</v>
      </c>
      <c r="AB48" s="40" t="s">
        <v>192</v>
      </c>
      <c r="AC48" s="40" t="s">
        <v>193</v>
      </c>
      <c r="AD48" s="40" t="s">
        <v>194</v>
      </c>
      <c r="AE48" s="6"/>
    </row>
    <row r="49" spans="1:32" ht="39">
      <c r="A49" s="2" t="s">
        <v>0</v>
      </c>
      <c r="B49" s="2" t="s">
        <v>1</v>
      </c>
      <c r="C49" s="2" t="s">
        <v>2</v>
      </c>
      <c r="D49" s="7" t="s">
        <v>9</v>
      </c>
      <c r="E49" s="8" t="s">
        <v>10</v>
      </c>
      <c r="F49" s="9" t="s">
        <v>11</v>
      </c>
      <c r="G49" s="9" t="s">
        <v>21</v>
      </c>
      <c r="H49" s="9" t="s">
        <v>22</v>
      </c>
      <c r="I49" s="9" t="s">
        <v>23</v>
      </c>
      <c r="J49" s="9" t="s">
        <v>12</v>
      </c>
      <c r="K49" s="9" t="s">
        <v>13</v>
      </c>
      <c r="L49" s="9" t="s">
        <v>14</v>
      </c>
      <c r="M49" s="9" t="s">
        <v>15</v>
      </c>
      <c r="N49" s="9" t="s">
        <v>16</v>
      </c>
      <c r="O49" s="9" t="s">
        <v>17</v>
      </c>
      <c r="P49" s="9" t="s">
        <v>302</v>
      </c>
      <c r="Q49" s="9" t="s">
        <v>303</v>
      </c>
      <c r="R49" s="9" t="s">
        <v>304</v>
      </c>
      <c r="S49" s="9" t="s">
        <v>305</v>
      </c>
      <c r="T49" s="9" t="s">
        <v>306</v>
      </c>
      <c r="U49" s="7" t="s">
        <v>307</v>
      </c>
      <c r="V49" s="7" t="s">
        <v>308</v>
      </c>
      <c r="W49" s="7" t="s">
        <v>309</v>
      </c>
      <c r="X49" s="7" t="s">
        <v>18</v>
      </c>
      <c r="Y49" s="7" t="s">
        <v>19</v>
      </c>
      <c r="Z49" s="9" t="s">
        <v>310</v>
      </c>
      <c r="AA49" s="9" t="s">
        <v>311</v>
      </c>
      <c r="AB49" s="9" t="s">
        <v>312</v>
      </c>
      <c r="AC49" s="9" t="s">
        <v>313</v>
      </c>
      <c r="AD49" s="9" t="s">
        <v>314</v>
      </c>
      <c r="AE49" s="6"/>
    </row>
    <row r="50" spans="1:32" ht="15.75">
      <c r="A50">
        <v>1</v>
      </c>
      <c r="B50" s="12" t="s">
        <v>142</v>
      </c>
      <c r="C50" s="12" t="s">
        <v>4</v>
      </c>
      <c r="D50" s="10">
        <v>0.46</v>
      </c>
      <c r="E50" s="10">
        <f>D50*4</f>
        <v>1.84</v>
      </c>
      <c r="F50" s="10">
        <v>41.98</v>
      </c>
      <c r="G50" s="4"/>
      <c r="H50" s="4"/>
      <c r="I50" s="4"/>
      <c r="J50" s="4">
        <v>5.0000000000000001E-3</v>
      </c>
      <c r="K50" s="4">
        <v>0.12</v>
      </c>
      <c r="L50" s="4">
        <v>5.5E-2</v>
      </c>
      <c r="M50" s="4">
        <v>6.5000000000000002E-2</v>
      </c>
      <c r="N50" s="4">
        <v>0.02</v>
      </c>
      <c r="O50" s="4">
        <v>0.04</v>
      </c>
      <c r="P50" s="4">
        <f>(1-(F11/J11))</f>
        <v>0.32830188679245276</v>
      </c>
      <c r="Q50" s="4">
        <f>(1-(G11/K11))</f>
        <v>0.27843137254901951</v>
      </c>
      <c r="R50" s="4">
        <f>(1-(H11/L11))</f>
        <v>0.2905660377358491</v>
      </c>
      <c r="S50" s="4">
        <f>(1-(I11/M11))</f>
        <v>0.38461538461538458</v>
      </c>
      <c r="T50" s="4">
        <f>J11/N11</f>
        <v>9.2077831827658094E-2</v>
      </c>
      <c r="U50" s="4">
        <f>K11/O11</f>
        <v>8.45771144278607E-2</v>
      </c>
      <c r="V50" s="4">
        <f>L11/P11</f>
        <v>8.5483870967741932E-2</v>
      </c>
      <c r="W50" s="4">
        <f>M11/Q11</f>
        <v>9.420289855072464E-2</v>
      </c>
      <c r="X50" s="4">
        <f>AVERAGE(P50:S50)</f>
        <v>0.32047867042317646</v>
      </c>
      <c r="Y50" s="4">
        <f>AVERAGE(T50:W50)</f>
        <v>8.9085428943496331E-2</v>
      </c>
      <c r="Z50" s="6">
        <f>U11*Z11</f>
        <v>975.16079999999999</v>
      </c>
      <c r="AA50" s="6">
        <f>V11*AA11</f>
        <v>1079.0204000000001</v>
      </c>
      <c r="AB50" s="6">
        <f>W11*AB11</f>
        <v>1156.4000000000001</v>
      </c>
      <c r="AC50" s="6">
        <f>X11*AC11</f>
        <v>1198.4000000000001</v>
      </c>
      <c r="AD50" s="6">
        <f>Y11*AD11</f>
        <v>1395</v>
      </c>
      <c r="AE50" s="6"/>
    </row>
    <row r="51" spans="1:32" ht="15.75">
      <c r="A51">
        <f>A50+1</f>
        <v>2</v>
      </c>
      <c r="B51" s="12" t="s">
        <v>143</v>
      </c>
      <c r="C51" s="12" t="s">
        <v>5</v>
      </c>
      <c r="D51" s="10">
        <v>0.45</v>
      </c>
      <c r="E51" s="10">
        <f>4*D51</f>
        <v>1.8</v>
      </c>
      <c r="F51" s="10">
        <v>43.68</v>
      </c>
      <c r="G51" s="4">
        <v>0.02</v>
      </c>
      <c r="H51" s="4"/>
      <c r="I51" s="4">
        <v>5.0000000000000001E-3</v>
      </c>
      <c r="J51" s="4">
        <v>0.05</v>
      </c>
      <c r="K51" s="4">
        <v>0.08</v>
      </c>
      <c r="L51" s="4">
        <v>3.5000000000000003E-2</v>
      </c>
      <c r="M51" s="4">
        <v>6.5000000000000002E-2</v>
      </c>
      <c r="N51" s="4">
        <v>5.5E-2</v>
      </c>
      <c r="O51" s="4">
        <v>0.03</v>
      </c>
      <c r="P51" s="4">
        <f t="shared" ref="P51:P61" si="8">(1-(F12/J12))</f>
        <v>0.38181818181818183</v>
      </c>
      <c r="Q51" s="4">
        <f t="shared" ref="Q51:Q61" si="9">(1-(G12/K12))</f>
        <v>0.37931034482758619</v>
      </c>
      <c r="R51" s="4">
        <f t="shared" ref="R51:R61" si="10">(1-(H12/L12))</f>
        <v>0.38709677419354849</v>
      </c>
      <c r="S51" s="4">
        <f t="shared" ref="S51:S61" si="11">(1-(I12/M12))</f>
        <v>0.38888888888888884</v>
      </c>
      <c r="T51" s="4">
        <f t="shared" ref="T51:T61" si="12">J12/N12</f>
        <v>0.10132645541635961</v>
      </c>
      <c r="U51" s="4">
        <f t="shared" ref="U51:U61" si="13">K12/O12</f>
        <v>9.8471986417657045E-2</v>
      </c>
      <c r="V51" s="4">
        <f t="shared" ref="V51:V61" si="14">L12/P12</f>
        <v>0.10147299509001637</v>
      </c>
      <c r="W51" s="4">
        <f t="shared" ref="W51:W61" si="15">M12/Q12</f>
        <v>0.11128284389489954</v>
      </c>
      <c r="X51" s="4">
        <f t="shared" ref="X51:X61" si="16">AVERAGE(P51:S51)</f>
        <v>0.38427854743205137</v>
      </c>
      <c r="Y51" s="4">
        <f t="shared" ref="Y51:Y61" si="17">AVERAGE(T51:W51)</f>
        <v>0.10313857020473313</v>
      </c>
      <c r="Z51" s="6">
        <f t="shared" ref="Z51:Z61" si="18">U12*Z12</f>
        <v>2891.1959999999999</v>
      </c>
      <c r="AA51" s="6">
        <f t="shared" ref="AA51:AA61" si="19">V12*AA12</f>
        <v>3013.8908000000001</v>
      </c>
      <c r="AB51" s="6">
        <f t="shared" ref="AB51:AD51" si="20">W12*AB12</f>
        <v>3285.45</v>
      </c>
      <c r="AC51" s="6">
        <f t="shared" si="20"/>
        <v>3442.7249999999999</v>
      </c>
      <c r="AD51" s="6">
        <f t="shared" si="20"/>
        <v>3739.7249999999999</v>
      </c>
      <c r="AE51" s="6"/>
    </row>
    <row r="52" spans="1:32" ht="15.75">
      <c r="A52">
        <f t="shared" ref="A52:A74" si="21">A51+1</f>
        <v>3</v>
      </c>
      <c r="B52" s="12" t="s">
        <v>144</v>
      </c>
      <c r="C52" s="12" t="s">
        <v>145</v>
      </c>
      <c r="D52" s="10">
        <v>0.4</v>
      </c>
      <c r="E52" s="10">
        <f t="shared" ref="E52:E61" si="22">4*D52</f>
        <v>1.6</v>
      </c>
      <c r="F52" s="10">
        <v>32.200000000000003</v>
      </c>
      <c r="G52" s="4"/>
      <c r="H52" s="4"/>
      <c r="I52" s="4">
        <v>3.5000000000000003E-2</v>
      </c>
      <c r="J52" s="4"/>
      <c r="K52" s="4"/>
      <c r="L52" s="4">
        <v>2.5000000000000001E-2</v>
      </c>
      <c r="M52" s="4"/>
      <c r="N52" s="4"/>
      <c r="O52" s="4">
        <v>1.4999999999999999E-2</v>
      </c>
      <c r="P52" s="4">
        <f t="shared" si="8"/>
        <v>0.36842105263157898</v>
      </c>
      <c r="Q52" s="4">
        <f t="shared" si="9"/>
        <v>0.31063829787234043</v>
      </c>
      <c r="R52" s="4">
        <f t="shared" si="10"/>
        <v>0.28510638297872348</v>
      </c>
      <c r="S52" s="4">
        <f t="shared" si="11"/>
        <v>0.34545454545454546</v>
      </c>
      <c r="T52" s="4">
        <f t="shared" si="12"/>
        <v>7.5650842266462487E-2</v>
      </c>
      <c r="U52" s="4">
        <f t="shared" si="13"/>
        <v>7.0464767616191901E-2</v>
      </c>
      <c r="V52" s="4">
        <f t="shared" si="14"/>
        <v>6.9219440353460962E-2</v>
      </c>
      <c r="W52" s="4">
        <f t="shared" si="15"/>
        <v>7.586206896551724E-2</v>
      </c>
      <c r="X52" s="4">
        <f t="shared" si="16"/>
        <v>0.32740506973429706</v>
      </c>
      <c r="Y52" s="4">
        <f t="shared" si="17"/>
        <v>7.2799279800408137E-2</v>
      </c>
      <c r="Z52" s="6">
        <f t="shared" si="18"/>
        <v>7729.165</v>
      </c>
      <c r="AA52" s="6">
        <f t="shared" si="19"/>
        <v>7914.3060000000005</v>
      </c>
      <c r="AB52" s="6">
        <f t="shared" ref="AB52:AD52" si="23">W13*AB13</f>
        <v>8100.0000000000009</v>
      </c>
      <c r="AC52" s="6">
        <f t="shared" si="23"/>
        <v>8352.125</v>
      </c>
      <c r="AD52" s="6">
        <f t="shared" si="23"/>
        <v>9268.5</v>
      </c>
      <c r="AE52" s="6"/>
    </row>
    <row r="53" spans="1:32" ht="15.75">
      <c r="A53">
        <f t="shared" si="21"/>
        <v>4</v>
      </c>
      <c r="B53" s="12" t="s">
        <v>146</v>
      </c>
      <c r="C53" s="12" t="s">
        <v>147</v>
      </c>
      <c r="D53" s="10">
        <v>0.47</v>
      </c>
      <c r="E53" s="10">
        <f t="shared" si="22"/>
        <v>1.88</v>
      </c>
      <c r="F53" s="10">
        <v>39.049999999999997</v>
      </c>
      <c r="G53" s="4">
        <v>2.5000000000000001E-2</v>
      </c>
      <c r="H53" s="4"/>
      <c r="I53" s="4">
        <v>0.01</v>
      </c>
      <c r="J53" s="4">
        <v>0.02</v>
      </c>
      <c r="K53" s="4">
        <v>0.02</v>
      </c>
      <c r="L53" s="4">
        <v>0.05</v>
      </c>
      <c r="M53" s="4">
        <v>0.04</v>
      </c>
      <c r="N53" s="4">
        <v>3.5000000000000003E-2</v>
      </c>
      <c r="O53" s="4">
        <v>0.05</v>
      </c>
      <c r="P53" s="4">
        <f t="shared" si="8"/>
        <v>0.40894568690095845</v>
      </c>
      <c r="Q53" s="4">
        <f t="shared" si="9"/>
        <v>0.40625000000000011</v>
      </c>
      <c r="R53" s="4">
        <f t="shared" si="10"/>
        <v>0.41492537313432842</v>
      </c>
      <c r="S53" s="4">
        <f t="shared" si="11"/>
        <v>0.42666666666666664</v>
      </c>
      <c r="T53" s="4">
        <f t="shared" si="12"/>
        <v>0.10313014827018122</v>
      </c>
      <c r="U53" s="4">
        <f t="shared" si="13"/>
        <v>0.10094637223974764</v>
      </c>
      <c r="V53" s="4">
        <f t="shared" si="14"/>
        <v>0.10105580693815988</v>
      </c>
      <c r="W53" s="4">
        <f t="shared" si="15"/>
        <v>9.8684210526315791E-2</v>
      </c>
      <c r="X53" s="4">
        <f t="shared" si="16"/>
        <v>0.41419693167548843</v>
      </c>
      <c r="Y53" s="4">
        <f t="shared" si="17"/>
        <v>0.10095413449360113</v>
      </c>
      <c r="Z53" s="6">
        <f t="shared" si="18"/>
        <v>13628.928</v>
      </c>
      <c r="AA53" s="6">
        <f t="shared" si="19"/>
        <v>14731.875</v>
      </c>
      <c r="AB53" s="6">
        <f t="shared" ref="AB53:AD53" si="24">W14*AB14</f>
        <v>15338.125</v>
      </c>
      <c r="AC53" s="6">
        <f t="shared" si="24"/>
        <v>16133.25</v>
      </c>
      <c r="AD53" s="6">
        <f t="shared" si="24"/>
        <v>18972</v>
      </c>
      <c r="AE53" s="6"/>
    </row>
    <row r="54" spans="1:32" ht="15.75">
      <c r="A54">
        <f t="shared" si="21"/>
        <v>5</v>
      </c>
      <c r="B54" s="12" t="s">
        <v>148</v>
      </c>
      <c r="C54" s="12" t="s">
        <v>149</v>
      </c>
      <c r="D54" s="36">
        <v>0.28999999999999998</v>
      </c>
      <c r="E54" s="36">
        <f t="shared" si="22"/>
        <v>1.1599999999999999</v>
      </c>
      <c r="F54" s="36">
        <v>26.06</v>
      </c>
      <c r="G54" s="27">
        <v>0.05</v>
      </c>
      <c r="H54" s="27">
        <v>7.4999999999999997E-2</v>
      </c>
      <c r="I54" s="27">
        <v>3.5000000000000003E-2</v>
      </c>
      <c r="J54" s="27">
        <v>9.5000000000000001E-2</v>
      </c>
      <c r="K54" s="27">
        <v>0.125</v>
      </c>
      <c r="L54" s="27">
        <v>0.04</v>
      </c>
      <c r="M54" s="27">
        <v>5.5E-2</v>
      </c>
      <c r="N54" s="27">
        <v>6.5000000000000002E-2</v>
      </c>
      <c r="O54" s="27">
        <v>3.5000000000000003E-2</v>
      </c>
      <c r="P54" s="4">
        <f t="shared" si="8"/>
        <v>0.36046511627906974</v>
      </c>
      <c r="Q54" s="4">
        <f t="shared" si="9"/>
        <v>0.35555555555555562</v>
      </c>
      <c r="R54" s="4">
        <f t="shared" si="10"/>
        <v>0.35789473684210527</v>
      </c>
      <c r="S54" s="4">
        <f t="shared" si="11"/>
        <v>0.37777777777777777</v>
      </c>
      <c r="T54" s="4">
        <f t="shared" si="12"/>
        <v>8.4729064039408858E-2</v>
      </c>
      <c r="U54" s="4">
        <f t="shared" si="13"/>
        <v>8.5308056872037907E-2</v>
      </c>
      <c r="V54" s="4">
        <f t="shared" si="14"/>
        <v>8.7356321839080459E-2</v>
      </c>
      <c r="W54" s="4">
        <f t="shared" si="15"/>
        <v>9.375E-2</v>
      </c>
      <c r="X54" s="4">
        <f t="shared" si="16"/>
        <v>0.3629232966136271</v>
      </c>
      <c r="Y54" s="4">
        <f t="shared" si="17"/>
        <v>8.7785860687631806E-2</v>
      </c>
      <c r="Z54" s="6">
        <f t="shared" si="18"/>
        <v>1125.4452000000001</v>
      </c>
      <c r="AA54" s="6">
        <f t="shared" si="19"/>
        <v>1185.7914000000001</v>
      </c>
      <c r="AB54" s="6">
        <f t="shared" ref="AB54:AD54" si="25">W15*AB15</f>
        <v>1259.3</v>
      </c>
      <c r="AC54" s="6">
        <f t="shared" si="25"/>
        <v>1315.6499999999999</v>
      </c>
      <c r="AD54" s="6">
        <f t="shared" si="25"/>
        <v>1500</v>
      </c>
      <c r="AE54" s="6"/>
    </row>
    <row r="55" spans="1:32" ht="15.75">
      <c r="A55">
        <f t="shared" si="21"/>
        <v>6</v>
      </c>
      <c r="B55" s="12" t="s">
        <v>150</v>
      </c>
      <c r="C55" s="12" t="s">
        <v>151</v>
      </c>
      <c r="D55" s="10">
        <v>0.24</v>
      </c>
      <c r="E55" s="10">
        <f t="shared" ref="E55:E56" si="26">4*D55</f>
        <v>0.96</v>
      </c>
      <c r="F55" s="10">
        <v>22.14</v>
      </c>
      <c r="G55" s="4"/>
      <c r="H55" s="4"/>
      <c r="I55" s="4"/>
      <c r="J55" s="4">
        <v>8.5000000000000006E-2</v>
      </c>
      <c r="K55" s="4"/>
      <c r="L55" s="4">
        <v>0.02</v>
      </c>
      <c r="M55" s="4">
        <v>7.0000000000000007E-2</v>
      </c>
      <c r="N55" s="4">
        <v>0.105</v>
      </c>
      <c r="O55" s="4">
        <v>5.5E-2</v>
      </c>
      <c r="P55" s="4">
        <f t="shared" si="8"/>
        <v>0.42068965517241375</v>
      </c>
      <c r="Q55" s="4">
        <f t="shared" si="9"/>
        <v>0.38064516129032266</v>
      </c>
      <c r="R55" s="4">
        <f t="shared" si="10"/>
        <v>0.38181818181818172</v>
      </c>
      <c r="S55" s="4">
        <f t="shared" si="11"/>
        <v>0.35135135135135143</v>
      </c>
      <c r="T55" s="4">
        <f t="shared" si="12"/>
        <v>0.12164429530201341</v>
      </c>
      <c r="U55" s="4">
        <f t="shared" si="13"/>
        <v>0.12301587301587302</v>
      </c>
      <c r="V55" s="4">
        <f t="shared" si="14"/>
        <v>0.12313432835820895</v>
      </c>
      <c r="W55" s="4">
        <f t="shared" si="15"/>
        <v>0.11746031746031746</v>
      </c>
      <c r="X55" s="4">
        <f t="shared" si="16"/>
        <v>0.38362608740806736</v>
      </c>
      <c r="Y55" s="4">
        <f t="shared" si="17"/>
        <v>0.12131370353410323</v>
      </c>
      <c r="Z55" s="6">
        <f t="shared" si="18"/>
        <v>2794.5349999999999</v>
      </c>
      <c r="AA55" s="6">
        <f t="shared" si="19"/>
        <v>3024.9540000000002</v>
      </c>
      <c r="AB55" s="6">
        <f t="shared" ref="AB55:AD55" si="27">W16*AB16</f>
        <v>3216</v>
      </c>
      <c r="AC55" s="6">
        <f t="shared" si="27"/>
        <v>3438.75</v>
      </c>
      <c r="AD55" s="6">
        <f t="shared" si="27"/>
        <v>4147.5</v>
      </c>
      <c r="AE55" s="6"/>
    </row>
    <row r="56" spans="1:32" ht="15.75">
      <c r="A56">
        <f t="shared" si="21"/>
        <v>7</v>
      </c>
      <c r="B56" s="12" t="s">
        <v>276</v>
      </c>
      <c r="C56" s="12" t="s">
        <v>277</v>
      </c>
      <c r="D56" s="10">
        <v>0.60499999999999998</v>
      </c>
      <c r="E56" s="10">
        <f t="shared" si="26"/>
        <v>2.42</v>
      </c>
      <c r="F56" s="10">
        <v>58.75</v>
      </c>
      <c r="G56" s="4">
        <v>0.01</v>
      </c>
      <c r="H56" s="4">
        <v>0.01</v>
      </c>
      <c r="I56" s="4">
        <v>0.04</v>
      </c>
      <c r="J56" s="4">
        <v>4.4999999999999998E-2</v>
      </c>
      <c r="K56" s="4">
        <v>0.01</v>
      </c>
      <c r="L56" s="4">
        <v>4.4999999999999998E-2</v>
      </c>
      <c r="M56" s="4">
        <v>0.04</v>
      </c>
      <c r="N56" s="4">
        <v>0.01</v>
      </c>
      <c r="O56" s="4">
        <v>0.08</v>
      </c>
      <c r="P56" s="4">
        <f t="shared" si="8"/>
        <v>0.32773109243697474</v>
      </c>
      <c r="Q56" s="4">
        <f t="shared" si="9"/>
        <v>0.34594594594594597</v>
      </c>
      <c r="R56" s="4">
        <f t="shared" si="10"/>
        <v>0.36623376623376624</v>
      </c>
      <c r="S56" s="4">
        <f t="shared" si="11"/>
        <v>0.41176470588235292</v>
      </c>
      <c r="T56" s="4">
        <f t="shared" si="12"/>
        <v>9.1421254801536497E-2</v>
      </c>
      <c r="U56" s="4">
        <f t="shared" si="13"/>
        <v>9.169764560099132E-2</v>
      </c>
      <c r="V56" s="4">
        <f t="shared" si="14"/>
        <v>9.2105263157894746E-2</v>
      </c>
      <c r="W56" s="4">
        <f t="shared" si="15"/>
        <v>9.0425531914893623E-2</v>
      </c>
      <c r="X56" s="4">
        <f t="shared" si="16"/>
        <v>0.36291887762475994</v>
      </c>
      <c r="Y56" s="4">
        <f t="shared" si="17"/>
        <v>9.1412423868829043E-2</v>
      </c>
      <c r="Z56" s="6">
        <f t="shared" si="18"/>
        <v>11063.808000000001</v>
      </c>
      <c r="AA56" s="6">
        <f t="shared" si="19"/>
        <v>11441.85</v>
      </c>
      <c r="AB56" s="6">
        <f t="shared" ref="AB56:AD56" si="28">W17*AB17</f>
        <v>11770</v>
      </c>
      <c r="AC56" s="6">
        <f t="shared" si="28"/>
        <v>12258</v>
      </c>
      <c r="AD56" s="6">
        <f t="shared" si="28"/>
        <v>11440.800000000001</v>
      </c>
      <c r="AE56" s="6"/>
    </row>
    <row r="57" spans="1:32" ht="15.75">
      <c r="A57">
        <f t="shared" si="21"/>
        <v>8</v>
      </c>
      <c r="B57" s="12" t="s">
        <v>245</v>
      </c>
      <c r="C57" s="12" t="s">
        <v>246</v>
      </c>
      <c r="D57" s="10">
        <v>0.58750000000000002</v>
      </c>
      <c r="E57" s="10">
        <f t="shared" si="22"/>
        <v>2.35</v>
      </c>
      <c r="F57" s="10">
        <v>56.46</v>
      </c>
      <c r="G57" s="4"/>
      <c r="H57" s="4">
        <v>5.0000000000000001E-3</v>
      </c>
      <c r="I57" s="4">
        <v>3.5000000000000003E-2</v>
      </c>
      <c r="J57" s="4">
        <v>2.5000000000000001E-2</v>
      </c>
      <c r="K57" s="4">
        <v>0.01</v>
      </c>
      <c r="L57" s="4">
        <v>3.5000000000000003E-2</v>
      </c>
      <c r="M57" s="4">
        <v>0.05</v>
      </c>
      <c r="N57" s="4">
        <v>0.04</v>
      </c>
      <c r="O57" s="4">
        <v>3.5000000000000003E-2</v>
      </c>
      <c r="P57" s="4">
        <f t="shared" si="8"/>
        <v>0.36784741144414168</v>
      </c>
      <c r="Q57" s="4">
        <f t="shared" si="9"/>
        <v>0.35466666666666669</v>
      </c>
      <c r="R57" s="4">
        <f t="shared" si="10"/>
        <v>0.36202531645569624</v>
      </c>
      <c r="S57" s="4">
        <f t="shared" si="11"/>
        <v>0.37777777777777777</v>
      </c>
      <c r="T57" s="4">
        <f t="shared" si="12"/>
        <v>8.864734299516909E-2</v>
      </c>
      <c r="U57" s="4">
        <f t="shared" si="13"/>
        <v>8.7108013937282236E-2</v>
      </c>
      <c r="V57" s="4">
        <f t="shared" si="14"/>
        <v>8.8664421997755344E-2</v>
      </c>
      <c r="W57" s="4">
        <f t="shared" si="15"/>
        <v>9.1370558375634514E-2</v>
      </c>
      <c r="X57" s="4">
        <f t="shared" si="16"/>
        <v>0.36557929308607062</v>
      </c>
      <c r="Y57" s="4">
        <f t="shared" si="17"/>
        <v>8.8947584326460286E-2</v>
      </c>
      <c r="Z57" s="6">
        <f t="shared" si="18"/>
        <v>6725.9569999999994</v>
      </c>
      <c r="AA57" s="6">
        <f t="shared" si="19"/>
        <v>7012.8239999999996</v>
      </c>
      <c r="AB57" s="6">
        <f t="shared" ref="AB57:AD57" si="29">W18*AB18</f>
        <v>7509.75</v>
      </c>
      <c r="AC57" s="6">
        <f t="shared" si="29"/>
        <v>7918.125</v>
      </c>
      <c r="AD57" s="6">
        <f t="shared" si="29"/>
        <v>8950</v>
      </c>
      <c r="AE57" s="6"/>
    </row>
    <row r="58" spans="1:32" ht="15.75">
      <c r="A58">
        <f t="shared" si="21"/>
        <v>9</v>
      </c>
      <c r="B58" s="12" t="s">
        <v>3</v>
      </c>
      <c r="C58" s="12" t="s">
        <v>6</v>
      </c>
      <c r="D58" s="36">
        <v>0.32500000000000001</v>
      </c>
      <c r="E58" s="36">
        <f t="shared" si="22"/>
        <v>1.3</v>
      </c>
      <c r="F58" s="36">
        <v>43.1</v>
      </c>
      <c r="G58" s="27"/>
      <c r="H58" s="27">
        <v>7.0000000000000007E-2</v>
      </c>
      <c r="I58" s="27">
        <v>1.0999999999999999E-2</v>
      </c>
      <c r="J58" s="27">
        <v>0.06</v>
      </c>
      <c r="K58" s="27">
        <v>5.5E-2</v>
      </c>
      <c r="L58" s="27">
        <v>8.5000000000000006E-2</v>
      </c>
      <c r="M58" s="27">
        <v>0.01</v>
      </c>
      <c r="N58" s="27">
        <v>0.03</v>
      </c>
      <c r="O58" s="27">
        <v>0.04</v>
      </c>
      <c r="P58" s="4">
        <f t="shared" si="8"/>
        <v>0.60061919504643968</v>
      </c>
      <c r="Q58" s="4">
        <f t="shared" si="9"/>
        <v>0.55593220338983051</v>
      </c>
      <c r="R58" s="4">
        <f t="shared" si="10"/>
        <v>0.53333333333333333</v>
      </c>
      <c r="S58" s="4">
        <f t="shared" si="11"/>
        <v>0.5714285714285714</v>
      </c>
      <c r="T58" s="4">
        <f t="shared" si="12"/>
        <v>0.10466623460790668</v>
      </c>
      <c r="U58" s="4">
        <f t="shared" si="13"/>
        <v>9.0909090909090912E-2</v>
      </c>
      <c r="V58" s="4">
        <f t="shared" si="14"/>
        <v>8.4070796460176997E-2</v>
      </c>
      <c r="W58" s="4">
        <f t="shared" si="15"/>
        <v>8.9743589743589744E-2</v>
      </c>
      <c r="X58" s="4">
        <f t="shared" si="16"/>
        <v>0.56532832579954362</v>
      </c>
      <c r="Y58" s="4">
        <f t="shared" si="17"/>
        <v>9.2347427930191087E-2</v>
      </c>
      <c r="Z58" s="6">
        <f t="shared" si="18"/>
        <v>10570.423000000001</v>
      </c>
      <c r="AA58" s="6">
        <f t="shared" si="19"/>
        <v>10057.838000000002</v>
      </c>
      <c r="AB58" s="6">
        <f t="shared" ref="AB58:AD58" si="30">W19*AB19</f>
        <v>10519.875</v>
      </c>
      <c r="AC58" s="6">
        <f t="shared" si="30"/>
        <v>11080</v>
      </c>
      <c r="AD58" s="6">
        <f t="shared" si="30"/>
        <v>12838.5</v>
      </c>
      <c r="AE58" s="35"/>
    </row>
    <row r="59" spans="1:32" ht="15.75">
      <c r="A59">
        <f t="shared" si="21"/>
        <v>10</v>
      </c>
      <c r="B59" s="12" t="s">
        <v>152</v>
      </c>
      <c r="C59" s="12" t="s">
        <v>153</v>
      </c>
      <c r="D59" s="10">
        <v>0.21249999999999999</v>
      </c>
      <c r="E59" s="10">
        <f t="shared" si="22"/>
        <v>0.85</v>
      </c>
      <c r="F59" s="10">
        <v>20.04</v>
      </c>
      <c r="G59" s="4"/>
      <c r="H59" s="4"/>
      <c r="I59" s="4">
        <v>4.4999999999999998E-2</v>
      </c>
      <c r="J59" s="4"/>
      <c r="K59" s="4"/>
      <c r="L59" s="4">
        <v>5.5E-2</v>
      </c>
      <c r="M59" s="4">
        <v>5.5E-2</v>
      </c>
      <c r="N59" s="4">
        <v>0.05</v>
      </c>
      <c r="O59" s="4">
        <v>0.02</v>
      </c>
      <c r="P59" s="4">
        <f t="shared" si="8"/>
        <v>0.32800000000000007</v>
      </c>
      <c r="Q59" s="4">
        <f t="shared" si="9"/>
        <v>0.33846153846153848</v>
      </c>
      <c r="R59" s="4">
        <f t="shared" si="10"/>
        <v>0.39310344827586208</v>
      </c>
      <c r="S59" s="4">
        <f t="shared" si="11"/>
        <v>0.37142857142857133</v>
      </c>
      <c r="T59" s="4">
        <f t="shared" si="12"/>
        <v>5.7497700091996326E-2</v>
      </c>
      <c r="U59" s="4">
        <f t="shared" si="13"/>
        <v>6.0185185185185182E-2</v>
      </c>
      <c r="V59" s="4">
        <f t="shared" si="14"/>
        <v>6.5462753950338598E-2</v>
      </c>
      <c r="W59" s="4">
        <f t="shared" si="15"/>
        <v>7.2916666666666671E-2</v>
      </c>
      <c r="X59" s="4">
        <f t="shared" si="16"/>
        <v>0.35774838954149302</v>
      </c>
      <c r="Y59" s="4">
        <f t="shared" si="17"/>
        <v>6.4015576473546693E-2</v>
      </c>
      <c r="Z59" s="6">
        <f t="shared" si="18"/>
        <v>2886.8592000000003</v>
      </c>
      <c r="AA59" s="6">
        <f t="shared" si="19"/>
        <v>2962.4591999999998</v>
      </c>
      <c r="AB59" s="6">
        <f t="shared" ref="AB59:AD59" si="31">W20*AB20</f>
        <v>3331.125</v>
      </c>
      <c r="AC59" s="6">
        <f t="shared" si="31"/>
        <v>3419.55</v>
      </c>
      <c r="AD59" s="6">
        <f t="shared" si="31"/>
        <v>3714.375</v>
      </c>
      <c r="AE59" s="6"/>
    </row>
    <row r="60" spans="1:32" ht="15.75">
      <c r="A60">
        <f t="shared" si="21"/>
        <v>11</v>
      </c>
      <c r="B60" s="12" t="s">
        <v>154</v>
      </c>
      <c r="C60" s="12" t="s">
        <v>155</v>
      </c>
      <c r="D60" s="36">
        <v>0.31</v>
      </c>
      <c r="E60" s="36">
        <f t="shared" si="22"/>
        <v>1.24</v>
      </c>
      <c r="F60" s="36">
        <v>26.16</v>
      </c>
      <c r="G60" s="27"/>
      <c r="H60" s="27"/>
      <c r="I60" s="27">
        <v>0.02</v>
      </c>
      <c r="J60" s="27"/>
      <c r="K60" s="27"/>
      <c r="L60" s="27">
        <v>1.4999999999999999E-2</v>
      </c>
      <c r="M60" s="27">
        <v>0.09</v>
      </c>
      <c r="N60" s="27">
        <v>0.01</v>
      </c>
      <c r="O60" s="27">
        <v>5.5E-2</v>
      </c>
      <c r="P60" s="4">
        <f t="shared" si="8"/>
        <v>0.13888888888888884</v>
      </c>
      <c r="Q60" s="4">
        <f t="shared" si="9"/>
        <v>0.22500000000000009</v>
      </c>
      <c r="R60" s="4">
        <f t="shared" si="10"/>
        <v>0.27058823529411768</v>
      </c>
      <c r="S60" s="4">
        <f t="shared" si="11"/>
        <v>0.35</v>
      </c>
      <c r="T60" s="4">
        <f t="shared" si="12"/>
        <v>9.0282131661442014E-2</v>
      </c>
      <c r="U60" s="4">
        <f t="shared" si="13"/>
        <v>9.7264437689969618E-2</v>
      </c>
      <c r="V60" s="4">
        <f t="shared" si="14"/>
        <v>9.7421203438395415E-2</v>
      </c>
      <c r="W60" s="4">
        <f t="shared" si="15"/>
        <v>9.3023255813953487E-2</v>
      </c>
      <c r="X60" s="4">
        <f t="shared" si="16"/>
        <v>0.24611928104575165</v>
      </c>
      <c r="Y60" s="4">
        <f t="shared" si="17"/>
        <v>9.4497757150940123E-2</v>
      </c>
      <c r="Z60" s="6">
        <f t="shared" si="18"/>
        <v>1483.9647000000002</v>
      </c>
      <c r="AA60" s="6">
        <f t="shared" si="19"/>
        <v>1531.4607000000001</v>
      </c>
      <c r="AB60" s="6">
        <f t="shared" ref="AB60:AD60" si="32">W21*AB21</f>
        <v>1615.7</v>
      </c>
      <c r="AC60" s="6">
        <f t="shared" si="32"/>
        <v>1816.425</v>
      </c>
      <c r="AD60" s="6">
        <f t="shared" si="32"/>
        <v>3009</v>
      </c>
      <c r="AE60" s="35"/>
    </row>
    <row r="61" spans="1:32" ht="15.75">
      <c r="A61">
        <f t="shared" si="21"/>
        <v>12</v>
      </c>
      <c r="B61" s="12" t="s">
        <v>247</v>
      </c>
      <c r="C61" s="12" t="s">
        <v>248</v>
      </c>
      <c r="D61" s="36">
        <v>0.33</v>
      </c>
      <c r="E61" s="36">
        <f t="shared" si="22"/>
        <v>1.32</v>
      </c>
      <c r="F61" s="36">
        <v>39.78</v>
      </c>
      <c r="G61" s="27"/>
      <c r="H61" s="27"/>
      <c r="I61" s="27">
        <v>3.5000000000000003E-2</v>
      </c>
      <c r="J61" s="27">
        <v>8.5000000000000006E-2</v>
      </c>
      <c r="K61" s="27"/>
      <c r="L61" s="27">
        <v>0.05</v>
      </c>
      <c r="M61" s="27">
        <v>0.03</v>
      </c>
      <c r="N61" s="27">
        <v>0.08</v>
      </c>
      <c r="O61" s="27">
        <v>5.5E-2</v>
      </c>
      <c r="P61" s="4">
        <f t="shared" si="8"/>
        <v>0.64285714285714279</v>
      </c>
      <c r="Q61" s="4">
        <f t="shared" si="9"/>
        <v>0.5741935483870968</v>
      </c>
      <c r="R61" s="4">
        <f t="shared" si="10"/>
        <v>0.5625</v>
      </c>
      <c r="S61" s="4">
        <f t="shared" si="11"/>
        <v>0.46478873239436624</v>
      </c>
      <c r="T61" s="4">
        <f t="shared" si="12"/>
        <v>0.10123531184091594</v>
      </c>
      <c r="U61" s="4">
        <f t="shared" si="13"/>
        <v>8.7694483734087697E-2</v>
      </c>
      <c r="V61" s="4">
        <f t="shared" si="14"/>
        <v>8.5219707057256996E-2</v>
      </c>
      <c r="W61" s="4">
        <f t="shared" si="15"/>
        <v>8.2175925925925916E-2</v>
      </c>
      <c r="X61" s="4">
        <f t="shared" si="16"/>
        <v>0.56108485590965151</v>
      </c>
      <c r="Y61" s="4">
        <f t="shared" si="17"/>
        <v>8.9081357139546638E-2</v>
      </c>
      <c r="Z61" s="6">
        <f t="shared" si="18"/>
        <v>1531.3428000000001</v>
      </c>
      <c r="AA61" s="6">
        <f t="shared" si="19"/>
        <v>1656.5888</v>
      </c>
      <c r="AB61" s="6">
        <f t="shared" ref="AB61:AD70" si="33">W22*AB22</f>
        <v>1763.1000000000001</v>
      </c>
      <c r="AC61" s="6">
        <f t="shared" si="33"/>
        <v>1871.1000000000001</v>
      </c>
      <c r="AD61" s="6">
        <f t="shared" si="33"/>
        <v>2193.5</v>
      </c>
      <c r="AE61" s="29"/>
      <c r="AF61" s="58"/>
    </row>
    <row r="62" spans="1:32" ht="15.75">
      <c r="A62">
        <f t="shared" si="21"/>
        <v>13</v>
      </c>
      <c r="B62" s="12" t="s">
        <v>156</v>
      </c>
      <c r="C62" s="12" t="s">
        <v>157</v>
      </c>
      <c r="D62" s="36">
        <v>0.52500000000000002</v>
      </c>
      <c r="E62" s="36">
        <f t="shared" ref="E62:E70" si="34">4*D62</f>
        <v>2.1</v>
      </c>
      <c r="F62" s="36">
        <v>48.11</v>
      </c>
      <c r="G62" s="27"/>
      <c r="H62" s="27">
        <v>0.04</v>
      </c>
      <c r="I62" s="27">
        <v>0.02</v>
      </c>
      <c r="J62" s="27">
        <v>0.01</v>
      </c>
      <c r="K62" s="27">
        <v>1.4999999999999999E-2</v>
      </c>
      <c r="L62" s="27"/>
      <c r="M62" s="27">
        <v>0.05</v>
      </c>
      <c r="N62" s="27">
        <v>2.5000000000000001E-2</v>
      </c>
      <c r="O62" s="27">
        <v>3.5000000000000003E-2</v>
      </c>
      <c r="P62" s="4">
        <f t="shared" ref="P62:P70" si="35">(1-(F23/J23))</f>
        <v>0.2976588628762542</v>
      </c>
      <c r="Q62" s="4">
        <f t="shared" ref="Q62:Q70" si="36">(1-(G23/K23))</f>
        <v>0.36363636363636354</v>
      </c>
      <c r="R62" s="4">
        <f t="shared" ref="R62:R70" si="37">(1-(H23/L23))</f>
        <v>0.36811594202898545</v>
      </c>
      <c r="S62" s="4">
        <f t="shared" ref="S62:S70" si="38">(1-(I23/M23))</f>
        <v>0.36</v>
      </c>
      <c r="T62" s="4">
        <f t="shared" ref="T62:T70" si="39">J23/N23</f>
        <v>8.547741566609493E-2</v>
      </c>
      <c r="U62" s="4">
        <f t="shared" ref="U62:U70" si="40">K23/O23</f>
        <v>9.1286307053941904E-2</v>
      </c>
      <c r="V62" s="4">
        <f t="shared" ref="V62:V70" si="41">L23/P23</f>
        <v>9.2369477911646583E-2</v>
      </c>
      <c r="W62" s="4">
        <f t="shared" ref="W62:W70" si="42">M23/Q23</f>
        <v>9.0909090909090912E-2</v>
      </c>
      <c r="X62" s="4">
        <f t="shared" ref="X62:X70" si="43">AVERAGE(P62:S62)</f>
        <v>0.34735279213540082</v>
      </c>
      <c r="Y62" s="4">
        <f t="shared" ref="Y62:Y70" si="44">AVERAGE(T62:W62)</f>
        <v>9.0010572885193568E-2</v>
      </c>
      <c r="Z62" s="6">
        <f t="shared" ref="Z62:Z70" si="45">U23*Z23</f>
        <v>3680.8177000000005</v>
      </c>
      <c r="AA62" s="6">
        <f t="shared" ref="AA62:AA70" si="46">V23*AA23</f>
        <v>3824.0631000000003</v>
      </c>
      <c r="AB62" s="6">
        <f t="shared" si="33"/>
        <v>3979.5</v>
      </c>
      <c r="AC62" s="6">
        <f t="shared" si="33"/>
        <v>4378.625</v>
      </c>
      <c r="AD62" s="6">
        <f t="shared" si="33"/>
        <v>4887.5</v>
      </c>
      <c r="AE62" s="6"/>
    </row>
    <row r="63" spans="1:32" ht="15.75">
      <c r="A63">
        <f t="shared" si="21"/>
        <v>14</v>
      </c>
      <c r="B63" s="12" t="s">
        <v>249</v>
      </c>
      <c r="C63" s="12" t="s">
        <v>250</v>
      </c>
      <c r="D63" s="36">
        <v>0.26500000000000001</v>
      </c>
      <c r="E63" s="36">
        <f t="shared" si="34"/>
        <v>1.06</v>
      </c>
      <c r="F63" s="36">
        <v>25.36</v>
      </c>
      <c r="G63" s="27"/>
      <c r="H63" s="27"/>
      <c r="I63" s="27"/>
      <c r="J63" s="27">
        <v>8.5000000000000006E-2</v>
      </c>
      <c r="K63" s="27"/>
      <c r="L63" s="27">
        <v>0.02</v>
      </c>
      <c r="M63" s="27">
        <v>5.5E-2</v>
      </c>
      <c r="N63" s="27">
        <v>3.5000000000000003E-2</v>
      </c>
      <c r="O63" s="27">
        <v>0.04</v>
      </c>
      <c r="P63" s="4">
        <f t="shared" si="35"/>
        <v>0.45641025641025634</v>
      </c>
      <c r="Q63" s="4">
        <f t="shared" si="36"/>
        <v>0.44615384615384612</v>
      </c>
      <c r="R63" s="4">
        <f t="shared" si="37"/>
        <v>0.44499999999999995</v>
      </c>
      <c r="S63" s="4">
        <f t="shared" si="38"/>
        <v>0.44444444444444442</v>
      </c>
      <c r="T63" s="4">
        <f t="shared" si="39"/>
        <v>8.8355233348436785E-2</v>
      </c>
      <c r="U63" s="4">
        <f t="shared" si="40"/>
        <v>8.5152838427947602E-2</v>
      </c>
      <c r="V63" s="4">
        <f t="shared" si="41"/>
        <v>8.4388185654008435E-2</v>
      </c>
      <c r="W63" s="4">
        <f t="shared" si="42"/>
        <v>8.4905660377358486E-2</v>
      </c>
      <c r="X63" s="4">
        <f t="shared" si="43"/>
        <v>0.44800213675213668</v>
      </c>
      <c r="Y63" s="4">
        <f t="shared" si="44"/>
        <v>8.5700479451937817E-2</v>
      </c>
      <c r="Z63" s="6">
        <f t="shared" si="45"/>
        <v>1593.3</v>
      </c>
      <c r="AA63" s="6">
        <f t="shared" si="46"/>
        <v>1662.192</v>
      </c>
      <c r="AB63" s="6">
        <f t="shared" si="33"/>
        <v>1730.45</v>
      </c>
      <c r="AC63" s="6">
        <f t="shared" si="33"/>
        <v>1800.75</v>
      </c>
      <c r="AD63" s="6">
        <f t="shared" si="33"/>
        <v>2030.1250000000002</v>
      </c>
      <c r="AE63" s="6"/>
    </row>
    <row r="64" spans="1:32" ht="15.75">
      <c r="A64">
        <f t="shared" si="21"/>
        <v>15</v>
      </c>
      <c r="B64" s="12" t="s">
        <v>251</v>
      </c>
      <c r="C64" s="12" t="s">
        <v>252</v>
      </c>
      <c r="D64" s="10">
        <v>0.495</v>
      </c>
      <c r="E64" s="10">
        <f t="shared" si="34"/>
        <v>1.98</v>
      </c>
      <c r="F64" s="10">
        <v>46.33</v>
      </c>
      <c r="G64" s="4">
        <v>4.4999999999999998E-2</v>
      </c>
      <c r="H64" s="4">
        <v>4.4999999999999998E-2</v>
      </c>
      <c r="I64" s="4">
        <v>3.5000000000000003E-2</v>
      </c>
      <c r="J64" s="4">
        <v>0.02</v>
      </c>
      <c r="K64" s="4">
        <v>0.04</v>
      </c>
      <c r="L64" s="4">
        <v>4.4999999999999998E-2</v>
      </c>
      <c r="M64" s="4">
        <v>0.04</v>
      </c>
      <c r="N64" s="4">
        <v>0.02</v>
      </c>
      <c r="O64" s="4">
        <v>5.5E-2</v>
      </c>
      <c r="P64" s="4">
        <f t="shared" si="35"/>
        <v>0.34680134680134689</v>
      </c>
      <c r="Q64" s="4">
        <f t="shared" si="36"/>
        <v>0.3612903225806452</v>
      </c>
      <c r="R64" s="4">
        <f t="shared" si="37"/>
        <v>0.39701492537313432</v>
      </c>
      <c r="S64" s="4">
        <f t="shared" si="38"/>
        <v>0.42666666666666664</v>
      </c>
      <c r="T64" s="4">
        <f t="shared" si="39"/>
        <v>9.9264705882352935E-2</v>
      </c>
      <c r="U64" s="4">
        <f t="shared" si="40"/>
        <v>9.7791798107255523E-2</v>
      </c>
      <c r="V64" s="4">
        <f t="shared" si="41"/>
        <v>9.9112426035502965E-2</v>
      </c>
      <c r="W64" s="4">
        <f t="shared" si="42"/>
        <v>9.49367088607595E-2</v>
      </c>
      <c r="X64" s="4">
        <f t="shared" si="43"/>
        <v>0.38294331535544823</v>
      </c>
      <c r="Y64" s="4">
        <f t="shared" si="44"/>
        <v>9.7776409721467727E-2</v>
      </c>
      <c r="Z64" s="6">
        <f t="shared" si="45"/>
        <v>3699.2339999999999</v>
      </c>
      <c r="AA64" s="6">
        <f t="shared" si="46"/>
        <v>3889.527</v>
      </c>
      <c r="AB64" s="6">
        <f t="shared" si="33"/>
        <v>4333.2</v>
      </c>
      <c r="AC64" s="6">
        <f t="shared" si="33"/>
        <v>4906.7999999999993</v>
      </c>
      <c r="AD64" s="6">
        <f t="shared" si="33"/>
        <v>6329.25</v>
      </c>
      <c r="AE64" s="35"/>
      <c r="AF64" s="12"/>
    </row>
    <row r="65" spans="1:32" ht="15.75">
      <c r="A65">
        <f t="shared" si="21"/>
        <v>16</v>
      </c>
      <c r="B65" s="12" t="s">
        <v>253</v>
      </c>
      <c r="C65" s="12" t="s">
        <v>254</v>
      </c>
      <c r="D65" s="57">
        <v>0.49</v>
      </c>
      <c r="E65" s="10">
        <f t="shared" si="34"/>
        <v>1.96</v>
      </c>
      <c r="F65" s="10">
        <v>45.4</v>
      </c>
      <c r="G65" s="4">
        <v>0.03</v>
      </c>
      <c r="H65" s="4">
        <v>0.03</v>
      </c>
      <c r="I65" s="4">
        <v>3.5000000000000003E-2</v>
      </c>
      <c r="J65" s="4">
        <v>0.03</v>
      </c>
      <c r="K65" s="4">
        <v>0.04</v>
      </c>
      <c r="L65" s="4">
        <v>0.06</v>
      </c>
      <c r="M65" s="4">
        <v>0.05</v>
      </c>
      <c r="N65" s="4">
        <v>0.04</v>
      </c>
      <c r="O65" s="4">
        <v>5.5E-2</v>
      </c>
      <c r="P65" s="4">
        <f t="shared" si="35"/>
        <v>0.26666666666666661</v>
      </c>
      <c r="Q65" s="4">
        <f t="shared" si="36"/>
        <v>0.23921568627450973</v>
      </c>
      <c r="R65" s="4">
        <f t="shared" si="37"/>
        <v>0.2654545454545455</v>
      </c>
      <c r="S65" s="4">
        <f t="shared" si="38"/>
        <v>0.30769230769230771</v>
      </c>
      <c r="T65" s="4">
        <f t="shared" si="39"/>
        <v>0.12549212598425197</v>
      </c>
      <c r="U65" s="4">
        <f t="shared" si="40"/>
        <v>0.12056737588652482</v>
      </c>
      <c r="V65" s="4">
        <f t="shared" si="41"/>
        <v>0.12359550561797752</v>
      </c>
      <c r="W65" s="4">
        <f t="shared" si="42"/>
        <v>0.12380952380952381</v>
      </c>
      <c r="X65" s="4">
        <f t="shared" si="43"/>
        <v>0.26975730152200739</v>
      </c>
      <c r="Y65" s="4">
        <f t="shared" si="44"/>
        <v>0.12336613282456954</v>
      </c>
      <c r="Z65" s="6">
        <f t="shared" si="45"/>
        <v>16195.166000000001</v>
      </c>
      <c r="AA65" s="6">
        <f t="shared" si="46"/>
        <v>17571.596999999998</v>
      </c>
      <c r="AB65" s="6">
        <f t="shared" si="33"/>
        <v>18469</v>
      </c>
      <c r="AC65" s="6">
        <f t="shared" si="33"/>
        <v>19701.5</v>
      </c>
      <c r="AD65" s="6">
        <f t="shared" si="33"/>
        <v>24656</v>
      </c>
      <c r="AE65" s="6"/>
    </row>
    <row r="66" spans="1:32" ht="15.75">
      <c r="A66">
        <f t="shared" si="21"/>
        <v>17</v>
      </c>
      <c r="B66" s="12" t="s">
        <v>158</v>
      </c>
      <c r="C66" s="12" t="s">
        <v>159</v>
      </c>
      <c r="D66" s="10">
        <v>0.22</v>
      </c>
      <c r="E66" s="10">
        <f t="shared" si="34"/>
        <v>0.88</v>
      </c>
      <c r="F66" s="10">
        <v>17.690000000000001</v>
      </c>
      <c r="G66" s="4"/>
      <c r="H66" s="4"/>
      <c r="I66" s="4"/>
      <c r="J66" s="4">
        <v>3.5000000000000003E-2</v>
      </c>
      <c r="K66" s="4">
        <v>1.4999999999999999E-2</v>
      </c>
      <c r="L66" s="4">
        <v>6.5000000000000002E-2</v>
      </c>
      <c r="M66" s="4">
        <v>7.4999999999999997E-2</v>
      </c>
      <c r="N66" s="4">
        <v>0.05</v>
      </c>
      <c r="O66" s="4">
        <v>4.4999999999999998E-2</v>
      </c>
      <c r="P66" s="4">
        <f t="shared" si="35"/>
        <v>0.33070866141732291</v>
      </c>
      <c r="Q66" s="4">
        <f t="shared" si="36"/>
        <v>0.32307692307692315</v>
      </c>
      <c r="R66" s="4">
        <f t="shared" si="37"/>
        <v>0.31851851851851853</v>
      </c>
      <c r="S66" s="4">
        <f t="shared" si="38"/>
        <v>0.37142857142857133</v>
      </c>
      <c r="T66" s="4">
        <f t="shared" si="39"/>
        <v>0.12095238095238095</v>
      </c>
      <c r="U66" s="4">
        <f t="shared" si="40"/>
        <v>0.11926605504587157</v>
      </c>
      <c r="V66" s="4">
        <f t="shared" si="41"/>
        <v>0.11894273127753305</v>
      </c>
      <c r="W66" s="4">
        <f t="shared" si="42"/>
        <v>0.13207547169811321</v>
      </c>
      <c r="X66" s="4">
        <f t="shared" si="43"/>
        <v>0.33593316861033395</v>
      </c>
      <c r="Y66" s="4">
        <f t="shared" si="44"/>
        <v>0.1228091597434747</v>
      </c>
      <c r="Z66" s="6">
        <f t="shared" si="45"/>
        <v>2169.6624000000002</v>
      </c>
      <c r="AA66" s="6">
        <f t="shared" si="46"/>
        <v>2268.8861999999999</v>
      </c>
      <c r="AB66" s="6">
        <f t="shared" si="33"/>
        <v>2375.9499999999998</v>
      </c>
      <c r="AC66" s="6">
        <f t="shared" si="33"/>
        <v>2484.2999999999997</v>
      </c>
      <c r="AD66" s="6">
        <f t="shared" si="33"/>
        <v>2914.75</v>
      </c>
      <c r="AE66" s="35"/>
    </row>
    <row r="67" spans="1:32" ht="15.75">
      <c r="A67">
        <f t="shared" si="21"/>
        <v>18</v>
      </c>
      <c r="B67" s="12" t="s">
        <v>160</v>
      </c>
      <c r="C67" s="12" t="s">
        <v>161</v>
      </c>
      <c r="D67" s="10">
        <v>0.43</v>
      </c>
      <c r="E67" s="10">
        <f t="shared" si="34"/>
        <v>1.72</v>
      </c>
      <c r="F67" s="10">
        <v>36.15</v>
      </c>
      <c r="G67" s="4">
        <v>7.0000000000000007E-2</v>
      </c>
      <c r="H67" s="4">
        <v>0.2</v>
      </c>
      <c r="I67" s="4">
        <v>7.0000000000000007E-2</v>
      </c>
      <c r="J67" s="4">
        <v>0.13</v>
      </c>
      <c r="K67" s="4">
        <v>0.14499999999999999</v>
      </c>
      <c r="L67" s="4">
        <v>0.05</v>
      </c>
      <c r="M67" s="4">
        <v>0.04</v>
      </c>
      <c r="N67" s="4">
        <v>0.06</v>
      </c>
      <c r="O67" s="4">
        <v>0.03</v>
      </c>
      <c r="P67" s="4">
        <f t="shared" si="35"/>
        <v>0.38909090909090915</v>
      </c>
      <c r="Q67" s="4">
        <f t="shared" si="36"/>
        <v>0.23555555555555552</v>
      </c>
      <c r="R67" s="4">
        <f t="shared" si="37"/>
        <v>0.36</v>
      </c>
      <c r="S67" s="4">
        <f t="shared" si="38"/>
        <v>0.39130434782608692</v>
      </c>
      <c r="T67" s="4">
        <f t="shared" si="39"/>
        <v>0.11425010386373079</v>
      </c>
      <c r="U67" s="4">
        <f t="shared" si="40"/>
        <v>9.3945720250521919E-2</v>
      </c>
      <c r="V67" s="4">
        <f t="shared" si="41"/>
        <v>0.11022044088176353</v>
      </c>
      <c r="W67" s="4">
        <f t="shared" si="42"/>
        <v>0.1277777777777778</v>
      </c>
      <c r="X67" s="4">
        <f t="shared" si="43"/>
        <v>0.34398770311813787</v>
      </c>
      <c r="Y67" s="4">
        <f t="shared" si="44"/>
        <v>0.11154851069344851</v>
      </c>
      <c r="Z67" s="6">
        <f t="shared" si="45"/>
        <v>819.88200000000006</v>
      </c>
      <c r="AA67" s="6">
        <f t="shared" si="46"/>
        <v>888.26919999999996</v>
      </c>
      <c r="AB67" s="6">
        <f t="shared" si="33"/>
        <v>908.3</v>
      </c>
      <c r="AC67" s="6">
        <f t="shared" si="33"/>
        <v>956.17499999999995</v>
      </c>
      <c r="AD67" s="6">
        <f t="shared" si="33"/>
        <v>1079.375</v>
      </c>
      <c r="AE67" s="6"/>
    </row>
    <row r="68" spans="1:32" ht="15.75">
      <c r="A68">
        <f t="shared" si="21"/>
        <v>19</v>
      </c>
      <c r="B68" s="12" t="s">
        <v>162</v>
      </c>
      <c r="C68" s="12" t="s">
        <v>163</v>
      </c>
      <c r="D68" s="10">
        <v>0.33</v>
      </c>
      <c r="E68" s="10">
        <f t="shared" si="34"/>
        <v>1.32</v>
      </c>
      <c r="F68" s="10">
        <v>28.1</v>
      </c>
      <c r="G68" s="4"/>
      <c r="H68" s="4"/>
      <c r="I68" s="4"/>
      <c r="J68" s="4">
        <v>0.01</v>
      </c>
      <c r="K68" s="4">
        <v>7.0000000000000007E-2</v>
      </c>
      <c r="L68" s="4">
        <v>0.06</v>
      </c>
      <c r="M68" s="4">
        <v>6.5000000000000002E-2</v>
      </c>
      <c r="N68" s="4">
        <v>0.03</v>
      </c>
      <c r="O68" s="4">
        <v>0.04</v>
      </c>
      <c r="P68" s="4">
        <f t="shared" si="35"/>
        <v>0.28491620111731841</v>
      </c>
      <c r="Q68" s="4">
        <f t="shared" si="36"/>
        <v>0.32307692307692304</v>
      </c>
      <c r="R68" s="4">
        <f t="shared" si="37"/>
        <v>0.33658536585365839</v>
      </c>
      <c r="S68" s="4">
        <f t="shared" si="38"/>
        <v>0.3833333333333333</v>
      </c>
      <c r="T68" s="4">
        <f t="shared" si="39"/>
        <v>8.063063063063064E-2</v>
      </c>
      <c r="U68" s="4">
        <f t="shared" si="40"/>
        <v>8.057851239669421E-2</v>
      </c>
      <c r="V68" s="4">
        <f t="shared" si="41"/>
        <v>8.070866141732283E-2</v>
      </c>
      <c r="W68" s="4">
        <f t="shared" si="42"/>
        <v>8.5257548845470696E-2</v>
      </c>
      <c r="X68" s="4">
        <f t="shared" si="43"/>
        <v>0.33197795584530831</v>
      </c>
      <c r="Y68" s="4">
        <f t="shared" si="44"/>
        <v>8.1793838322529594E-2</v>
      </c>
      <c r="Z68" s="6">
        <f t="shared" si="45"/>
        <v>2383.2139999999999</v>
      </c>
      <c r="AA68" s="6">
        <f t="shared" si="46"/>
        <v>2765.5</v>
      </c>
      <c r="AB68" s="6">
        <f t="shared" si="33"/>
        <v>3080.5</v>
      </c>
      <c r="AC68" s="6">
        <f t="shared" si="33"/>
        <v>3282.5</v>
      </c>
      <c r="AD68" s="6">
        <f t="shared" si="33"/>
        <v>3762</v>
      </c>
      <c r="AE68" s="6"/>
    </row>
    <row r="69" spans="1:32" ht="15.75">
      <c r="A69">
        <f t="shared" si="21"/>
        <v>20</v>
      </c>
      <c r="B69" s="12" t="s">
        <v>257</v>
      </c>
      <c r="C69" s="12" t="s">
        <v>258</v>
      </c>
      <c r="D69" s="36">
        <v>0.3</v>
      </c>
      <c r="E69" s="10">
        <f t="shared" si="34"/>
        <v>1.2</v>
      </c>
      <c r="F69" s="36">
        <v>35.270000000000003</v>
      </c>
      <c r="G69" s="27">
        <v>0.09</v>
      </c>
      <c r="H69" s="27">
        <v>0.03</v>
      </c>
      <c r="I69" s="27">
        <v>6.5000000000000002E-2</v>
      </c>
      <c r="J69" s="27">
        <v>0.1</v>
      </c>
      <c r="K69" s="27">
        <v>0.14000000000000001</v>
      </c>
      <c r="L69" s="27">
        <v>7.0000000000000007E-2</v>
      </c>
      <c r="M69" s="27">
        <v>6.5000000000000002E-2</v>
      </c>
      <c r="N69" s="27">
        <v>0.13500000000000001</v>
      </c>
      <c r="O69" s="27">
        <v>3.5000000000000003E-2</v>
      </c>
      <c r="P69" s="4">
        <f t="shared" si="35"/>
        <v>0.52293577981651373</v>
      </c>
      <c r="Q69" s="4">
        <f t="shared" si="36"/>
        <v>0.46666666666666667</v>
      </c>
      <c r="R69" s="4">
        <f t="shared" si="37"/>
        <v>0.43333333333333324</v>
      </c>
      <c r="S69" s="4">
        <f t="shared" si="38"/>
        <v>0.34545454545454546</v>
      </c>
      <c r="T69" s="4">
        <f t="shared" si="39"/>
        <v>0.12674418604651164</v>
      </c>
      <c r="U69" s="4">
        <f t="shared" si="40"/>
        <v>0.12747875354107649</v>
      </c>
      <c r="V69" s="4">
        <f t="shared" si="41"/>
        <v>0.13223140495867769</v>
      </c>
      <c r="W69" s="4">
        <f t="shared" si="42"/>
        <v>0.13580246913580246</v>
      </c>
      <c r="X69" s="4">
        <f t="shared" si="43"/>
        <v>0.44209758131776478</v>
      </c>
      <c r="Y69" s="4">
        <f t="shared" si="44"/>
        <v>0.13056420342051706</v>
      </c>
      <c r="Z69" s="6">
        <f t="shared" si="45"/>
        <v>3804.605</v>
      </c>
      <c r="AA69" s="6">
        <f t="shared" si="46"/>
        <v>3959.6800000000003</v>
      </c>
      <c r="AB69" s="6">
        <f t="shared" si="33"/>
        <v>4027.3</v>
      </c>
      <c r="AC69" s="6">
        <f t="shared" si="33"/>
        <v>4044.9500000000003</v>
      </c>
      <c r="AD69" s="6">
        <f t="shared" si="33"/>
        <v>4487.25</v>
      </c>
      <c r="AE69" s="6"/>
    </row>
    <row r="70" spans="1:32" ht="15.75">
      <c r="A70">
        <f t="shared" si="21"/>
        <v>21</v>
      </c>
      <c r="B70" s="12" t="s">
        <v>259</v>
      </c>
      <c r="C70" s="12" t="s">
        <v>261</v>
      </c>
      <c r="D70" s="36">
        <v>0.26</v>
      </c>
      <c r="E70" s="36">
        <f t="shared" si="34"/>
        <v>1.04</v>
      </c>
      <c r="F70" s="36">
        <v>26.71</v>
      </c>
      <c r="G70" s="27"/>
      <c r="H70" s="27"/>
      <c r="I70" s="27"/>
      <c r="J70" s="27">
        <v>4.4999999999999998E-2</v>
      </c>
      <c r="K70" s="27">
        <v>3.5000000000000003E-2</v>
      </c>
      <c r="L70" s="27">
        <v>4.4999999999999998E-2</v>
      </c>
      <c r="M70" s="27">
        <v>0.06</v>
      </c>
      <c r="N70" s="27">
        <v>0.05</v>
      </c>
      <c r="O70" s="27">
        <v>4.4999999999999998E-2</v>
      </c>
      <c r="P70" s="4">
        <f t="shared" si="35"/>
        <v>0.40116279069767435</v>
      </c>
      <c r="Q70" s="4">
        <f t="shared" si="36"/>
        <v>0.39428571428571424</v>
      </c>
      <c r="R70" s="4">
        <f t="shared" si="37"/>
        <v>0.4</v>
      </c>
      <c r="S70" s="4">
        <f t="shared" si="38"/>
        <v>0.39999999999999991</v>
      </c>
      <c r="T70" s="4">
        <f t="shared" si="39"/>
        <v>9.8623853211009166E-2</v>
      </c>
      <c r="U70" s="4">
        <f t="shared" si="40"/>
        <v>9.6418732782369149E-2</v>
      </c>
      <c r="V70" s="4">
        <f t="shared" si="41"/>
        <v>9.6103896103896108E-2</v>
      </c>
      <c r="W70" s="4">
        <f t="shared" si="42"/>
        <v>0.10344827586206896</v>
      </c>
      <c r="X70" s="4">
        <f t="shared" si="43"/>
        <v>0.39886212624584716</v>
      </c>
      <c r="Y70" s="4">
        <f t="shared" si="44"/>
        <v>9.864868948983585E-2</v>
      </c>
      <c r="Z70" s="6">
        <f t="shared" si="45"/>
        <v>8080.2760000000007</v>
      </c>
      <c r="AA70" s="6">
        <f t="shared" si="46"/>
        <v>8474.8590000000004</v>
      </c>
      <c r="AB70" s="6">
        <f t="shared" si="33"/>
        <v>8951.25</v>
      </c>
      <c r="AC70" s="6">
        <f t="shared" si="33"/>
        <v>9761.25</v>
      </c>
      <c r="AD70" s="6">
        <f t="shared" si="33"/>
        <v>11200</v>
      </c>
      <c r="AE70" s="6"/>
    </row>
    <row r="71" spans="1:32" ht="15.75">
      <c r="B71" s="12"/>
      <c r="C71" s="12"/>
      <c r="D71" s="57"/>
      <c r="E71" s="57"/>
      <c r="F71" s="57"/>
      <c r="G71" s="11"/>
      <c r="H71" s="11"/>
      <c r="I71" s="11"/>
      <c r="J71" s="11"/>
      <c r="K71" s="11"/>
      <c r="L71" s="11"/>
      <c r="M71" s="11"/>
      <c r="N71" s="11"/>
      <c r="O71" s="11"/>
      <c r="P71" s="4"/>
      <c r="Q71" s="4"/>
      <c r="R71" s="4"/>
      <c r="S71" s="4"/>
      <c r="T71" s="4"/>
      <c r="U71" s="4"/>
      <c r="V71" s="4"/>
      <c r="W71" s="4"/>
      <c r="X71" s="4"/>
      <c r="Y71" s="4"/>
      <c r="Z71" s="6"/>
      <c r="AA71" s="6"/>
      <c r="AB71" s="6"/>
      <c r="AC71" s="6"/>
      <c r="AD71" s="6"/>
      <c r="AE71" s="6"/>
    </row>
    <row r="72" spans="1:32" ht="15.75">
      <c r="B72" s="12"/>
      <c r="C72" s="12"/>
      <c r="D72" s="57"/>
      <c r="E72" s="57"/>
      <c r="F72" s="57"/>
      <c r="G72" s="11"/>
      <c r="H72" s="11"/>
      <c r="I72" s="11"/>
      <c r="J72" s="11"/>
      <c r="K72" s="11"/>
      <c r="L72" s="11"/>
      <c r="M72" s="11"/>
      <c r="N72" s="11"/>
      <c r="O72" s="11"/>
      <c r="P72" s="4"/>
      <c r="Q72" s="4"/>
      <c r="R72" s="4"/>
      <c r="S72" s="4"/>
      <c r="T72" s="4"/>
      <c r="U72" s="4"/>
      <c r="V72" s="4"/>
      <c r="W72" s="4"/>
      <c r="X72" s="4"/>
      <c r="Y72" s="4"/>
      <c r="Z72" s="6"/>
      <c r="AA72" s="6"/>
      <c r="AB72" s="6"/>
      <c r="AC72" s="6"/>
      <c r="AD72" s="6"/>
      <c r="AE72" s="35"/>
      <c r="AF72" s="12"/>
    </row>
    <row r="73" spans="1:32" ht="15.75">
      <c r="A73">
        <f t="shared" si="21"/>
        <v>1</v>
      </c>
      <c r="B73" s="12" t="s">
        <v>20</v>
      </c>
      <c r="C73" s="12"/>
      <c r="D73" s="10">
        <f>AVERAGE(D50:D70)</f>
        <v>0.38071428571428567</v>
      </c>
      <c r="E73" s="10">
        <f t="shared" ref="E73:F73" si="47">AVERAGE(E50:E70)</f>
        <v>1.5228571428571427</v>
      </c>
      <c r="F73" s="10">
        <f t="shared" si="47"/>
        <v>36.120000000000012</v>
      </c>
      <c r="G73" s="4">
        <f>AVERAGE(G50:G70)</f>
        <v>4.2499999999999996E-2</v>
      </c>
      <c r="H73" s="4">
        <f t="shared" ref="H73:Y73" si="48">AVERAGE(H50:H70)</f>
        <v>5.6111111111111112E-2</v>
      </c>
      <c r="I73" s="4">
        <f t="shared" si="48"/>
        <v>3.3066666666666675E-2</v>
      </c>
      <c r="J73" s="4">
        <f t="shared" si="48"/>
        <v>5.1944444444444453E-2</v>
      </c>
      <c r="K73" s="4">
        <f t="shared" si="48"/>
        <v>6.1333333333333344E-2</v>
      </c>
      <c r="L73" s="4">
        <f t="shared" si="48"/>
        <v>4.6250000000000006E-2</v>
      </c>
      <c r="M73" s="4">
        <f t="shared" si="48"/>
        <v>5.3500000000000013E-2</v>
      </c>
      <c r="N73" s="4">
        <f t="shared" si="48"/>
        <v>4.7250000000000014E-2</v>
      </c>
      <c r="O73" s="4">
        <f t="shared" si="48"/>
        <v>4.2380952380952394E-2</v>
      </c>
      <c r="P73" s="4">
        <f t="shared" si="48"/>
        <v>0.3795684183410718</v>
      </c>
      <c r="Q73" s="4">
        <f t="shared" si="48"/>
        <v>0.36466612553585953</v>
      </c>
      <c r="R73" s="4">
        <f t="shared" si="48"/>
        <v>0.37758162937417566</v>
      </c>
      <c r="S73" s="4">
        <f t="shared" si="48"/>
        <v>0.39296510431010523</v>
      </c>
      <c r="T73" s="4">
        <f t="shared" si="48"/>
        <v>9.7719011843164269E-2</v>
      </c>
      <c r="U73" s="4">
        <f t="shared" si="48"/>
        <v>9.4768053387532289E-2</v>
      </c>
      <c r="V73" s="4">
        <f t="shared" si="48"/>
        <v>9.611141140318169E-2</v>
      </c>
      <c r="W73" s="4">
        <f t="shared" si="48"/>
        <v>9.9515256910209723E-2</v>
      </c>
      <c r="X73" s="4">
        <f t="shared" si="48"/>
        <v>0.37869531939030299</v>
      </c>
      <c r="Y73" s="4">
        <f t="shared" si="48"/>
        <v>9.7028433386022003E-2</v>
      </c>
      <c r="Z73" s="6">
        <f t="shared" ref="Z73:AD73" si="49">AVERAGE(Z50:Z70)</f>
        <v>5039.6638952380954</v>
      </c>
      <c r="AA73" s="6">
        <f t="shared" si="49"/>
        <v>5281.7824666666666</v>
      </c>
      <c r="AB73" s="6">
        <f t="shared" si="49"/>
        <v>5558.1083333333336</v>
      </c>
      <c r="AC73" s="6">
        <f t="shared" si="49"/>
        <v>5883.8547619047622</v>
      </c>
      <c r="AD73" s="6">
        <f t="shared" si="49"/>
        <v>6786.4357142857143</v>
      </c>
      <c r="AE73" s="6"/>
    </row>
    <row r="74" spans="1:32" ht="15.75">
      <c r="A74">
        <f t="shared" si="21"/>
        <v>2</v>
      </c>
      <c r="B74" s="12" t="s">
        <v>197</v>
      </c>
      <c r="C74" s="25"/>
      <c r="D74" s="10">
        <f>MEDIAN(D50:D70)</f>
        <v>0.33</v>
      </c>
      <c r="E74" s="10">
        <f t="shared" ref="E74:F74" si="50">MEDIAN(E50:E70)</f>
        <v>1.32</v>
      </c>
      <c r="F74" s="10">
        <f t="shared" si="50"/>
        <v>36.15</v>
      </c>
      <c r="G74" s="4">
        <f>MEDIAN(G50:G70)</f>
        <v>3.7499999999999999E-2</v>
      </c>
      <c r="H74" s="4">
        <f t="shared" ref="H74:Y74" si="51">MEDIAN(H50:H70)</f>
        <v>0.04</v>
      </c>
      <c r="I74" s="4">
        <f t="shared" si="51"/>
        <v>3.5000000000000003E-2</v>
      </c>
      <c r="J74" s="4">
        <f t="shared" si="51"/>
        <v>4.4999999999999998E-2</v>
      </c>
      <c r="K74" s="4">
        <f t="shared" si="51"/>
        <v>0.04</v>
      </c>
      <c r="L74" s="4">
        <f t="shared" si="51"/>
        <v>4.7500000000000001E-2</v>
      </c>
      <c r="M74" s="4">
        <f t="shared" si="51"/>
        <v>5.5E-2</v>
      </c>
      <c r="N74" s="4">
        <f t="shared" si="51"/>
        <v>0.04</v>
      </c>
      <c r="O74" s="4">
        <f t="shared" si="51"/>
        <v>0.04</v>
      </c>
      <c r="P74" s="4">
        <f t="shared" si="51"/>
        <v>0.36784741144414168</v>
      </c>
      <c r="Q74" s="4">
        <f t="shared" si="51"/>
        <v>0.35555555555555562</v>
      </c>
      <c r="R74" s="4">
        <f t="shared" si="51"/>
        <v>0.36811594202898545</v>
      </c>
      <c r="S74" s="4">
        <f t="shared" si="51"/>
        <v>0.3833333333333333</v>
      </c>
      <c r="T74" s="4">
        <f t="shared" si="51"/>
        <v>9.8623853211009166E-2</v>
      </c>
      <c r="U74" s="4">
        <f t="shared" si="51"/>
        <v>9.169764560099132E-2</v>
      </c>
      <c r="V74" s="4">
        <f t="shared" si="51"/>
        <v>9.2369477911646583E-2</v>
      </c>
      <c r="W74" s="4">
        <f t="shared" si="51"/>
        <v>9.375E-2</v>
      </c>
      <c r="X74" s="4">
        <f t="shared" si="51"/>
        <v>0.3629232966136271</v>
      </c>
      <c r="Y74" s="4">
        <f t="shared" si="51"/>
        <v>9.2347427930191087E-2</v>
      </c>
      <c r="Z74" s="6">
        <f t="shared" ref="Z74:AD74" si="52">MEDIAN(Z50:Z70)</f>
        <v>2891.1959999999999</v>
      </c>
      <c r="AA74" s="6">
        <f t="shared" si="52"/>
        <v>3024.9540000000002</v>
      </c>
      <c r="AB74" s="6">
        <f t="shared" si="52"/>
        <v>3331.125</v>
      </c>
      <c r="AC74" s="6">
        <f t="shared" si="52"/>
        <v>3442.7249999999999</v>
      </c>
      <c r="AD74" s="6">
        <f t="shared" si="52"/>
        <v>4147.5</v>
      </c>
    </row>
    <row r="75" spans="1:32" ht="15.75">
      <c r="B75" s="12"/>
      <c r="C75" s="25"/>
      <c r="U75" s="4"/>
      <c r="V75" s="4"/>
      <c r="W75" s="4"/>
      <c r="X75" s="4"/>
      <c r="Y75" s="4"/>
    </row>
    <row r="76" spans="1:32">
      <c r="B76" s="18" t="s">
        <v>340</v>
      </c>
      <c r="U76" s="4"/>
      <c r="V76" s="4"/>
      <c r="W76" s="4"/>
      <c r="X76" s="4"/>
      <c r="Y76" s="4"/>
    </row>
    <row r="77" spans="1:32">
      <c r="B77" s="18" t="s">
        <v>195</v>
      </c>
      <c r="U77" s="4"/>
      <c r="V77" s="4"/>
      <c r="W77" s="4"/>
      <c r="X77" s="4"/>
      <c r="Y77" s="4"/>
    </row>
    <row r="78" spans="1:32">
      <c r="B78" s="18" t="s">
        <v>196</v>
      </c>
      <c r="U78" s="4"/>
      <c r="V78" s="4"/>
      <c r="W78" s="4"/>
      <c r="X78" s="4"/>
      <c r="Y78" s="4"/>
    </row>
    <row r="79" spans="1:32">
      <c r="B79" s="18" t="s">
        <v>315</v>
      </c>
      <c r="U79" s="4"/>
      <c r="V79" s="4"/>
      <c r="W79" s="4"/>
      <c r="X79" s="4"/>
      <c r="Y79" s="4"/>
    </row>
    <row r="80" spans="1:32">
      <c r="B80" s="18" t="s">
        <v>317</v>
      </c>
      <c r="U80" s="4"/>
      <c r="V80" s="4"/>
      <c r="W80" s="4"/>
      <c r="X80" s="4"/>
      <c r="Y80" s="4"/>
    </row>
    <row r="81" spans="21:25">
      <c r="U81" s="4"/>
      <c r="V81" s="4"/>
      <c r="W81" s="4"/>
      <c r="X81" s="4"/>
      <c r="Y81" s="4"/>
    </row>
    <row r="82" spans="21:25">
      <c r="U82" s="4"/>
      <c r="V82" s="4"/>
      <c r="W82" s="4"/>
      <c r="X82" s="4"/>
      <c r="Y82" s="4"/>
    </row>
    <row r="83" spans="21:25">
      <c r="U83" s="4"/>
      <c r="V83" s="4"/>
      <c r="W83" s="4"/>
      <c r="X83" s="4"/>
      <c r="Y83" s="4"/>
    </row>
    <row r="84" spans="21:25">
      <c r="U84" s="4"/>
      <c r="V84" s="4"/>
      <c r="W84" s="4"/>
      <c r="X84" s="4"/>
      <c r="Y84" s="4"/>
    </row>
    <row r="85" spans="21:25">
      <c r="U85" s="4"/>
      <c r="V85" s="4"/>
      <c r="W85" s="4"/>
      <c r="X85" s="4"/>
      <c r="Y85" s="4"/>
    </row>
    <row r="86" spans="21:25">
      <c r="U86" s="4"/>
      <c r="V86" s="4"/>
      <c r="W86" s="4"/>
      <c r="X86" s="4"/>
      <c r="Y86" s="4"/>
    </row>
    <row r="87" spans="21:25">
      <c r="U87" s="4"/>
      <c r="V87" s="4"/>
      <c r="W87" s="4"/>
      <c r="X87" s="4"/>
      <c r="Y87" s="4"/>
    </row>
    <row r="88" spans="21:25">
      <c r="U88" s="4"/>
      <c r="V88" s="4"/>
      <c r="W88" s="4"/>
      <c r="X88" s="4"/>
      <c r="Y88" s="4"/>
    </row>
    <row r="89" spans="21:25">
      <c r="U89" s="4"/>
      <c r="V89" s="4"/>
      <c r="W89" s="4"/>
      <c r="X89" s="4"/>
      <c r="Y89" s="4"/>
    </row>
    <row r="90" spans="21:25">
      <c r="U90" s="4"/>
      <c r="V90" s="4"/>
      <c r="W90" s="4"/>
      <c r="X90" s="4"/>
      <c r="Y90" s="4"/>
    </row>
    <row r="91" spans="21:25">
      <c r="U91" s="4"/>
      <c r="V91" s="4"/>
      <c r="W91" s="4"/>
      <c r="X91" s="4"/>
      <c r="Y91" s="4"/>
    </row>
    <row r="92" spans="21:25">
      <c r="U92" s="4"/>
      <c r="V92" s="4"/>
      <c r="W92" s="4"/>
      <c r="X92" s="4"/>
      <c r="Y92" s="4"/>
    </row>
    <row r="93" spans="21:25">
      <c r="U93" s="4"/>
      <c r="V93" s="4"/>
      <c r="W93" s="4"/>
      <c r="X93" s="4"/>
      <c r="Y93" s="4"/>
    </row>
    <row r="94" spans="21:25">
      <c r="U94" s="4"/>
      <c r="V94" s="4"/>
      <c r="W94" s="4"/>
      <c r="X94" s="4"/>
      <c r="Y94" s="4"/>
    </row>
    <row r="95" spans="21:25">
      <c r="U95" s="4"/>
      <c r="V95" s="4"/>
      <c r="W95" s="4"/>
      <c r="X95" s="4"/>
      <c r="Y95" s="4"/>
    </row>
    <row r="96" spans="21:25">
      <c r="U96" s="4"/>
      <c r="V96" s="4"/>
      <c r="W96" s="4"/>
      <c r="X96" s="4"/>
      <c r="Y96" s="4"/>
    </row>
    <row r="97" spans="21:25">
      <c r="U97" s="4"/>
      <c r="V97" s="4"/>
      <c r="W97" s="4"/>
      <c r="X97" s="4"/>
      <c r="Y97" s="4"/>
    </row>
    <row r="98" spans="21:25">
      <c r="U98" s="4"/>
      <c r="V98" s="4"/>
      <c r="W98" s="4"/>
      <c r="X98" s="4"/>
      <c r="Y98" s="4"/>
    </row>
    <row r="99" spans="21:25">
      <c r="U99" s="4"/>
      <c r="V99" s="4"/>
      <c r="W99" s="4"/>
      <c r="X99" s="4"/>
      <c r="Y99" s="4"/>
    </row>
    <row r="100" spans="21:25">
      <c r="U100" s="4"/>
      <c r="V100" s="4"/>
      <c r="W100" s="4"/>
      <c r="X100" s="4"/>
      <c r="Y100" s="4"/>
    </row>
    <row r="101" spans="21:25">
      <c r="U101" s="4"/>
      <c r="V101" s="4"/>
      <c r="W101" s="4"/>
      <c r="X101" s="4"/>
      <c r="Y101" s="4"/>
    </row>
    <row r="102" spans="21:25">
      <c r="U102" s="4"/>
      <c r="V102" s="4"/>
      <c r="W102" s="4"/>
      <c r="X102" s="4"/>
      <c r="Y102" s="4"/>
    </row>
    <row r="103" spans="21:25">
      <c r="U103" s="4"/>
      <c r="V103" s="4"/>
      <c r="W103" s="4"/>
      <c r="X103" s="4"/>
      <c r="Y103" s="4"/>
    </row>
    <row r="104" spans="21:25">
      <c r="U104" s="4"/>
      <c r="V104" s="4"/>
      <c r="W104" s="4"/>
      <c r="X104" s="4"/>
      <c r="Y104" s="4"/>
    </row>
    <row r="105" spans="21:25">
      <c r="U105" s="4"/>
      <c r="V105" s="4"/>
      <c r="W105" s="4"/>
      <c r="X105" s="4"/>
      <c r="Y105" s="4"/>
    </row>
    <row r="106" spans="21:25">
      <c r="U106" s="4"/>
      <c r="V106" s="4"/>
      <c r="W106" s="4"/>
      <c r="X106" s="4"/>
      <c r="Y106" s="4"/>
    </row>
    <row r="107" spans="21:25">
      <c r="U107" s="4"/>
      <c r="V107" s="4"/>
      <c r="W107" s="4"/>
      <c r="X107" s="4"/>
      <c r="Y107" s="4"/>
    </row>
    <row r="108" spans="21:25">
      <c r="U108" s="4"/>
      <c r="V108" s="4"/>
      <c r="W108" s="4"/>
      <c r="X108" s="4"/>
      <c r="Y108" s="4"/>
    </row>
    <row r="109" spans="21:25">
      <c r="U109" s="4"/>
      <c r="V109" s="4"/>
      <c r="W109" s="4"/>
      <c r="X109" s="4"/>
      <c r="Y109" s="4"/>
    </row>
    <row r="110" spans="21:25">
      <c r="U110" s="4"/>
      <c r="V110" s="4"/>
      <c r="W110" s="4"/>
      <c r="X110" s="4"/>
      <c r="Y110" s="4"/>
    </row>
    <row r="111" spans="21:25">
      <c r="U111" s="4"/>
      <c r="V111" s="4"/>
      <c r="W111" s="4"/>
      <c r="X111" s="4"/>
      <c r="Y111" s="4"/>
    </row>
    <row r="112" spans="21:25">
      <c r="U112" s="4"/>
      <c r="V112" s="4"/>
      <c r="W112" s="4"/>
      <c r="X112" s="4"/>
      <c r="Y112" s="4"/>
    </row>
    <row r="113" spans="21:25">
      <c r="U113" s="4"/>
      <c r="V113" s="4"/>
      <c r="W113" s="4"/>
      <c r="X113" s="4"/>
      <c r="Y113" s="4"/>
    </row>
    <row r="114" spans="21:25">
      <c r="U114" s="4"/>
      <c r="V114" s="4"/>
      <c r="W114" s="4"/>
      <c r="X114" s="4"/>
      <c r="Y114" s="4"/>
    </row>
    <row r="115" spans="21:25">
      <c r="U115" s="4"/>
      <c r="V115" s="4"/>
      <c r="W115" s="4"/>
      <c r="X115" s="4"/>
      <c r="Y115" s="4"/>
    </row>
    <row r="116" spans="21:25">
      <c r="U116" s="4"/>
      <c r="V116" s="4"/>
      <c r="W116" s="4"/>
      <c r="X116" s="4"/>
      <c r="Y116" s="4"/>
    </row>
    <row r="117" spans="21:25">
      <c r="U117" s="4"/>
      <c r="V117" s="4"/>
      <c r="W117" s="4"/>
      <c r="X117" s="4"/>
      <c r="Y117" s="4"/>
    </row>
    <row r="118" spans="21:25">
      <c r="U118" s="4"/>
      <c r="V118" s="4"/>
      <c r="W118" s="4"/>
      <c r="X118" s="4"/>
      <c r="Y118" s="4"/>
    </row>
    <row r="119" spans="21:25">
      <c r="U119" s="4"/>
      <c r="V119" s="4"/>
      <c r="W119" s="4"/>
      <c r="X119" s="4"/>
      <c r="Y119" s="4"/>
    </row>
    <row r="120" spans="21:25">
      <c r="U120" s="4"/>
      <c r="V120" s="4"/>
      <c r="W120" s="4"/>
      <c r="X120" s="4"/>
      <c r="Y120" s="4"/>
    </row>
    <row r="121" spans="21:25">
      <c r="U121" s="4"/>
      <c r="V121" s="4"/>
      <c r="W121" s="4"/>
      <c r="X121" s="4"/>
      <c r="Y121" s="4"/>
    </row>
  </sheetData>
  <mergeCells count="6">
    <mergeCell ref="B40:AD40"/>
    <mergeCell ref="B41:AD41"/>
    <mergeCell ref="B42:AD42"/>
    <mergeCell ref="B2:AD2"/>
    <mergeCell ref="B3:AD3"/>
    <mergeCell ref="B4:AD4"/>
  </mergeCells>
  <pageMargins left="0.7" right="0.7" top="0.75" bottom="0.75" header="0.3" footer="0.3"/>
  <pageSetup scale="38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0"/>
  <sheetViews>
    <sheetView workbookViewId="0">
      <selection activeCell="D8" sqref="D8"/>
    </sheetView>
  </sheetViews>
  <sheetFormatPr defaultRowHeight="15"/>
  <cols>
    <col min="1" max="1" width="6.42578125" customWidth="1"/>
    <col min="2" max="2" width="27.28515625" customWidth="1"/>
  </cols>
  <sheetData>
    <row r="1" spans="1:14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23.25">
      <c r="A3" s="60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23.25">
      <c r="A4" s="60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23.25">
      <c r="A5" s="60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4" ht="15.75">
      <c r="A9" s="60"/>
      <c r="B9" s="60"/>
      <c r="C9" s="60"/>
      <c r="D9" s="61"/>
      <c r="E9" s="61"/>
      <c r="F9" s="61"/>
      <c r="G9" s="61"/>
      <c r="H9" s="61"/>
      <c r="I9" s="61"/>
      <c r="J9" s="61"/>
      <c r="K9" s="61"/>
      <c r="L9" s="61"/>
      <c r="M9" s="60"/>
      <c r="N9" s="60"/>
    </row>
    <row r="10" spans="1:14">
      <c r="A10" s="2"/>
      <c r="B10" s="2"/>
      <c r="C10" s="2"/>
      <c r="D10" s="2"/>
      <c r="E10" s="2"/>
      <c r="F10" s="2"/>
      <c r="G10" s="2"/>
      <c r="H10" s="2"/>
      <c r="I10" s="2"/>
      <c r="J10" s="31"/>
      <c r="K10" s="31"/>
      <c r="L10" s="31"/>
      <c r="M10" s="31"/>
      <c r="N10" s="31"/>
    </row>
    <row r="11" spans="1:14">
      <c r="B11" s="25"/>
      <c r="C11" s="25"/>
      <c r="D11" s="5"/>
      <c r="E11" s="4"/>
      <c r="F11" s="4"/>
      <c r="G11" s="4"/>
      <c r="H11" s="4"/>
      <c r="I11" s="4"/>
      <c r="J11" s="43"/>
      <c r="K11" s="43"/>
      <c r="L11" s="42"/>
      <c r="M11" s="42"/>
      <c r="N11" s="42"/>
    </row>
    <row r="12" spans="1:14">
      <c r="B12" s="25"/>
      <c r="C12" s="25"/>
      <c r="D12" s="5"/>
      <c r="E12" s="4"/>
      <c r="F12" s="4"/>
      <c r="G12" s="4"/>
      <c r="H12" s="4"/>
      <c r="I12" s="4"/>
      <c r="J12" s="43"/>
      <c r="K12" s="43"/>
      <c r="L12" s="42"/>
      <c r="M12" s="42"/>
      <c r="N12" s="42"/>
    </row>
    <row r="13" spans="1:14">
      <c r="B13" s="25"/>
      <c r="C13" s="25"/>
      <c r="D13" s="5"/>
      <c r="E13" s="4"/>
      <c r="F13" s="4"/>
      <c r="G13" s="4"/>
      <c r="H13" s="4"/>
      <c r="I13" s="4"/>
      <c r="J13" s="43"/>
      <c r="K13" s="43"/>
      <c r="L13" s="42"/>
      <c r="M13" s="42"/>
      <c r="N13" s="42"/>
    </row>
    <row r="14" spans="1:14">
      <c r="B14" s="25"/>
      <c r="C14" s="25"/>
      <c r="D14" s="5"/>
      <c r="E14" s="4"/>
      <c r="F14" s="4"/>
      <c r="G14" s="4"/>
      <c r="H14" s="4"/>
      <c r="I14" s="4"/>
      <c r="J14" s="43"/>
      <c r="K14" s="43"/>
      <c r="L14" s="42"/>
      <c r="M14" s="42"/>
      <c r="N14" s="42"/>
    </row>
    <row r="15" spans="1:14">
      <c r="B15" s="25"/>
      <c r="C15" s="25"/>
      <c r="D15" s="5"/>
      <c r="E15" s="4"/>
      <c r="F15" s="4"/>
      <c r="G15" s="4"/>
      <c r="H15" s="4"/>
      <c r="I15" s="4"/>
      <c r="J15" s="43"/>
      <c r="K15" s="43"/>
      <c r="L15" s="42"/>
      <c r="M15" s="42"/>
      <c r="N15" s="42"/>
    </row>
    <row r="16" spans="1:14">
      <c r="B16" s="25"/>
      <c r="C16" s="25"/>
      <c r="D16" s="5"/>
      <c r="E16" s="4"/>
      <c r="F16" s="4"/>
      <c r="G16" s="4"/>
      <c r="H16" s="4"/>
      <c r="I16" s="4"/>
      <c r="J16" s="43"/>
      <c r="K16" s="43"/>
      <c r="L16" s="42"/>
      <c r="M16" s="42"/>
      <c r="N16" s="42"/>
    </row>
    <row r="17" spans="2:14">
      <c r="B17" s="25"/>
      <c r="C17" s="25"/>
      <c r="D17" s="5"/>
      <c r="E17" s="4"/>
      <c r="F17" s="4"/>
      <c r="G17" s="4"/>
      <c r="H17" s="4"/>
      <c r="I17" s="4"/>
      <c r="J17" s="43"/>
      <c r="K17" s="43"/>
      <c r="L17" s="42"/>
      <c r="M17" s="42"/>
      <c r="N17" s="42"/>
    </row>
    <row r="18" spans="2:14">
      <c r="B18" s="25"/>
      <c r="C18" s="25"/>
      <c r="D18" s="5"/>
      <c r="E18" s="4"/>
      <c r="F18" s="4"/>
      <c r="G18" s="4"/>
      <c r="H18" s="4"/>
      <c r="I18" s="4"/>
      <c r="J18" s="43"/>
      <c r="K18" s="43"/>
      <c r="L18" s="42"/>
      <c r="M18" s="42"/>
      <c r="N18" s="42"/>
    </row>
    <row r="19" spans="2:14">
      <c r="B19" s="25"/>
      <c r="C19" s="25"/>
      <c r="D19" s="5"/>
      <c r="E19" s="4"/>
      <c r="F19" s="4"/>
      <c r="G19" s="4"/>
      <c r="H19" s="4"/>
      <c r="I19" s="4"/>
      <c r="J19" s="43"/>
      <c r="K19" s="43"/>
      <c r="L19" s="42"/>
      <c r="M19" s="42"/>
      <c r="N19" s="42"/>
    </row>
    <row r="20" spans="2:14">
      <c r="B20" s="25"/>
      <c r="C20" s="25"/>
      <c r="D20" s="5"/>
      <c r="E20" s="4"/>
      <c r="F20" s="4"/>
      <c r="G20" s="4"/>
      <c r="H20" s="4"/>
      <c r="I20" s="4"/>
      <c r="J20" s="43"/>
      <c r="K20" s="43"/>
      <c r="L20" s="42"/>
      <c r="M20" s="42"/>
      <c r="N20" s="42"/>
    </row>
    <row r="21" spans="2:14">
      <c r="B21" s="25"/>
      <c r="C21" s="25"/>
      <c r="D21" s="5"/>
      <c r="E21" s="4"/>
      <c r="F21" s="4"/>
      <c r="G21" s="4"/>
      <c r="H21" s="4"/>
      <c r="I21" s="4"/>
      <c r="J21" s="43"/>
      <c r="K21" s="43"/>
      <c r="L21" s="42"/>
      <c r="M21" s="42"/>
      <c r="N21" s="42"/>
    </row>
    <row r="22" spans="2:14">
      <c r="B22" s="25"/>
      <c r="C22" s="25"/>
      <c r="D22" s="5"/>
      <c r="E22" s="4"/>
      <c r="F22" s="4"/>
      <c r="G22" s="4"/>
      <c r="H22" s="4"/>
      <c r="I22" s="4"/>
      <c r="J22" s="43"/>
      <c r="K22" s="43"/>
      <c r="L22" s="42"/>
      <c r="M22" s="42"/>
      <c r="N22" s="42"/>
    </row>
    <row r="23" spans="2:14" ht="15.75">
      <c r="B23" s="12"/>
      <c r="C23" s="25"/>
      <c r="D23" s="5"/>
      <c r="E23" s="4"/>
      <c r="F23" s="4"/>
      <c r="G23" s="4"/>
      <c r="H23" s="4"/>
      <c r="I23" s="4"/>
      <c r="J23" s="43"/>
      <c r="K23" s="43"/>
      <c r="L23" s="42"/>
      <c r="M23" s="42"/>
      <c r="N23" s="42"/>
    </row>
    <row r="24" spans="2:14" ht="15.75">
      <c r="B24" s="25"/>
      <c r="C24" s="12"/>
      <c r="D24" s="5"/>
      <c r="E24" s="4"/>
      <c r="F24" s="4"/>
      <c r="G24" s="4"/>
      <c r="H24" s="4"/>
      <c r="I24" s="4"/>
      <c r="J24" s="43"/>
      <c r="K24" s="43"/>
      <c r="L24" s="42"/>
      <c r="M24" s="42"/>
      <c r="N24" s="42"/>
    </row>
    <row r="25" spans="2:14">
      <c r="B25" s="25"/>
      <c r="C25" s="25"/>
      <c r="D25" s="5"/>
      <c r="E25" s="4"/>
      <c r="F25" s="4"/>
      <c r="G25" s="4"/>
      <c r="H25" s="4"/>
      <c r="I25" s="4"/>
      <c r="J25" s="43"/>
      <c r="K25" s="43"/>
      <c r="L25" s="42"/>
      <c r="M25" s="42"/>
      <c r="N25" s="42"/>
    </row>
    <row r="26" spans="2:14">
      <c r="B26" s="25"/>
      <c r="C26" s="25"/>
      <c r="D26" s="5"/>
      <c r="E26" s="4"/>
      <c r="F26" s="4"/>
      <c r="G26" s="4"/>
      <c r="H26" s="4"/>
      <c r="I26" s="4"/>
      <c r="J26" s="43"/>
      <c r="K26" s="43"/>
      <c r="L26" s="42"/>
      <c r="M26" s="42"/>
      <c r="N26" s="42"/>
    </row>
    <row r="27" spans="2:14" ht="15.75">
      <c r="B27" s="12"/>
      <c r="C27" s="25"/>
      <c r="D27" s="5"/>
      <c r="E27" s="4"/>
      <c r="F27" s="4"/>
      <c r="G27" s="4"/>
      <c r="H27" s="4"/>
      <c r="I27" s="4"/>
      <c r="J27" s="4"/>
      <c r="K27" s="43"/>
      <c r="L27" s="42"/>
      <c r="M27" s="42"/>
      <c r="N27" s="42"/>
    </row>
    <row r="28" spans="2:14">
      <c r="B28" s="18"/>
      <c r="D28" s="5"/>
      <c r="E28" s="4"/>
      <c r="F28" s="4"/>
      <c r="G28" s="4"/>
      <c r="H28" s="4"/>
      <c r="I28" s="4"/>
    </row>
    <row r="29" spans="2:14">
      <c r="B29" s="18"/>
      <c r="C29" s="18"/>
      <c r="D29" s="18"/>
      <c r="E29" s="18"/>
      <c r="F29" s="18"/>
    </row>
    <row r="30" spans="2:14">
      <c r="C30" s="18"/>
      <c r="D30" s="18"/>
      <c r="E30" s="18"/>
      <c r="F30" s="18"/>
    </row>
  </sheetData>
  <mergeCells count="3">
    <mergeCell ref="B3:N3"/>
    <mergeCell ref="B4:N4"/>
    <mergeCell ref="B5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topLeftCell="B1" zoomScaleNormal="100" workbookViewId="0">
      <selection activeCell="B7" sqref="B7"/>
    </sheetView>
  </sheetViews>
  <sheetFormatPr defaultRowHeight="15"/>
  <cols>
    <col min="1" max="1" width="6.28515625" customWidth="1"/>
    <col min="2" max="2" width="43.140625" customWidth="1"/>
    <col min="3" max="3" width="9.85546875" customWidth="1"/>
    <col min="6" max="6" width="11.42578125" customWidth="1"/>
    <col min="9" max="9" width="11.140625" customWidth="1"/>
    <col min="10" max="10" width="13.28515625" customWidth="1"/>
    <col min="11" max="11" width="11.28515625" customWidth="1"/>
    <col min="12" max="12" width="11.5703125" customWidth="1"/>
    <col min="13" max="13" width="10.710937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9"/>
      <c r="M2" s="1"/>
      <c r="N2" s="1"/>
      <c r="O2" s="1"/>
      <c r="P2" s="1"/>
    </row>
    <row r="3" spans="1:16" ht="23.25">
      <c r="A3" s="1"/>
      <c r="B3" s="73" t="s">
        <v>267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1"/>
      <c r="P3" s="1"/>
    </row>
    <row r="4" spans="1:16" ht="23.25">
      <c r="A4" s="1"/>
      <c r="B4" s="73" t="s">
        <v>346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1"/>
      <c r="P4" s="1"/>
    </row>
    <row r="5" spans="1:16" ht="23.25">
      <c r="A5" s="1"/>
      <c r="B5" s="73" t="s">
        <v>271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1"/>
      <c r="P5" s="1"/>
    </row>
    <row r="6" spans="1:1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.75">
      <c r="A9" s="1"/>
      <c r="B9" s="1"/>
      <c r="C9" s="1"/>
      <c r="D9" s="19" t="s">
        <v>63</v>
      </c>
      <c r="E9" s="19" t="s">
        <v>65</v>
      </c>
      <c r="F9" s="19" t="s">
        <v>66</v>
      </c>
      <c r="G9" s="19" t="s">
        <v>67</v>
      </c>
      <c r="H9" s="19" t="s">
        <v>68</v>
      </c>
      <c r="I9" s="19" t="s">
        <v>70</v>
      </c>
      <c r="J9" s="19" t="s">
        <v>71</v>
      </c>
      <c r="K9" s="19" t="s">
        <v>72</v>
      </c>
      <c r="L9" s="19" t="s">
        <v>73</v>
      </c>
      <c r="M9" s="1" t="s">
        <v>74</v>
      </c>
      <c r="N9" s="1" t="s">
        <v>75</v>
      </c>
      <c r="O9" s="1"/>
      <c r="P9" s="1"/>
    </row>
    <row r="10" spans="1:16" ht="60">
      <c r="A10" s="2" t="s">
        <v>0</v>
      </c>
      <c r="B10" s="2" t="s">
        <v>1</v>
      </c>
      <c r="C10" s="2" t="s">
        <v>2</v>
      </c>
      <c r="D10" s="2" t="s">
        <v>55</v>
      </c>
      <c r="E10" s="2" t="s">
        <v>292</v>
      </c>
      <c r="F10" s="2" t="s">
        <v>293</v>
      </c>
      <c r="G10" s="2" t="s">
        <v>294</v>
      </c>
      <c r="H10" s="2" t="s">
        <v>295</v>
      </c>
      <c r="I10" s="2" t="s">
        <v>296</v>
      </c>
      <c r="J10" s="31" t="s">
        <v>164</v>
      </c>
      <c r="K10" s="31" t="s">
        <v>165</v>
      </c>
      <c r="L10" s="31" t="s">
        <v>166</v>
      </c>
      <c r="M10" s="31" t="s">
        <v>57</v>
      </c>
      <c r="N10" s="31" t="s">
        <v>56</v>
      </c>
      <c r="O10" s="1"/>
      <c r="P10" s="1"/>
    </row>
    <row r="11" spans="1:16" ht="15.75">
      <c r="A11">
        <v>1</v>
      </c>
      <c r="B11" s="12" t="s">
        <v>142</v>
      </c>
      <c r="C11" s="12" t="s">
        <v>4</v>
      </c>
      <c r="D11" s="5">
        <f>INPUT!E11</f>
        <v>0.7</v>
      </c>
      <c r="E11" s="4">
        <f>INPUT!U11</f>
        <v>0.55800000000000005</v>
      </c>
      <c r="F11" s="4">
        <f>INPUT!V11</f>
        <v>0.55700000000000005</v>
      </c>
      <c r="G11" s="4">
        <f>INPUT!W11</f>
        <v>0.56000000000000005</v>
      </c>
      <c r="H11" s="4">
        <f>INPUT!X11</f>
        <v>0.56000000000000005</v>
      </c>
      <c r="I11" s="4">
        <f>INPUT!Y11</f>
        <v>0.6</v>
      </c>
      <c r="J11" s="43">
        <v>0.92</v>
      </c>
      <c r="K11" s="43"/>
      <c r="L11" s="42">
        <f>J11+K11</f>
        <v>0.92</v>
      </c>
      <c r="M11" s="42" t="s">
        <v>59</v>
      </c>
      <c r="N11" s="42">
        <f>Sheet1!H11</f>
        <v>0</v>
      </c>
      <c r="P11" s="4">
        <v>0.1038</v>
      </c>
    </row>
    <row r="12" spans="1:16" ht="15.75">
      <c r="A12">
        <f>A11+1</f>
        <v>2</v>
      </c>
      <c r="B12" s="12" t="s">
        <v>143</v>
      </c>
      <c r="C12" s="12" t="s">
        <v>5</v>
      </c>
      <c r="D12" s="5">
        <f>INPUT!E12</f>
        <v>0.75</v>
      </c>
      <c r="E12" s="4">
        <f>INPUT!U12</f>
        <v>0.495</v>
      </c>
      <c r="F12" s="4">
        <f>INPUT!V12</f>
        <v>0.50900000000000001</v>
      </c>
      <c r="G12" s="4">
        <f>INPUT!W12</f>
        <v>0.49</v>
      </c>
      <c r="H12" s="4">
        <f>INPUT!X12</f>
        <v>0.495</v>
      </c>
      <c r="I12" s="4">
        <f>INPUT!Y12</f>
        <v>0.495</v>
      </c>
      <c r="J12" s="43">
        <v>0.72</v>
      </c>
      <c r="K12" s="43">
        <v>0.13</v>
      </c>
      <c r="L12" s="42">
        <f t="shared" ref="L12:L22" si="0">J12+K12</f>
        <v>0.85</v>
      </c>
      <c r="M12" s="42" t="s">
        <v>64</v>
      </c>
      <c r="N12" s="42">
        <f>Sheet1!H12</f>
        <v>0</v>
      </c>
      <c r="P12" s="4">
        <v>0.10340000000000001</v>
      </c>
    </row>
    <row r="13" spans="1:16" ht="15.75">
      <c r="A13">
        <f t="shared" ref="A13:A35" si="1">A12+1</f>
        <v>3</v>
      </c>
      <c r="B13" s="12" t="s">
        <v>144</v>
      </c>
      <c r="C13" s="12" t="s">
        <v>145</v>
      </c>
      <c r="D13" s="5">
        <f>INPUT!E13</f>
        <v>0.8</v>
      </c>
      <c r="E13" s="4">
        <f>INPUT!U13</f>
        <v>0.50900000000000001</v>
      </c>
      <c r="F13" s="4">
        <f>INPUT!V13</f>
        <v>0.53700000000000003</v>
      </c>
      <c r="G13" s="4">
        <f>INPUT!W13</f>
        <v>0.54</v>
      </c>
      <c r="H13" s="4">
        <f>INPUT!X13</f>
        <v>0.54500000000000004</v>
      </c>
      <c r="I13" s="4">
        <f>INPUT!Y13</f>
        <v>0.55500000000000005</v>
      </c>
      <c r="J13" s="43">
        <v>0.87</v>
      </c>
      <c r="K13" s="43">
        <v>0.13</v>
      </c>
      <c r="L13" s="42">
        <f t="shared" si="0"/>
        <v>1</v>
      </c>
      <c r="M13" s="42">
        <f>Sheet1!G13</f>
        <v>0</v>
      </c>
      <c r="N13" s="42">
        <f>Sheet1!H13</f>
        <v>0</v>
      </c>
      <c r="P13" s="4">
        <v>9.5399999999999999E-2</v>
      </c>
    </row>
    <row r="14" spans="1:16" ht="15.75">
      <c r="A14">
        <f t="shared" si="1"/>
        <v>4</v>
      </c>
      <c r="B14" s="12" t="s">
        <v>146</v>
      </c>
      <c r="C14" s="12" t="s">
        <v>147</v>
      </c>
      <c r="D14" s="5">
        <f>INPUT!E14</f>
        <v>0.7</v>
      </c>
      <c r="E14" s="4">
        <f>INPUT!U14</f>
        <v>0.46700000000000003</v>
      </c>
      <c r="F14" s="4">
        <f>INPUT!V14</f>
        <v>0.48499999999999999</v>
      </c>
      <c r="G14" s="4">
        <f>INPUT!W14</f>
        <v>0.48499999999999999</v>
      </c>
      <c r="H14" s="4">
        <f>INPUT!X14</f>
        <v>0.49</v>
      </c>
      <c r="I14" s="4">
        <f>INPUT!Y14</f>
        <v>0.51</v>
      </c>
      <c r="J14" s="43">
        <v>0.93</v>
      </c>
      <c r="K14" s="43"/>
      <c r="L14" s="42">
        <f t="shared" si="0"/>
        <v>0.93</v>
      </c>
      <c r="M14" s="42">
        <f>Sheet1!G14</f>
        <v>0</v>
      </c>
      <c r="N14" s="42">
        <f>Sheet1!H14</f>
        <v>0</v>
      </c>
      <c r="P14" s="4">
        <v>0.1065</v>
      </c>
    </row>
    <row r="15" spans="1:16" ht="15.75">
      <c r="A15">
        <f t="shared" si="1"/>
        <v>5</v>
      </c>
      <c r="B15" s="12" t="s">
        <v>148</v>
      </c>
      <c r="C15" s="12" t="s">
        <v>149</v>
      </c>
      <c r="D15" s="5">
        <f>INPUT!E15</f>
        <v>0.7</v>
      </c>
      <c r="E15" s="4">
        <f>INPUT!U15</f>
        <v>0.48399999999999999</v>
      </c>
      <c r="F15" s="4">
        <f>INPUT!V15</f>
        <v>0.48599999999999999</v>
      </c>
      <c r="G15" s="4">
        <f>INPUT!W15</f>
        <v>0.49</v>
      </c>
      <c r="H15" s="4">
        <f>INPUT!X15</f>
        <v>0.49</v>
      </c>
      <c r="I15" s="4">
        <f>INPUT!Y15</f>
        <v>0.48</v>
      </c>
      <c r="J15" s="43">
        <v>0.61</v>
      </c>
      <c r="K15" s="43">
        <v>0.34</v>
      </c>
      <c r="L15" s="42">
        <f t="shared" si="0"/>
        <v>0.95</v>
      </c>
      <c r="M15" s="42">
        <f>Sheet1!G15</f>
        <v>0</v>
      </c>
      <c r="N15" s="42" t="s">
        <v>58</v>
      </c>
      <c r="P15" s="4">
        <v>0.1033</v>
      </c>
    </row>
    <row r="16" spans="1:16" ht="15.75">
      <c r="A16">
        <f t="shared" si="1"/>
        <v>6</v>
      </c>
      <c r="B16" s="12" t="s">
        <v>150</v>
      </c>
      <c r="C16" s="12" t="s">
        <v>151</v>
      </c>
      <c r="D16" s="5">
        <f>INPUT!E16</f>
        <v>0.75</v>
      </c>
      <c r="E16" s="4">
        <f>INPUT!U16</f>
        <v>0.29499999999999998</v>
      </c>
      <c r="F16" s="4">
        <f>INPUT!V16</f>
        <v>0.32600000000000001</v>
      </c>
      <c r="G16" s="4">
        <f>INPUT!W16</f>
        <v>0.33500000000000002</v>
      </c>
      <c r="H16" s="4">
        <f>INPUT!X16</f>
        <v>0.35</v>
      </c>
      <c r="I16" s="4">
        <f>INPUT!Y16</f>
        <v>0.39500000000000002</v>
      </c>
      <c r="J16" s="43">
        <v>0.6</v>
      </c>
      <c r="K16" s="43">
        <v>0.36</v>
      </c>
      <c r="L16" s="42">
        <f t="shared" si="0"/>
        <v>0.96</v>
      </c>
      <c r="M16" s="42">
        <f>Sheet1!G16</f>
        <v>0</v>
      </c>
      <c r="N16" s="42">
        <f>Sheet1!H16</f>
        <v>0</v>
      </c>
      <c r="P16" s="4">
        <v>0.106</v>
      </c>
    </row>
    <row r="17" spans="1:16" ht="15.75">
      <c r="A17">
        <f t="shared" si="1"/>
        <v>7</v>
      </c>
      <c r="B17" s="12" t="s">
        <v>276</v>
      </c>
      <c r="C17" s="12" t="s">
        <v>277</v>
      </c>
      <c r="D17" s="5">
        <f>INPUT!E17</f>
        <v>0.6</v>
      </c>
      <c r="E17" s="4">
        <f>INPUT!U17</f>
        <v>0.504</v>
      </c>
      <c r="F17" s="4">
        <f>INPUT!V17</f>
        <v>0.52500000000000002</v>
      </c>
      <c r="G17" s="4">
        <f>INPUT!W17</f>
        <v>0.53500000000000003</v>
      </c>
      <c r="H17" s="4">
        <f>INPUT!X17</f>
        <v>0.54</v>
      </c>
      <c r="I17" s="4">
        <f>INPUT!Y17</f>
        <v>0.45400000000000001</v>
      </c>
      <c r="J17" s="43">
        <v>0.69</v>
      </c>
      <c r="K17" s="43">
        <v>0.13</v>
      </c>
      <c r="L17" s="42">
        <f t="shared" si="0"/>
        <v>0.82</v>
      </c>
      <c r="M17" s="42" t="s">
        <v>278</v>
      </c>
      <c r="N17" s="42" t="s">
        <v>58</v>
      </c>
      <c r="P17" s="4">
        <v>9.9299999999999999E-2</v>
      </c>
    </row>
    <row r="18" spans="1:16" ht="15.75">
      <c r="A18">
        <f t="shared" si="1"/>
        <v>8</v>
      </c>
      <c r="B18" s="12" t="s">
        <v>245</v>
      </c>
      <c r="C18" s="12" t="s">
        <v>246</v>
      </c>
      <c r="D18" s="5">
        <f>INPUT!E18</f>
        <v>0.75</v>
      </c>
      <c r="E18" s="4">
        <f>INPUT!U18</f>
        <v>0.48699999999999999</v>
      </c>
      <c r="F18" s="4">
        <f>INPUT!V18</f>
        <v>0.49399999999999999</v>
      </c>
      <c r="G18" s="4">
        <f>INPUT!W18</f>
        <v>0.51</v>
      </c>
      <c r="H18" s="4">
        <f>INPUT!X18</f>
        <v>0.51500000000000001</v>
      </c>
      <c r="I18" s="4">
        <f>INPUT!Y18</f>
        <v>0.5</v>
      </c>
      <c r="J18" s="43">
        <v>0.57999999999999996</v>
      </c>
      <c r="K18" s="43">
        <v>0.18</v>
      </c>
      <c r="L18" s="42">
        <f t="shared" si="0"/>
        <v>0.76</v>
      </c>
      <c r="M18" s="42" t="s">
        <v>260</v>
      </c>
      <c r="N18" s="42" t="s">
        <v>63</v>
      </c>
      <c r="P18" s="4">
        <v>0.1075</v>
      </c>
    </row>
    <row r="19" spans="1:16" ht="15.75">
      <c r="A19">
        <f t="shared" si="1"/>
        <v>9</v>
      </c>
      <c r="B19" s="12" t="s">
        <v>3</v>
      </c>
      <c r="C19" s="12" t="s">
        <v>6</v>
      </c>
      <c r="D19" s="5">
        <f>INPUT!E19</f>
        <v>0.8</v>
      </c>
      <c r="E19" s="4">
        <f>INPUT!U19</f>
        <v>0.443</v>
      </c>
      <c r="F19" s="4">
        <f>INPUT!V19</f>
        <v>0.40600000000000003</v>
      </c>
      <c r="G19" s="4">
        <f>INPUT!W19</f>
        <v>0.40500000000000003</v>
      </c>
      <c r="H19" s="4">
        <f>INPUT!X19</f>
        <v>0.4</v>
      </c>
      <c r="I19" s="4">
        <f>INPUT!Y19</f>
        <v>0.40500000000000003</v>
      </c>
      <c r="J19" s="43">
        <v>0.83</v>
      </c>
      <c r="K19" s="43"/>
      <c r="L19" s="42">
        <f t="shared" si="0"/>
        <v>0.83</v>
      </c>
      <c r="M19" s="42" t="s">
        <v>61</v>
      </c>
      <c r="N19" s="42" t="s">
        <v>60</v>
      </c>
      <c r="P19" s="4">
        <v>0.1065</v>
      </c>
    </row>
    <row r="20" spans="1:16" ht="15.75">
      <c r="A20">
        <f t="shared" si="1"/>
        <v>10</v>
      </c>
      <c r="B20" s="12" t="s">
        <v>152</v>
      </c>
      <c r="C20" s="12" t="s">
        <v>153</v>
      </c>
      <c r="D20" s="5">
        <f>INPUT!E20</f>
        <v>0.75</v>
      </c>
      <c r="E20" s="4">
        <f>INPUT!U20</f>
        <v>0.49199999999999999</v>
      </c>
      <c r="F20" s="4">
        <f>INPUT!V20</f>
        <v>0.51600000000000001</v>
      </c>
      <c r="G20" s="4">
        <f>INPUT!W20</f>
        <v>0.52500000000000002</v>
      </c>
      <c r="H20" s="4">
        <f>INPUT!X20</f>
        <v>0.51</v>
      </c>
      <c r="I20" s="4">
        <f>INPUT!Y20</f>
        <v>0.52500000000000002</v>
      </c>
      <c r="J20" s="43">
        <v>1</v>
      </c>
      <c r="K20" s="43"/>
      <c r="L20" s="42">
        <f t="shared" si="0"/>
        <v>1</v>
      </c>
      <c r="M20" s="42" t="s">
        <v>167</v>
      </c>
      <c r="N20" s="42" t="s">
        <v>169</v>
      </c>
      <c r="P20" s="4">
        <v>0.10249999999999999</v>
      </c>
    </row>
    <row r="21" spans="1:16" ht="15.75">
      <c r="A21">
        <f t="shared" si="1"/>
        <v>11</v>
      </c>
      <c r="B21" s="12" t="s">
        <v>154</v>
      </c>
      <c r="C21" s="12" t="s">
        <v>155</v>
      </c>
      <c r="D21" s="5">
        <f>INPUT!E21</f>
        <v>0.7</v>
      </c>
      <c r="E21" s="4">
        <f>INPUT!U21</f>
        <v>0.54300000000000004</v>
      </c>
      <c r="F21" s="4">
        <f>INPUT!V21</f>
        <v>0.53900000000000003</v>
      </c>
      <c r="G21" s="4">
        <f>INPUT!W21</f>
        <v>0.53500000000000003</v>
      </c>
      <c r="H21" s="4">
        <f>INPUT!X21</f>
        <v>0.58499999999999996</v>
      </c>
      <c r="I21" s="4">
        <f>INPUT!Y21</f>
        <v>0.59</v>
      </c>
      <c r="J21" s="43">
        <v>0.92</v>
      </c>
      <c r="K21" s="43"/>
      <c r="L21" s="42">
        <f t="shared" si="0"/>
        <v>0.92</v>
      </c>
      <c r="M21" s="42" t="s">
        <v>167</v>
      </c>
      <c r="N21" s="42" t="s">
        <v>168</v>
      </c>
      <c r="P21" s="4">
        <v>0.1023</v>
      </c>
    </row>
    <row r="22" spans="1:16" ht="15.75">
      <c r="A22">
        <f t="shared" si="1"/>
        <v>12</v>
      </c>
      <c r="B22" s="12" t="s">
        <v>247</v>
      </c>
      <c r="C22" s="12" t="s">
        <v>248</v>
      </c>
      <c r="D22" s="5">
        <f>INPUT!E22</f>
        <v>0.7</v>
      </c>
      <c r="E22" s="4">
        <f>INPUT!U22</f>
        <v>0.50700000000000001</v>
      </c>
      <c r="F22" s="4">
        <f>INPUT!V22</f>
        <v>0.54400000000000004</v>
      </c>
      <c r="G22" s="4">
        <f>INPUT!W22</f>
        <v>0.54</v>
      </c>
      <c r="H22" s="4">
        <f>INPUT!X22</f>
        <v>0.54</v>
      </c>
      <c r="I22" s="4">
        <f>INPUT!Y22</f>
        <v>0.53500000000000003</v>
      </c>
      <c r="J22" s="43">
        <v>1</v>
      </c>
      <c r="K22" s="43"/>
      <c r="L22" s="42">
        <f t="shared" si="0"/>
        <v>1</v>
      </c>
      <c r="M22" s="42" t="s">
        <v>260</v>
      </c>
      <c r="N22" s="42" t="s">
        <v>58</v>
      </c>
      <c r="P22" s="4">
        <v>0.1018</v>
      </c>
    </row>
    <row r="23" spans="1:16" ht="15.75">
      <c r="A23">
        <f t="shared" si="1"/>
        <v>13</v>
      </c>
      <c r="B23" s="12" t="s">
        <v>156</v>
      </c>
      <c r="C23" s="12" t="s">
        <v>157</v>
      </c>
      <c r="D23" s="5">
        <f>INPUT!E23</f>
        <v>0.7</v>
      </c>
      <c r="E23" s="4">
        <f>INPUT!U23</f>
        <v>0.54700000000000004</v>
      </c>
      <c r="F23" s="4">
        <f>INPUT!V23</f>
        <v>0.55900000000000005</v>
      </c>
      <c r="G23" s="4">
        <f>INPUT!W23</f>
        <v>0.52500000000000002</v>
      </c>
      <c r="H23" s="4">
        <f>INPUT!X23</f>
        <v>0.57499999999999996</v>
      </c>
      <c r="I23" s="4">
        <f>INPUT!Y23</f>
        <v>0.57499999999999996</v>
      </c>
      <c r="J23" s="43">
        <v>1</v>
      </c>
      <c r="K23" s="43"/>
      <c r="L23" s="42">
        <f t="shared" ref="L23:L31" si="2">J23+K23</f>
        <v>1</v>
      </c>
      <c r="M23" s="42" t="s">
        <v>167</v>
      </c>
      <c r="N23" s="42" t="s">
        <v>168</v>
      </c>
      <c r="P23" s="4">
        <v>0.11</v>
      </c>
    </row>
    <row r="24" spans="1:16" ht="15.75">
      <c r="A24">
        <f t="shared" si="1"/>
        <v>14</v>
      </c>
      <c r="B24" s="12" t="s">
        <v>249</v>
      </c>
      <c r="C24" s="12" t="s">
        <v>250</v>
      </c>
      <c r="D24" s="5">
        <f>INPUT!E24</f>
        <v>0.75</v>
      </c>
      <c r="E24" s="4">
        <f>INPUT!U24</f>
        <v>0.47</v>
      </c>
      <c r="F24" s="4">
        <f>INPUT!V24</f>
        <v>0.504</v>
      </c>
      <c r="G24" s="4">
        <f>INPUT!W24</f>
        <v>0.53</v>
      </c>
      <c r="H24" s="4">
        <f>INPUT!X24</f>
        <v>0.52500000000000002</v>
      </c>
      <c r="I24" s="4">
        <f>INPUT!Y24</f>
        <v>0.54500000000000004</v>
      </c>
      <c r="J24" s="43">
        <v>1</v>
      </c>
      <c r="K24" s="43"/>
      <c r="L24" s="42">
        <f t="shared" si="2"/>
        <v>1</v>
      </c>
      <c r="M24" s="42" t="s">
        <v>62</v>
      </c>
      <c r="N24" s="42" t="s">
        <v>58</v>
      </c>
      <c r="P24" s="4">
        <v>0.1</v>
      </c>
    </row>
    <row r="25" spans="1:16" ht="15.75">
      <c r="A25">
        <f t="shared" si="1"/>
        <v>15</v>
      </c>
      <c r="B25" s="12" t="s">
        <v>251</v>
      </c>
      <c r="C25" s="12" t="s">
        <v>252</v>
      </c>
      <c r="D25" s="5">
        <f>INPUT!E25</f>
        <v>0.7</v>
      </c>
      <c r="E25" s="4">
        <f>INPUT!U25</f>
        <v>0.47099999999999997</v>
      </c>
      <c r="F25" s="4">
        <f>INPUT!V25</f>
        <v>0.45700000000000002</v>
      </c>
      <c r="G25" s="4">
        <f>INPUT!W25</f>
        <v>0.46</v>
      </c>
      <c r="H25" s="4">
        <f>INPUT!X25</f>
        <v>0.47</v>
      </c>
      <c r="I25" s="4">
        <f>INPUT!Y25</f>
        <v>0.48499999999999999</v>
      </c>
      <c r="J25" s="43">
        <v>0.55000000000000004</v>
      </c>
      <c r="K25" s="43">
        <v>0.19</v>
      </c>
      <c r="L25" s="42">
        <f t="shared" si="2"/>
        <v>0.74</v>
      </c>
      <c r="M25" s="42" t="s">
        <v>62</v>
      </c>
      <c r="N25" s="42" t="s">
        <v>58</v>
      </c>
      <c r="P25" s="4">
        <v>0.1072</v>
      </c>
    </row>
    <row r="26" spans="1:16" ht="15.75">
      <c r="A26">
        <f t="shared" si="1"/>
        <v>16</v>
      </c>
      <c r="B26" s="12" t="s">
        <v>253</v>
      </c>
      <c r="C26" s="12" t="s">
        <v>254</v>
      </c>
      <c r="D26" s="5">
        <f>INPUT!E26</f>
        <v>0.55000000000000004</v>
      </c>
      <c r="E26" s="4">
        <f>INPUT!U26</f>
        <v>0.45700000000000002</v>
      </c>
      <c r="F26" s="4">
        <f>INPUT!V26</f>
        <v>0.47099999999999997</v>
      </c>
      <c r="G26" s="4">
        <f>INPUT!W26</f>
        <v>0.46</v>
      </c>
      <c r="H26" s="4">
        <f>INPUT!X26</f>
        <v>0.45500000000000002</v>
      </c>
      <c r="I26" s="4">
        <f>INPUT!Y26</f>
        <v>0.46</v>
      </c>
      <c r="J26" s="43">
        <v>0.95</v>
      </c>
      <c r="K26" s="43"/>
      <c r="L26" s="42">
        <f t="shared" si="2"/>
        <v>0.95</v>
      </c>
      <c r="M26" s="42" t="s">
        <v>64</v>
      </c>
      <c r="N26" s="42" t="s">
        <v>63</v>
      </c>
      <c r="P26" s="4">
        <v>0.11459999999999999</v>
      </c>
    </row>
    <row r="27" spans="1:16" ht="15.75">
      <c r="A27">
        <f t="shared" si="1"/>
        <v>17</v>
      </c>
      <c r="B27" s="12" t="s">
        <v>158</v>
      </c>
      <c r="C27" s="12" t="s">
        <v>159</v>
      </c>
      <c r="D27" s="5">
        <f>INPUT!E27</f>
        <v>0.85</v>
      </c>
      <c r="E27" s="4">
        <f>INPUT!U27</f>
        <v>0.40799999999999997</v>
      </c>
      <c r="F27" s="4">
        <f>INPUT!V27</f>
        <v>0.45800000000000002</v>
      </c>
      <c r="G27" s="4">
        <f>INPUT!W27</f>
        <v>0.41</v>
      </c>
      <c r="H27" s="4">
        <f>INPUT!X27</f>
        <v>0.42</v>
      </c>
      <c r="I27" s="4">
        <f>INPUT!Y27</f>
        <v>0.44500000000000001</v>
      </c>
      <c r="J27" s="43">
        <v>0.6</v>
      </c>
      <c r="K27" s="43">
        <v>0.13</v>
      </c>
      <c r="L27" s="42">
        <f t="shared" si="2"/>
        <v>0.73</v>
      </c>
      <c r="M27" s="42" t="s">
        <v>59</v>
      </c>
      <c r="N27" s="42">
        <f>Sheet1!H27</f>
        <v>0</v>
      </c>
      <c r="P27" s="4">
        <v>0.11</v>
      </c>
    </row>
    <row r="28" spans="1:16" ht="15.75">
      <c r="A28">
        <f t="shared" si="1"/>
        <v>18</v>
      </c>
      <c r="B28" s="12" t="s">
        <v>160</v>
      </c>
      <c r="C28" s="12" t="s">
        <v>161</v>
      </c>
      <c r="D28" s="5">
        <f>INPUT!E28</f>
        <v>0.75</v>
      </c>
      <c r="E28" s="4">
        <f>INPUT!U28</f>
        <v>0.315</v>
      </c>
      <c r="F28" s="4">
        <f>INPUT!V28</f>
        <v>0.32200000000000001</v>
      </c>
      <c r="G28" s="4">
        <f>INPUT!W28</f>
        <v>0.31</v>
      </c>
      <c r="H28" s="4">
        <f>INPUT!X28</f>
        <v>0.30499999999999999</v>
      </c>
      <c r="I28" s="4">
        <f>INPUT!Y28</f>
        <v>0.27500000000000002</v>
      </c>
      <c r="J28" s="43">
        <v>0.83</v>
      </c>
      <c r="K28" s="43">
        <v>0.1</v>
      </c>
      <c r="L28" s="42">
        <f t="shared" si="2"/>
        <v>0.92999999999999994</v>
      </c>
      <c r="M28" s="42" t="s">
        <v>279</v>
      </c>
      <c r="N28" s="42" t="s">
        <v>60</v>
      </c>
      <c r="P28" s="4">
        <v>9.8799999999999999E-2</v>
      </c>
    </row>
    <row r="29" spans="1:16" ht="15.75">
      <c r="A29">
        <f t="shared" si="1"/>
        <v>19</v>
      </c>
      <c r="B29" s="12" t="s">
        <v>162</v>
      </c>
      <c r="C29" s="12" t="s">
        <v>163</v>
      </c>
      <c r="D29" s="5">
        <f>INPUT!E29</f>
        <v>0.75</v>
      </c>
      <c r="E29" s="4">
        <f>INPUT!U29</f>
        <v>0.46</v>
      </c>
      <c r="F29" s="4">
        <f>INPUT!V29</f>
        <v>0.5</v>
      </c>
      <c r="G29" s="4">
        <f>INPUT!W29</f>
        <v>0.505</v>
      </c>
      <c r="H29" s="4">
        <f>INPUT!X29</f>
        <v>0.505</v>
      </c>
      <c r="I29" s="4">
        <f>INPUT!Y29</f>
        <v>0.495</v>
      </c>
      <c r="J29" s="43">
        <v>1</v>
      </c>
      <c r="K29" s="43"/>
      <c r="L29" s="42">
        <f t="shared" si="2"/>
        <v>1</v>
      </c>
      <c r="M29" s="42" t="s">
        <v>59</v>
      </c>
      <c r="N29" s="42" t="s">
        <v>60</v>
      </c>
      <c r="P29" s="4">
        <v>0.10199999999999999</v>
      </c>
    </row>
    <row r="30" spans="1:16" ht="15.75">
      <c r="A30">
        <f t="shared" si="1"/>
        <v>20</v>
      </c>
      <c r="B30" s="12" t="s">
        <v>257</v>
      </c>
      <c r="C30" s="12" t="s">
        <v>258</v>
      </c>
      <c r="D30" s="5">
        <f>INPUT!E30</f>
        <v>0.65</v>
      </c>
      <c r="E30" s="4">
        <f>INPUT!U30</f>
        <v>0.49</v>
      </c>
      <c r="F30" s="4">
        <f>INPUT!V30</f>
        <v>0.46</v>
      </c>
      <c r="G30" s="4">
        <f>INPUT!W30</f>
        <v>0.46</v>
      </c>
      <c r="H30" s="4">
        <f>INPUT!X30</f>
        <v>0.45500000000000002</v>
      </c>
      <c r="I30" s="4">
        <f>INPUT!Y30</f>
        <v>0.46500000000000002</v>
      </c>
      <c r="J30" s="43">
        <v>0.72</v>
      </c>
      <c r="K30" s="43">
        <v>0.26</v>
      </c>
      <c r="L30" s="42">
        <f t="shared" si="2"/>
        <v>0.98</v>
      </c>
      <c r="M30" s="42" t="s">
        <v>61</v>
      </c>
      <c r="N30" s="42" t="s">
        <v>58</v>
      </c>
      <c r="P30" s="4">
        <v>0.1038</v>
      </c>
    </row>
    <row r="31" spans="1:16" ht="15.75">
      <c r="A31">
        <f t="shared" si="1"/>
        <v>21</v>
      </c>
      <c r="B31" s="12" t="s">
        <v>259</v>
      </c>
      <c r="C31" s="12" t="s">
        <v>261</v>
      </c>
      <c r="D31" s="5">
        <f>INPUT!E31</f>
        <v>0.65</v>
      </c>
      <c r="E31" s="4">
        <f>INPUT!U31</f>
        <v>0.46300000000000002</v>
      </c>
      <c r="F31" s="4">
        <f>INPUT!V31</f>
        <v>0.48899999999999999</v>
      </c>
      <c r="G31" s="4">
        <f>INPUT!W31</f>
        <v>0.46500000000000002</v>
      </c>
      <c r="H31" s="4">
        <f>INPUT!X31</f>
        <v>0.47499999999999998</v>
      </c>
      <c r="I31" s="4">
        <f>INPUT!Y31</f>
        <v>0.5</v>
      </c>
      <c r="J31" s="43">
        <v>0.82</v>
      </c>
      <c r="K31" s="43">
        <v>0.17</v>
      </c>
      <c r="L31" s="42">
        <f t="shared" si="2"/>
        <v>0.99</v>
      </c>
      <c r="M31" s="42" t="s">
        <v>62</v>
      </c>
      <c r="N31" s="42" t="s">
        <v>63</v>
      </c>
      <c r="P31" s="4">
        <v>0.107</v>
      </c>
    </row>
    <row r="32" spans="1:16" ht="15.75">
      <c r="B32" s="12"/>
      <c r="C32" s="12"/>
      <c r="D32" s="5"/>
      <c r="E32" s="4"/>
      <c r="F32" s="4"/>
      <c r="G32" s="4"/>
      <c r="H32" s="4"/>
      <c r="I32" s="4"/>
      <c r="J32" s="43"/>
      <c r="K32" s="43"/>
      <c r="L32" s="42"/>
      <c r="M32" s="42"/>
      <c r="N32" s="42"/>
      <c r="P32" s="4"/>
    </row>
    <row r="33" spans="1:16" ht="15.75">
      <c r="B33" s="12"/>
      <c r="C33" s="12"/>
      <c r="D33" s="5"/>
      <c r="E33" s="4"/>
      <c r="F33" s="4"/>
      <c r="G33" s="4"/>
      <c r="H33" s="4"/>
      <c r="I33" s="4"/>
      <c r="J33" s="43"/>
      <c r="K33" s="43"/>
      <c r="L33" s="42"/>
      <c r="M33" s="42"/>
      <c r="N33" s="42"/>
      <c r="P33" s="4"/>
    </row>
    <row r="34" spans="1:16" ht="15.75">
      <c r="A34">
        <f t="shared" si="1"/>
        <v>1</v>
      </c>
      <c r="B34" s="12" t="s">
        <v>20</v>
      </c>
      <c r="C34" s="12"/>
      <c r="D34" s="5">
        <f>AVERAGE(D11:D32)</f>
        <v>0.71666666666666656</v>
      </c>
      <c r="E34" s="4">
        <f t="shared" ref="E34:L34" si="3">AVERAGE(E11:E32)</f>
        <v>0.46976190476190471</v>
      </c>
      <c r="F34" s="4">
        <f t="shared" si="3"/>
        <v>0.48304761904761906</v>
      </c>
      <c r="G34" s="4">
        <f t="shared" si="3"/>
        <v>0.47976190476190489</v>
      </c>
      <c r="H34" s="4">
        <f t="shared" si="3"/>
        <v>0.48595238095238097</v>
      </c>
      <c r="I34" s="4">
        <f t="shared" si="3"/>
        <v>0.48995238095238103</v>
      </c>
      <c r="J34" s="4">
        <f t="shared" si="3"/>
        <v>0.81619047619047624</v>
      </c>
      <c r="K34" s="4">
        <f t="shared" si="3"/>
        <v>0.19272727272727275</v>
      </c>
      <c r="L34" s="4">
        <f t="shared" si="3"/>
        <v>0.91714285714285704</v>
      </c>
      <c r="M34" s="42"/>
      <c r="N34" s="42"/>
      <c r="P34" s="4">
        <f>AVERAGE(P11:P31)</f>
        <v>0.1043666666666667</v>
      </c>
    </row>
    <row r="35" spans="1:16" ht="15.75">
      <c r="A35">
        <f t="shared" si="1"/>
        <v>2</v>
      </c>
      <c r="B35" s="12" t="s">
        <v>197</v>
      </c>
      <c r="C35" s="25"/>
      <c r="D35" s="5">
        <f>MEDIAN(D11:D32)</f>
        <v>0.7</v>
      </c>
      <c r="E35" s="4">
        <f t="shared" ref="E35:L35" si="4">MEDIAN(E11:E32)</f>
        <v>0.48399999999999999</v>
      </c>
      <c r="F35" s="4">
        <f t="shared" si="4"/>
        <v>0.49399999999999999</v>
      </c>
      <c r="G35" s="4">
        <f t="shared" si="4"/>
        <v>0.49</v>
      </c>
      <c r="H35" s="4">
        <f t="shared" si="4"/>
        <v>0.495</v>
      </c>
      <c r="I35" s="4">
        <f t="shared" si="4"/>
        <v>0.495</v>
      </c>
      <c r="J35" s="4">
        <f t="shared" si="4"/>
        <v>0.83</v>
      </c>
      <c r="K35" s="4">
        <f t="shared" si="4"/>
        <v>0.17</v>
      </c>
      <c r="L35" s="4">
        <f t="shared" si="4"/>
        <v>0.95</v>
      </c>
      <c r="P35" s="4">
        <f>MEDIAN(P11:P31)</f>
        <v>0.1038</v>
      </c>
    </row>
    <row r="36" spans="1:16">
      <c r="B36" s="18" t="s">
        <v>341</v>
      </c>
      <c r="C36" s="18"/>
      <c r="D36" s="18"/>
      <c r="E36" s="18"/>
      <c r="F36" s="18"/>
    </row>
    <row r="37" spans="1:16">
      <c r="B37" s="18" t="s">
        <v>316</v>
      </c>
      <c r="C37" s="18"/>
      <c r="D37" s="18"/>
      <c r="E37" s="18"/>
      <c r="F37" s="18"/>
    </row>
    <row r="59" spans="3:9">
      <c r="C59" s="24"/>
    </row>
    <row r="61" spans="3:9">
      <c r="C61" s="24"/>
      <c r="D61" s="4"/>
      <c r="E61" s="4"/>
      <c r="F61" s="4"/>
      <c r="G61" s="4"/>
      <c r="I61" s="4"/>
    </row>
    <row r="62" spans="3:9">
      <c r="C62" s="24"/>
      <c r="D62" s="4"/>
      <c r="E62" s="4"/>
      <c r="F62" s="4"/>
      <c r="G62" s="4"/>
      <c r="I62" s="4"/>
    </row>
    <row r="63" spans="3:9">
      <c r="C63" s="24"/>
      <c r="D63" s="4"/>
      <c r="E63" s="4"/>
      <c r="F63" s="4"/>
      <c r="G63" s="4"/>
      <c r="I63" s="4"/>
    </row>
    <row r="64" spans="3:9">
      <c r="C64" s="24"/>
      <c r="D64" s="4"/>
      <c r="E64" s="4"/>
      <c r="F64" s="4"/>
      <c r="G64" s="4"/>
      <c r="I64" s="4"/>
    </row>
    <row r="65" spans="3:7">
      <c r="C65" s="24"/>
    </row>
    <row r="66" spans="3:7">
      <c r="C66" s="24"/>
      <c r="D66" s="4"/>
      <c r="E66" s="4"/>
      <c r="F66" s="4"/>
      <c r="G66" s="4"/>
    </row>
    <row r="67" spans="3:7">
      <c r="C67" s="24"/>
      <c r="D67" s="4"/>
      <c r="E67" s="4"/>
      <c r="F67" s="4"/>
      <c r="G67" s="4"/>
    </row>
    <row r="68" spans="3:7">
      <c r="C68" s="24"/>
      <c r="D68" s="4"/>
      <c r="E68" s="4"/>
      <c r="F68" s="4"/>
      <c r="G68" s="4"/>
    </row>
    <row r="69" spans="3:7">
      <c r="C69" s="24"/>
      <c r="D69" s="4"/>
      <c r="E69" s="4"/>
      <c r="F69" s="4"/>
      <c r="G69" s="4"/>
    </row>
    <row r="70" spans="3:7">
      <c r="C70" s="24"/>
      <c r="D70" s="4"/>
      <c r="F70" s="4"/>
    </row>
    <row r="71" spans="3:7">
      <c r="C71" s="24"/>
    </row>
  </sheetData>
  <mergeCells count="3">
    <mergeCell ref="B3:N3"/>
    <mergeCell ref="B4:N4"/>
    <mergeCell ref="B5:N5"/>
  </mergeCells>
  <pageMargins left="0.7" right="0.7" top="0.75" bottom="0.75" header="0.3" footer="0.3"/>
  <pageSetup scale="70" orientation="landscape" r:id="rId1"/>
  <headerFooter>
    <oddHeader>&amp;R11-035-200
Exhibit OCS 1.3D Lawton
Page 1 of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C48"/>
  <sheetViews>
    <sheetView view="pageLayout" topLeftCell="R1" zoomScaleNormal="100" workbookViewId="0">
      <selection activeCell="U13" sqref="U13"/>
    </sheetView>
  </sheetViews>
  <sheetFormatPr defaultRowHeight="15"/>
  <cols>
    <col min="1" max="1" width="6.85546875" hidden="1" customWidth="1"/>
    <col min="2" max="2" width="6.85546875" customWidth="1"/>
    <col min="3" max="3" width="24.42578125" customWidth="1"/>
    <col min="5" max="5" width="13" customWidth="1"/>
    <col min="6" max="6" width="12.7109375" customWidth="1"/>
    <col min="7" max="7" width="10.85546875" customWidth="1"/>
    <col min="8" max="8" width="11.85546875" customWidth="1"/>
    <col min="9" max="9" width="12.28515625" customWidth="1"/>
    <col min="10" max="10" width="12" customWidth="1"/>
    <col min="11" max="11" width="10.140625" customWidth="1"/>
    <col min="12" max="12" width="10.85546875" customWidth="1"/>
    <col min="13" max="13" width="11.28515625" customWidth="1"/>
    <col min="14" max="14" width="11.5703125" customWidth="1"/>
    <col min="15" max="15" width="11.140625" customWidth="1"/>
    <col min="16" max="17" width="9.140625" customWidth="1"/>
    <col min="19" max="19" width="10.140625" bestFit="1" customWidth="1"/>
    <col min="20" max="21" width="9.7109375" bestFit="1" customWidth="1"/>
    <col min="22" max="24" width="10.140625" bestFit="1" customWidth="1"/>
    <col min="25" max="25" width="12" customWidth="1"/>
    <col min="26" max="26" width="11.42578125" customWidth="1"/>
    <col min="27" max="27" width="10" customWidth="1"/>
  </cols>
  <sheetData>
    <row r="9" spans="1:27" ht="23.25">
      <c r="C9" s="73" t="s">
        <v>267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</row>
    <row r="10" spans="1:27" ht="23.25">
      <c r="C10" s="73" t="s">
        <v>346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</row>
    <row r="11" spans="1:27" ht="23.25">
      <c r="C11" s="73" t="s">
        <v>272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</row>
    <row r="16" spans="1:27" ht="18.75">
      <c r="A16" s="1"/>
      <c r="B16" s="63"/>
      <c r="C16" s="1"/>
      <c r="D16" s="1"/>
      <c r="E16" s="32" t="s">
        <v>63</v>
      </c>
      <c r="F16" s="32" t="s">
        <v>65</v>
      </c>
      <c r="G16" s="32" t="s">
        <v>66</v>
      </c>
      <c r="H16" s="32" t="s">
        <v>67</v>
      </c>
      <c r="I16" s="32" t="s">
        <v>68</v>
      </c>
      <c r="J16" s="32" t="s">
        <v>70</v>
      </c>
      <c r="K16" s="32" t="s">
        <v>71</v>
      </c>
      <c r="L16" s="32" t="s">
        <v>72</v>
      </c>
      <c r="M16" s="32" t="s">
        <v>73</v>
      </c>
      <c r="N16" s="32" t="s">
        <v>74</v>
      </c>
      <c r="O16" s="32" t="s">
        <v>75</v>
      </c>
      <c r="P16" s="32" t="s">
        <v>76</v>
      </c>
      <c r="Q16" s="32" t="s">
        <v>77</v>
      </c>
      <c r="R16" s="32" t="s">
        <v>78</v>
      </c>
      <c r="S16" s="32" t="s">
        <v>79</v>
      </c>
      <c r="T16" s="32" t="s">
        <v>80</v>
      </c>
      <c r="U16" s="32" t="s">
        <v>81</v>
      </c>
      <c r="V16" s="32" t="s">
        <v>82</v>
      </c>
      <c r="W16" s="32" t="s">
        <v>83</v>
      </c>
      <c r="X16" s="32" t="s">
        <v>84</v>
      </c>
      <c r="Y16" s="32" t="s">
        <v>85</v>
      </c>
      <c r="Z16" s="32" t="s">
        <v>86</v>
      </c>
      <c r="AA16" s="32" t="s">
        <v>87</v>
      </c>
    </row>
    <row r="17" spans="1:27" ht="39">
      <c r="A17" s="2" t="s">
        <v>0</v>
      </c>
      <c r="B17" s="2" t="s">
        <v>0</v>
      </c>
      <c r="C17" s="2" t="s">
        <v>1</v>
      </c>
      <c r="D17" s="2" t="s">
        <v>2</v>
      </c>
      <c r="E17" s="33">
        <v>40940</v>
      </c>
      <c r="F17" s="33">
        <v>40945</v>
      </c>
      <c r="G17" s="33">
        <v>40952</v>
      </c>
      <c r="H17" s="33">
        <v>40960</v>
      </c>
      <c r="I17" s="33">
        <v>40966</v>
      </c>
      <c r="J17" s="33">
        <v>40973</v>
      </c>
      <c r="K17" s="33">
        <v>40980</v>
      </c>
      <c r="L17" s="33">
        <v>40987</v>
      </c>
      <c r="M17" s="33">
        <v>40994</v>
      </c>
      <c r="N17" s="33">
        <v>41001</v>
      </c>
      <c r="O17" s="33">
        <v>41008</v>
      </c>
      <c r="P17" s="33">
        <v>41015</v>
      </c>
      <c r="Q17" s="33">
        <v>41022</v>
      </c>
      <c r="R17" s="33">
        <v>41029</v>
      </c>
      <c r="S17" s="2" t="s">
        <v>20</v>
      </c>
      <c r="T17" s="2" t="s">
        <v>133</v>
      </c>
      <c r="U17" s="2" t="s">
        <v>134</v>
      </c>
      <c r="V17" s="2" t="s">
        <v>135</v>
      </c>
      <c r="W17" s="2" t="s">
        <v>136</v>
      </c>
      <c r="X17" s="2" t="s">
        <v>137</v>
      </c>
      <c r="Y17" s="2" t="s">
        <v>138</v>
      </c>
      <c r="Z17" s="2" t="s">
        <v>139</v>
      </c>
      <c r="AA17" s="2" t="s">
        <v>280</v>
      </c>
    </row>
    <row r="18" spans="1:27" ht="15.75">
      <c r="A18">
        <v>1</v>
      </c>
      <c r="B18">
        <v>1</v>
      </c>
      <c r="C18" s="12" t="s">
        <v>142</v>
      </c>
      <c r="D18" s="12" t="s">
        <v>4</v>
      </c>
      <c r="E18" s="6">
        <v>41.59</v>
      </c>
      <c r="F18" s="6">
        <v>41.14</v>
      </c>
      <c r="G18" s="6">
        <v>41.59</v>
      </c>
      <c r="H18" s="6">
        <v>41.91</v>
      </c>
      <c r="I18" s="6">
        <v>41.31</v>
      </c>
      <c r="J18" s="6">
        <v>41.91</v>
      </c>
      <c r="K18" s="6">
        <v>41.49</v>
      </c>
      <c r="L18" s="6">
        <v>40.869999999999997</v>
      </c>
      <c r="M18" s="6">
        <v>41.49</v>
      </c>
      <c r="N18" s="6">
        <v>40.869999999999997</v>
      </c>
      <c r="O18" s="6">
        <v>39.92</v>
      </c>
      <c r="P18" s="6">
        <v>40.590000000000003</v>
      </c>
      <c r="Q18" s="6">
        <v>41.3</v>
      </c>
      <c r="R18" s="6">
        <v>39.979999999999997</v>
      </c>
      <c r="S18" s="6">
        <f>AVERAGE(E18:R18)</f>
        <v>41.14</v>
      </c>
      <c r="T18" s="6">
        <f>AVERAGE(M18:R18)</f>
        <v>40.69166666666667</v>
      </c>
      <c r="U18" s="6">
        <f>AVERAGE(O18:R18)</f>
        <v>40.447499999999998</v>
      </c>
      <c r="V18" s="6">
        <v>39.979999999999997</v>
      </c>
      <c r="W18" s="6">
        <v>35.14</v>
      </c>
      <c r="X18" s="6">
        <v>42.54</v>
      </c>
      <c r="Y18" s="6">
        <f>AVERAGE(W18:X18)</f>
        <v>38.840000000000003</v>
      </c>
      <c r="Z18" s="6">
        <f>INPUT!E50</f>
        <v>1.84</v>
      </c>
      <c r="AA18" s="6">
        <f>INPUT!F50</f>
        <v>41.98</v>
      </c>
    </row>
    <row r="19" spans="1:27" ht="15.75">
      <c r="A19">
        <v>2</v>
      </c>
      <c r="B19">
        <f>B18+1</f>
        <v>2</v>
      </c>
      <c r="C19" s="12" t="s">
        <v>143</v>
      </c>
      <c r="D19" s="12" t="s">
        <v>5</v>
      </c>
      <c r="E19" s="6">
        <v>42.54</v>
      </c>
      <c r="F19" s="6">
        <v>42.65</v>
      </c>
      <c r="G19" s="6">
        <v>42.7</v>
      </c>
      <c r="H19" s="6">
        <v>42.86</v>
      </c>
      <c r="I19" s="6">
        <v>42.06</v>
      </c>
      <c r="J19" s="6">
        <v>42.96</v>
      </c>
      <c r="K19" s="6">
        <v>42.57</v>
      </c>
      <c r="L19" s="6">
        <v>41.87</v>
      </c>
      <c r="M19" s="6">
        <v>42.89</v>
      </c>
      <c r="N19" s="6">
        <v>42.55</v>
      </c>
      <c r="O19" s="6">
        <v>42.38</v>
      </c>
      <c r="P19" s="6">
        <v>43.73</v>
      </c>
      <c r="Q19" s="6">
        <v>45.17</v>
      </c>
      <c r="R19" s="6">
        <v>43.9</v>
      </c>
      <c r="S19" s="6">
        <f t="shared" ref="S19:S38" si="0">AVERAGE(E19:R19)</f>
        <v>42.916428571428575</v>
      </c>
      <c r="T19" s="6">
        <f t="shared" ref="T19:T38" si="1">AVERAGE(M19:R19)</f>
        <v>43.43666666666666</v>
      </c>
      <c r="U19" s="6">
        <f t="shared" ref="U19:U38" si="2">AVERAGE(O19:R19)</f>
        <v>43.795000000000002</v>
      </c>
      <c r="V19" s="6">
        <v>43.9</v>
      </c>
      <c r="W19" s="6">
        <v>33.909999999999997</v>
      </c>
      <c r="X19" s="6">
        <v>45.67</v>
      </c>
      <c r="Y19" s="6">
        <f t="shared" ref="Y19:Y38" si="3">AVERAGE(W19:X19)</f>
        <v>39.79</v>
      </c>
      <c r="Z19" s="6">
        <f>INPUT!E51</f>
        <v>1.8</v>
      </c>
      <c r="AA19" s="6">
        <f>INPUT!F51</f>
        <v>43.68</v>
      </c>
    </row>
    <row r="20" spans="1:27" ht="15.75">
      <c r="A20">
        <v>3</v>
      </c>
      <c r="B20">
        <f t="shared" ref="B20:B42" si="4">B19+1</f>
        <v>3</v>
      </c>
      <c r="C20" s="12" t="s">
        <v>144</v>
      </c>
      <c r="D20" s="12" t="s">
        <v>145</v>
      </c>
      <c r="E20" s="6">
        <v>31.37</v>
      </c>
      <c r="F20" s="6">
        <v>30.92</v>
      </c>
      <c r="G20" s="6">
        <v>31.5</v>
      </c>
      <c r="H20" s="6">
        <v>31.84</v>
      </c>
      <c r="I20" s="6">
        <v>31.57</v>
      </c>
      <c r="J20" s="6">
        <v>31.52</v>
      </c>
      <c r="K20" s="6">
        <v>31.46</v>
      </c>
      <c r="L20" s="6">
        <v>31.77</v>
      </c>
      <c r="M20" s="6">
        <v>32.58</v>
      </c>
      <c r="N20" s="6">
        <v>32.090000000000003</v>
      </c>
      <c r="O20" s="6">
        <v>31.47</v>
      </c>
      <c r="P20" s="6">
        <v>31.68</v>
      </c>
      <c r="Q20" s="6">
        <v>32.76</v>
      </c>
      <c r="R20" s="6">
        <v>32.369999999999997</v>
      </c>
      <c r="S20" s="6">
        <f t="shared" si="0"/>
        <v>31.778571428571432</v>
      </c>
      <c r="T20" s="6">
        <f t="shared" si="1"/>
        <v>32.158333333333331</v>
      </c>
      <c r="U20" s="6">
        <f t="shared" si="2"/>
        <v>32.07</v>
      </c>
      <c r="V20" s="6">
        <v>32.369999999999997</v>
      </c>
      <c r="W20" s="6">
        <v>25.55</v>
      </c>
      <c r="X20" s="6">
        <v>34.11</v>
      </c>
      <c r="Y20" s="6">
        <f t="shared" si="3"/>
        <v>29.83</v>
      </c>
      <c r="Z20" s="6">
        <f>INPUT!E52</f>
        <v>1.6</v>
      </c>
      <c r="AA20" s="6">
        <f>INPUT!F52</f>
        <v>32.200000000000003</v>
      </c>
    </row>
    <row r="21" spans="1:27" ht="15.75">
      <c r="A21">
        <v>4</v>
      </c>
      <c r="B21">
        <f t="shared" si="4"/>
        <v>4</v>
      </c>
      <c r="C21" s="12" t="s">
        <v>146</v>
      </c>
      <c r="D21" s="12" t="s">
        <v>147</v>
      </c>
      <c r="E21" s="6">
        <v>39.11</v>
      </c>
      <c r="F21" s="6">
        <v>39.299999999999997</v>
      </c>
      <c r="G21" s="6">
        <v>39.729999999999997</v>
      </c>
      <c r="H21" s="6">
        <v>37.729999999999997</v>
      </c>
      <c r="I21" s="6">
        <v>37.96</v>
      </c>
      <c r="J21" s="6">
        <v>38.21</v>
      </c>
      <c r="K21" s="6">
        <v>38.729999999999997</v>
      </c>
      <c r="L21" s="6">
        <v>38.479999999999997</v>
      </c>
      <c r="M21" s="6">
        <v>38.58</v>
      </c>
      <c r="N21" s="6">
        <v>37.99</v>
      </c>
      <c r="O21" s="6">
        <v>37.31</v>
      </c>
      <c r="P21" s="6">
        <v>38.33</v>
      </c>
      <c r="Q21" s="6">
        <v>38.700000000000003</v>
      </c>
      <c r="R21" s="6">
        <v>38.58</v>
      </c>
      <c r="S21" s="6">
        <f t="shared" si="0"/>
        <v>38.481428571428573</v>
      </c>
      <c r="T21" s="6">
        <f t="shared" si="1"/>
        <v>38.248333333333328</v>
      </c>
      <c r="U21" s="6">
        <f t="shared" si="2"/>
        <v>38.230000000000004</v>
      </c>
      <c r="V21" s="6">
        <v>38.58</v>
      </c>
      <c r="W21" s="6">
        <v>33.090000000000003</v>
      </c>
      <c r="X21" s="6">
        <v>41.98</v>
      </c>
      <c r="Y21" s="6">
        <f t="shared" si="3"/>
        <v>37.534999999999997</v>
      </c>
      <c r="Z21" s="6">
        <f>INPUT!E53</f>
        <v>1.88</v>
      </c>
      <c r="AA21" s="6">
        <f>INPUT!F53</f>
        <v>39.049999999999997</v>
      </c>
    </row>
    <row r="22" spans="1:27" ht="15.75">
      <c r="A22">
        <v>5</v>
      </c>
      <c r="B22">
        <f t="shared" si="4"/>
        <v>5</v>
      </c>
      <c r="C22" s="12" t="s">
        <v>148</v>
      </c>
      <c r="D22" s="12" t="s">
        <v>149</v>
      </c>
      <c r="E22" s="6">
        <v>25.51</v>
      </c>
      <c r="F22" s="6">
        <v>25.44</v>
      </c>
      <c r="G22" s="6">
        <v>25.3</v>
      </c>
      <c r="H22" s="6">
        <v>25.15</v>
      </c>
      <c r="I22" s="6">
        <v>24.72</v>
      </c>
      <c r="J22" s="6">
        <v>25.65</v>
      </c>
      <c r="K22" s="6">
        <v>24.96</v>
      </c>
      <c r="L22" s="6">
        <v>24.99</v>
      </c>
      <c r="M22" s="6">
        <v>25.58</v>
      </c>
      <c r="N22" s="6">
        <v>25.46</v>
      </c>
      <c r="O22" s="6">
        <v>25.35</v>
      </c>
      <c r="P22" s="6">
        <v>25.95</v>
      </c>
      <c r="Q22" s="6">
        <v>26.45</v>
      </c>
      <c r="R22" s="6">
        <v>25.55</v>
      </c>
      <c r="S22" s="6">
        <f t="shared" si="0"/>
        <v>25.432857142857141</v>
      </c>
      <c r="T22" s="6">
        <f t="shared" si="1"/>
        <v>25.723333333333333</v>
      </c>
      <c r="U22" s="6">
        <f t="shared" si="2"/>
        <v>25.824999999999999</v>
      </c>
      <c r="V22" s="6">
        <v>25.55</v>
      </c>
      <c r="W22" s="6">
        <v>21.13</v>
      </c>
      <c r="X22" s="6">
        <v>26.7</v>
      </c>
      <c r="Y22" s="6">
        <f t="shared" si="3"/>
        <v>23.914999999999999</v>
      </c>
      <c r="Z22" s="6">
        <f>INPUT!E54</f>
        <v>1.1599999999999999</v>
      </c>
      <c r="AA22" s="6">
        <f>INPUT!F54</f>
        <v>26.06</v>
      </c>
    </row>
    <row r="23" spans="1:27" ht="15.75">
      <c r="A23">
        <v>6</v>
      </c>
      <c r="B23">
        <f t="shared" si="4"/>
        <v>6</v>
      </c>
      <c r="C23" s="12" t="s">
        <v>150</v>
      </c>
      <c r="D23" s="12" t="s">
        <v>151</v>
      </c>
      <c r="E23" s="6">
        <v>21.56</v>
      </c>
      <c r="F23" s="6">
        <v>21.41</v>
      </c>
      <c r="G23" s="6">
        <v>21.32</v>
      </c>
      <c r="H23" s="6">
        <v>21.46</v>
      </c>
      <c r="I23" s="6">
        <v>21.19</v>
      </c>
      <c r="J23" s="6">
        <v>21.66</v>
      </c>
      <c r="K23" s="6">
        <v>21.43</v>
      </c>
      <c r="L23" s="6">
        <v>21.68</v>
      </c>
      <c r="M23" s="6">
        <v>21.77</v>
      </c>
      <c r="N23" s="6">
        <v>21.91</v>
      </c>
      <c r="O23" s="6">
        <v>21.32</v>
      </c>
      <c r="P23" s="6">
        <v>22.07</v>
      </c>
      <c r="Q23" s="6">
        <v>22.59</v>
      </c>
      <c r="R23" s="6">
        <v>22.47</v>
      </c>
      <c r="S23" s="6">
        <f>AVERAGE(E23:R23)</f>
        <v>21.702857142857145</v>
      </c>
      <c r="T23" s="6">
        <f t="shared" si="1"/>
        <v>22.021666666666665</v>
      </c>
      <c r="U23" s="6">
        <f t="shared" si="2"/>
        <v>22.112500000000001</v>
      </c>
      <c r="V23" s="6">
        <v>22.47</v>
      </c>
      <c r="W23" s="6">
        <v>16.96</v>
      </c>
      <c r="X23" s="6">
        <v>23.31</v>
      </c>
      <c r="Y23" s="6">
        <f t="shared" si="3"/>
        <v>20.134999999999998</v>
      </c>
      <c r="Z23" s="6">
        <f>INPUT!E55</f>
        <v>0.96</v>
      </c>
      <c r="AA23" s="6">
        <f>INPUT!F55</f>
        <v>22.14</v>
      </c>
    </row>
    <row r="24" spans="1:27" ht="15.75">
      <c r="A24">
        <v>7</v>
      </c>
      <c r="B24">
        <f t="shared" si="4"/>
        <v>7</v>
      </c>
      <c r="C24" s="12" t="s">
        <v>276</v>
      </c>
      <c r="D24" s="12" t="s">
        <v>277</v>
      </c>
      <c r="E24" s="6">
        <v>58.22</v>
      </c>
      <c r="F24" s="6">
        <v>58.53</v>
      </c>
      <c r="G24" s="6">
        <v>57.87</v>
      </c>
      <c r="H24" s="6">
        <v>58.84</v>
      </c>
      <c r="I24" s="6">
        <v>58.31</v>
      </c>
      <c r="J24" s="6">
        <v>58.39</v>
      </c>
      <c r="K24" s="6">
        <v>57.62</v>
      </c>
      <c r="L24" s="6">
        <v>57.13</v>
      </c>
      <c r="M24" s="6">
        <v>58.42</v>
      </c>
      <c r="N24" s="6">
        <v>58.18</v>
      </c>
      <c r="O24" s="6">
        <v>57.75</v>
      </c>
      <c r="P24" s="6">
        <v>58.61</v>
      </c>
      <c r="Q24" s="6">
        <v>59.31</v>
      </c>
      <c r="R24" s="6">
        <v>59.38</v>
      </c>
      <c r="S24" s="6">
        <f t="shared" si="0"/>
        <v>58.325714285714277</v>
      </c>
      <c r="T24" s="6">
        <f t="shared" si="1"/>
        <v>58.608333333333327</v>
      </c>
      <c r="U24" s="6">
        <f t="shared" si="2"/>
        <v>58.762500000000003</v>
      </c>
      <c r="V24" s="6">
        <v>59.38</v>
      </c>
      <c r="W24" s="6">
        <v>49.18</v>
      </c>
      <c r="X24" s="6">
        <v>62.74</v>
      </c>
      <c r="Y24" s="6">
        <f t="shared" si="3"/>
        <v>55.96</v>
      </c>
      <c r="Z24" s="6">
        <f>INPUT!E56</f>
        <v>2.42</v>
      </c>
      <c r="AA24" s="6">
        <f>INPUT!F56</f>
        <v>58.75</v>
      </c>
    </row>
    <row r="25" spans="1:27" ht="15.75">
      <c r="A25">
        <v>8</v>
      </c>
      <c r="B25">
        <f t="shared" si="4"/>
        <v>8</v>
      </c>
      <c r="C25" s="12" t="s">
        <v>245</v>
      </c>
      <c r="D25" s="12" t="s">
        <v>246</v>
      </c>
      <c r="E25" s="6">
        <v>53.14</v>
      </c>
      <c r="F25" s="6">
        <v>53.38</v>
      </c>
      <c r="G25" s="6">
        <v>53.72</v>
      </c>
      <c r="H25" s="6">
        <v>54.27</v>
      </c>
      <c r="I25" s="6">
        <v>53.77</v>
      </c>
      <c r="J25" s="6">
        <v>54.79</v>
      </c>
      <c r="K25" s="6">
        <v>55.04</v>
      </c>
      <c r="L25" s="6">
        <v>54.66</v>
      </c>
      <c r="M25" s="6">
        <v>55.03</v>
      </c>
      <c r="N25" s="6">
        <v>54.78</v>
      </c>
      <c r="O25" s="6">
        <v>54.25</v>
      </c>
      <c r="P25" s="6">
        <v>55.46</v>
      </c>
      <c r="Q25" s="6">
        <v>56.4</v>
      </c>
      <c r="R25" s="6">
        <v>55.76</v>
      </c>
      <c r="S25" s="6">
        <f t="shared" si="0"/>
        <v>54.603571428571435</v>
      </c>
      <c r="T25" s="6">
        <f t="shared" si="1"/>
        <v>55.28</v>
      </c>
      <c r="U25" s="6">
        <f t="shared" si="2"/>
        <v>55.467500000000001</v>
      </c>
      <c r="V25" s="6">
        <v>55.76</v>
      </c>
      <c r="W25" s="6">
        <v>43.22</v>
      </c>
      <c r="X25" s="6">
        <v>57</v>
      </c>
      <c r="Y25" s="6">
        <f t="shared" si="3"/>
        <v>50.11</v>
      </c>
      <c r="Z25" s="6">
        <f>INPUT!E57</f>
        <v>2.35</v>
      </c>
      <c r="AA25" s="6">
        <f>INPUT!F57</f>
        <v>56.46</v>
      </c>
    </row>
    <row r="26" spans="1:27" ht="15.75">
      <c r="A26">
        <v>9</v>
      </c>
      <c r="B26">
        <f t="shared" si="4"/>
        <v>9</v>
      </c>
      <c r="C26" s="12" t="s">
        <v>3</v>
      </c>
      <c r="D26" s="12" t="s">
        <v>6</v>
      </c>
      <c r="E26" s="6">
        <v>40.770000000000003</v>
      </c>
      <c r="F26" s="6">
        <v>40.78</v>
      </c>
      <c r="G26" s="6">
        <v>40.85</v>
      </c>
      <c r="H26" s="6">
        <v>41.91</v>
      </c>
      <c r="I26" s="6">
        <v>42.49</v>
      </c>
      <c r="J26" s="6">
        <v>42.5</v>
      </c>
      <c r="K26" s="6">
        <v>42.32</v>
      </c>
      <c r="L26" s="6">
        <v>42.35</v>
      </c>
      <c r="M26" s="6">
        <v>42.51</v>
      </c>
      <c r="N26" s="6">
        <v>42.79</v>
      </c>
      <c r="O26" s="6">
        <v>41.57</v>
      </c>
      <c r="P26" s="6">
        <v>42.89</v>
      </c>
      <c r="Q26" s="6">
        <v>43.81</v>
      </c>
      <c r="R26" s="6">
        <v>43.76</v>
      </c>
      <c r="S26" s="6">
        <f t="shared" si="0"/>
        <v>42.23571428571428</v>
      </c>
      <c r="T26" s="6">
        <f t="shared" si="1"/>
        <v>42.888333333333328</v>
      </c>
      <c r="U26" s="6">
        <f t="shared" si="2"/>
        <v>43.0075</v>
      </c>
      <c r="V26" s="6">
        <v>43.76</v>
      </c>
      <c r="W26" s="6">
        <v>32.64</v>
      </c>
      <c r="X26" s="6">
        <v>44.52</v>
      </c>
      <c r="Y26" s="6">
        <f t="shared" si="3"/>
        <v>38.58</v>
      </c>
      <c r="Z26" s="6">
        <f>INPUT!E58</f>
        <v>1.3</v>
      </c>
      <c r="AA26" s="6">
        <f>INPUT!F58</f>
        <v>43.1</v>
      </c>
    </row>
    <row r="27" spans="1:27" ht="15.75">
      <c r="A27">
        <v>10</v>
      </c>
      <c r="B27">
        <f t="shared" si="4"/>
        <v>10</v>
      </c>
      <c r="C27" s="12" t="s">
        <v>152</v>
      </c>
      <c r="D27" s="12" t="s">
        <v>153</v>
      </c>
      <c r="E27" s="6">
        <v>20.34</v>
      </c>
      <c r="F27" s="6">
        <v>20.52</v>
      </c>
      <c r="G27" s="6">
        <v>20.76</v>
      </c>
      <c r="H27" s="6">
        <v>20.81</v>
      </c>
      <c r="I27" s="6">
        <v>19.73</v>
      </c>
      <c r="J27" s="6">
        <v>19.89</v>
      </c>
      <c r="K27" s="6">
        <v>20.07</v>
      </c>
      <c r="L27" s="6">
        <v>19.97</v>
      </c>
      <c r="M27" s="6">
        <v>20.27</v>
      </c>
      <c r="N27" s="6">
        <v>19.96</v>
      </c>
      <c r="O27" s="6">
        <v>19.600000000000001</v>
      </c>
      <c r="P27" s="6">
        <v>19.88</v>
      </c>
      <c r="Q27" s="6">
        <v>20.440000000000001</v>
      </c>
      <c r="R27" s="6">
        <v>19.899999999999999</v>
      </c>
      <c r="S27" s="6">
        <f t="shared" si="0"/>
        <v>20.15285714285714</v>
      </c>
      <c r="T27" s="6">
        <f t="shared" si="1"/>
        <v>20.008333333333336</v>
      </c>
      <c r="U27" s="6">
        <f t="shared" si="2"/>
        <v>19.954999999999998</v>
      </c>
      <c r="V27" s="6">
        <v>19.899999999999999</v>
      </c>
      <c r="W27" s="6">
        <v>16.34</v>
      </c>
      <c r="X27" s="6">
        <v>22.09</v>
      </c>
      <c r="Y27" s="6">
        <f t="shared" si="3"/>
        <v>19.215</v>
      </c>
      <c r="Z27" s="6">
        <f>INPUT!E59</f>
        <v>0.85</v>
      </c>
      <c r="AA27" s="6">
        <f>INPUT!F59</f>
        <v>20.04</v>
      </c>
    </row>
    <row r="28" spans="1:27" ht="15.75">
      <c r="A28">
        <v>11</v>
      </c>
      <c r="B28">
        <f t="shared" si="4"/>
        <v>11</v>
      </c>
      <c r="C28" s="12" t="s">
        <v>154</v>
      </c>
      <c r="D28" s="12" t="s">
        <v>155</v>
      </c>
      <c r="E28" s="6">
        <v>25.67</v>
      </c>
      <c r="F28" s="6">
        <v>25.83</v>
      </c>
      <c r="G28" s="6">
        <v>25.4</v>
      </c>
      <c r="H28" s="6">
        <v>25.38</v>
      </c>
      <c r="I28" s="6">
        <v>25.08</v>
      </c>
      <c r="J28" s="6">
        <v>25.35</v>
      </c>
      <c r="K28" s="6">
        <v>25.3</v>
      </c>
      <c r="L28" s="6">
        <v>25.14</v>
      </c>
      <c r="M28" s="6">
        <v>25.35</v>
      </c>
      <c r="N28" s="6">
        <v>25.11</v>
      </c>
      <c r="O28" s="6">
        <v>24.81</v>
      </c>
      <c r="P28" s="6">
        <v>25.76</v>
      </c>
      <c r="Q28" s="6">
        <v>26.56</v>
      </c>
      <c r="R28" s="6">
        <v>26.56</v>
      </c>
      <c r="S28" s="6">
        <f t="shared" si="0"/>
        <v>25.521428571428572</v>
      </c>
      <c r="T28" s="6">
        <f t="shared" si="1"/>
        <v>25.691666666666666</v>
      </c>
      <c r="U28" s="6">
        <f t="shared" si="2"/>
        <v>25.922499999999999</v>
      </c>
      <c r="V28" s="6">
        <v>26.56</v>
      </c>
      <c r="W28" s="6">
        <v>20.59</v>
      </c>
      <c r="X28" s="6">
        <v>27</v>
      </c>
      <c r="Y28" s="6">
        <f t="shared" si="3"/>
        <v>23.795000000000002</v>
      </c>
      <c r="Z28" s="6">
        <f>INPUT!E60</f>
        <v>1.24</v>
      </c>
      <c r="AA28" s="6">
        <f>INPUT!F60</f>
        <v>26.16</v>
      </c>
    </row>
    <row r="29" spans="1:27" ht="15.75">
      <c r="A29">
        <v>12</v>
      </c>
      <c r="B29">
        <f t="shared" si="4"/>
        <v>12</v>
      </c>
      <c r="C29" s="12" t="s">
        <v>247</v>
      </c>
      <c r="D29" s="12" t="s">
        <v>248</v>
      </c>
      <c r="E29" s="6">
        <v>41.77</v>
      </c>
      <c r="F29" s="6">
        <v>41.27</v>
      </c>
      <c r="G29" s="6">
        <v>41.51</v>
      </c>
      <c r="H29" s="6">
        <v>40.71</v>
      </c>
      <c r="I29" s="6">
        <v>39.89</v>
      </c>
      <c r="J29" s="6">
        <v>40.799999999999997</v>
      </c>
      <c r="K29" s="6">
        <v>40.46</v>
      </c>
      <c r="L29" s="6">
        <v>40.06</v>
      </c>
      <c r="M29" s="6">
        <v>40.78</v>
      </c>
      <c r="N29" s="6">
        <v>40.520000000000003</v>
      </c>
      <c r="O29" s="6">
        <v>39.049999999999997</v>
      </c>
      <c r="P29" s="6">
        <v>39.409999999999997</v>
      </c>
      <c r="Q29" s="6">
        <v>40.520000000000003</v>
      </c>
      <c r="R29" s="6">
        <v>38.82</v>
      </c>
      <c r="S29" s="6">
        <f t="shared" si="0"/>
        <v>40.397857142857148</v>
      </c>
      <c r="T29" s="6">
        <f t="shared" si="1"/>
        <v>39.85</v>
      </c>
      <c r="U29" s="6">
        <f t="shared" si="2"/>
        <v>39.449999999999996</v>
      </c>
      <c r="V29" s="6">
        <v>38.82</v>
      </c>
      <c r="W29" s="6">
        <v>33.880000000000003</v>
      </c>
      <c r="X29" s="6">
        <v>42.89</v>
      </c>
      <c r="Y29" s="6">
        <f t="shared" si="3"/>
        <v>38.385000000000005</v>
      </c>
      <c r="Z29" s="6">
        <f>INPUT!E61</f>
        <v>1.32</v>
      </c>
      <c r="AA29" s="6">
        <f>INPUT!F61</f>
        <v>39.78</v>
      </c>
    </row>
    <row r="30" spans="1:27" ht="15.75">
      <c r="A30">
        <v>13</v>
      </c>
      <c r="B30">
        <f t="shared" si="4"/>
        <v>13</v>
      </c>
      <c r="C30" s="12" t="s">
        <v>156</v>
      </c>
      <c r="D30" s="12" t="s">
        <v>157</v>
      </c>
      <c r="E30" s="6">
        <v>46.98</v>
      </c>
      <c r="F30" s="6">
        <v>46.97</v>
      </c>
      <c r="G30" s="6">
        <v>47.34</v>
      </c>
      <c r="H30" s="6">
        <v>46.99</v>
      </c>
      <c r="I30" s="6">
        <v>46.08</v>
      </c>
      <c r="J30" s="6">
        <v>46.94</v>
      </c>
      <c r="K30" s="6">
        <v>46.51</v>
      </c>
      <c r="L30" s="6">
        <v>46.73</v>
      </c>
      <c r="M30" s="6">
        <v>47.38</v>
      </c>
      <c r="N30" s="6">
        <v>46.63</v>
      </c>
      <c r="O30" s="6">
        <v>45.73</v>
      </c>
      <c r="P30" s="6">
        <v>47.25</v>
      </c>
      <c r="Q30" s="6">
        <v>48.21</v>
      </c>
      <c r="R30" s="6">
        <v>47.82</v>
      </c>
      <c r="S30" s="6">
        <f t="shared" si="0"/>
        <v>46.96857142857143</v>
      </c>
      <c r="T30" s="6">
        <f t="shared" si="1"/>
        <v>47.170000000000009</v>
      </c>
      <c r="U30" s="6">
        <f t="shared" si="2"/>
        <v>47.252499999999998</v>
      </c>
      <c r="V30" s="6">
        <v>47.82</v>
      </c>
      <c r="W30" s="6">
        <v>37.28</v>
      </c>
      <c r="X30" s="6">
        <v>48.87</v>
      </c>
      <c r="Y30" s="6">
        <f t="shared" si="3"/>
        <v>43.075000000000003</v>
      </c>
      <c r="Z30" s="6">
        <f>INPUT!E62</f>
        <v>2.1</v>
      </c>
      <c r="AA30" s="6">
        <f>INPUT!F62</f>
        <v>48.11</v>
      </c>
    </row>
    <row r="31" spans="1:27" ht="15.75">
      <c r="A31">
        <v>14</v>
      </c>
      <c r="B31">
        <f t="shared" si="4"/>
        <v>14</v>
      </c>
      <c r="C31" s="12" t="s">
        <v>249</v>
      </c>
      <c r="D31" s="12" t="s">
        <v>250</v>
      </c>
      <c r="E31" s="6">
        <v>25.02</v>
      </c>
      <c r="F31" s="6">
        <v>24.85</v>
      </c>
      <c r="G31" s="6">
        <v>24.87</v>
      </c>
      <c r="H31" s="6">
        <v>24.49</v>
      </c>
      <c r="I31" s="6">
        <v>24.24</v>
      </c>
      <c r="J31" s="6">
        <v>24.81</v>
      </c>
      <c r="K31" s="6">
        <v>24.64</v>
      </c>
      <c r="L31" s="6">
        <v>24.62</v>
      </c>
      <c r="M31" s="6">
        <v>24.98</v>
      </c>
      <c r="N31" s="6">
        <v>24.78</v>
      </c>
      <c r="O31" s="6">
        <v>24.75</v>
      </c>
      <c r="P31" s="6">
        <v>25.22</v>
      </c>
      <c r="Q31" s="6">
        <v>25.79</v>
      </c>
      <c r="R31" s="6">
        <v>24.87</v>
      </c>
      <c r="S31" s="6">
        <f t="shared" si="0"/>
        <v>24.852142857142859</v>
      </c>
      <c r="T31" s="6">
        <f t="shared" si="1"/>
        <v>25.065000000000001</v>
      </c>
      <c r="U31" s="6">
        <f t="shared" si="2"/>
        <v>25.157499999999999</v>
      </c>
      <c r="V31" s="6">
        <v>24.87</v>
      </c>
      <c r="W31" s="6">
        <v>21.29</v>
      </c>
      <c r="X31" s="6">
        <v>26.05</v>
      </c>
      <c r="Y31" s="6">
        <f t="shared" si="3"/>
        <v>23.67</v>
      </c>
      <c r="Z31" s="6">
        <f>INPUT!E63</f>
        <v>1.06</v>
      </c>
      <c r="AA31" s="6">
        <f>INPUT!F63</f>
        <v>25.36</v>
      </c>
    </row>
    <row r="32" spans="1:27" ht="15.75">
      <c r="A32">
        <v>15</v>
      </c>
      <c r="B32">
        <f t="shared" si="4"/>
        <v>15</v>
      </c>
      <c r="C32" s="12" t="s">
        <v>251</v>
      </c>
      <c r="D32" s="12" t="s">
        <v>252</v>
      </c>
      <c r="E32" s="6">
        <v>44.82</v>
      </c>
      <c r="F32" s="6">
        <v>44.81</v>
      </c>
      <c r="G32" s="6">
        <v>44.35</v>
      </c>
      <c r="H32" s="6">
        <v>44.85</v>
      </c>
      <c r="I32" s="6">
        <v>44.13</v>
      </c>
      <c r="J32" s="6">
        <v>44.85</v>
      </c>
      <c r="K32" s="6">
        <v>44.69</v>
      </c>
      <c r="L32" s="6">
        <v>44.61</v>
      </c>
      <c r="M32" s="6">
        <v>45.61</v>
      </c>
      <c r="N32" s="6">
        <v>45.05</v>
      </c>
      <c r="O32" s="6">
        <v>44.28</v>
      </c>
      <c r="P32" s="6">
        <v>45.59</v>
      </c>
      <c r="Q32" s="6">
        <v>46.12</v>
      </c>
      <c r="R32" s="6">
        <v>45.67</v>
      </c>
      <c r="S32" s="6">
        <f t="shared" si="0"/>
        <v>44.95928571428572</v>
      </c>
      <c r="T32" s="6">
        <f t="shared" si="1"/>
        <v>45.386666666666663</v>
      </c>
      <c r="U32" s="6">
        <f t="shared" si="2"/>
        <v>45.415000000000006</v>
      </c>
      <c r="V32" s="6">
        <v>45.67</v>
      </c>
      <c r="W32" s="6">
        <v>34.64</v>
      </c>
      <c r="X32" s="6">
        <v>46.64</v>
      </c>
      <c r="Y32" s="6">
        <f t="shared" si="3"/>
        <v>40.64</v>
      </c>
      <c r="Z32" s="6">
        <f>INPUT!E64</f>
        <v>1.98</v>
      </c>
      <c r="AA32" s="6">
        <f>INPUT!F64</f>
        <v>46.33</v>
      </c>
    </row>
    <row r="33" spans="1:29" ht="15.75">
      <c r="A33">
        <v>16</v>
      </c>
      <c r="B33">
        <f t="shared" si="4"/>
        <v>16</v>
      </c>
      <c r="C33" s="12" t="s">
        <v>253</v>
      </c>
      <c r="D33" s="12" t="s">
        <v>254</v>
      </c>
      <c r="E33" s="6">
        <v>43.83</v>
      </c>
      <c r="F33" s="6">
        <v>44.13</v>
      </c>
      <c r="G33" s="6">
        <v>43.91</v>
      </c>
      <c r="H33" s="6">
        <v>44.06</v>
      </c>
      <c r="I33" s="6">
        <v>43.8</v>
      </c>
      <c r="J33" s="6">
        <v>44.63</v>
      </c>
      <c r="K33" s="6">
        <v>43.87</v>
      </c>
      <c r="L33" s="6">
        <v>43.65</v>
      </c>
      <c r="M33" s="6">
        <v>44.45</v>
      </c>
      <c r="N33" s="6">
        <v>44.49</v>
      </c>
      <c r="O33" s="6">
        <v>44.26</v>
      </c>
      <c r="P33" s="6">
        <v>45.34</v>
      </c>
      <c r="Q33" s="6">
        <v>45.5</v>
      </c>
      <c r="R33" s="6">
        <v>45.36</v>
      </c>
      <c r="S33" s="6">
        <f t="shared" si="0"/>
        <v>44.377142857142857</v>
      </c>
      <c r="T33" s="6">
        <f t="shared" si="1"/>
        <v>44.9</v>
      </c>
      <c r="U33" s="6">
        <f t="shared" si="2"/>
        <v>45.114999999999995</v>
      </c>
      <c r="V33" s="6">
        <v>45.36</v>
      </c>
      <c r="W33" s="6">
        <v>35.729999999999997</v>
      </c>
      <c r="X33" s="6">
        <v>46.69</v>
      </c>
      <c r="Y33" s="6">
        <f t="shared" si="3"/>
        <v>41.209999999999994</v>
      </c>
      <c r="Z33" s="6">
        <f>INPUT!E65</f>
        <v>1.96</v>
      </c>
      <c r="AA33" s="6">
        <f>INPUT!F65</f>
        <v>45.4</v>
      </c>
    </row>
    <row r="34" spans="1:29" ht="15.75">
      <c r="A34">
        <v>17</v>
      </c>
      <c r="B34">
        <f t="shared" si="4"/>
        <v>17</v>
      </c>
      <c r="C34" s="12" t="s">
        <v>158</v>
      </c>
      <c r="D34" s="12" t="s">
        <v>159</v>
      </c>
      <c r="E34" s="6">
        <v>18.059999999999999</v>
      </c>
      <c r="F34" s="6">
        <v>17.649999999999999</v>
      </c>
      <c r="G34" s="6">
        <v>18.100000000000001</v>
      </c>
      <c r="H34" s="6">
        <v>18.11</v>
      </c>
      <c r="I34" s="6">
        <v>17.940000000000001</v>
      </c>
      <c r="J34" s="6">
        <v>17.78</v>
      </c>
      <c r="K34" s="6">
        <v>17.75</v>
      </c>
      <c r="L34" s="6">
        <v>17.53</v>
      </c>
      <c r="M34" s="6">
        <v>17.55</v>
      </c>
      <c r="N34" s="6">
        <v>17.29</v>
      </c>
      <c r="O34" s="6">
        <v>17.18</v>
      </c>
      <c r="P34" s="6">
        <v>17.850000000000001</v>
      </c>
      <c r="Q34" s="6">
        <v>17.940000000000001</v>
      </c>
      <c r="R34" s="6">
        <v>17.850000000000001</v>
      </c>
      <c r="S34" s="6">
        <f t="shared" si="0"/>
        <v>17.755714285714284</v>
      </c>
      <c r="T34" s="6">
        <f t="shared" si="1"/>
        <v>17.61</v>
      </c>
      <c r="U34" s="6">
        <f t="shared" si="2"/>
        <v>17.704999999999998</v>
      </c>
      <c r="V34" s="6">
        <v>17.850000000000001</v>
      </c>
      <c r="W34" s="6">
        <v>15.82</v>
      </c>
      <c r="X34" s="6">
        <v>19.66</v>
      </c>
      <c r="Y34" s="6">
        <f t="shared" si="3"/>
        <v>17.740000000000002</v>
      </c>
      <c r="Z34" s="6">
        <f>INPUT!E66</f>
        <v>0.88</v>
      </c>
      <c r="AA34" s="6">
        <f>INPUT!F66</f>
        <v>17.690000000000001</v>
      </c>
    </row>
    <row r="35" spans="1:29" ht="15.75">
      <c r="A35">
        <v>18</v>
      </c>
      <c r="B35">
        <f t="shared" si="4"/>
        <v>18</v>
      </c>
      <c r="C35" s="12" t="s">
        <v>160</v>
      </c>
      <c r="D35" s="12" t="s">
        <v>161</v>
      </c>
      <c r="E35" s="30">
        <v>37.880000000000003</v>
      </c>
      <c r="F35" s="30">
        <v>37.520000000000003</v>
      </c>
      <c r="G35" s="30">
        <v>37.72</v>
      </c>
      <c r="H35" s="30">
        <v>37.159999999999997</v>
      </c>
      <c r="I35" s="30">
        <v>36.74</v>
      </c>
      <c r="J35" s="30">
        <v>37.47</v>
      </c>
      <c r="K35" s="30">
        <v>36.32</v>
      </c>
      <c r="L35" s="30">
        <v>36.47</v>
      </c>
      <c r="M35" s="30">
        <v>36.57</v>
      </c>
      <c r="N35" s="30">
        <v>35.99</v>
      </c>
      <c r="O35" s="30">
        <v>35.47</v>
      </c>
      <c r="P35" s="30">
        <v>35.979999999999997</v>
      </c>
      <c r="Q35" s="6">
        <v>36.46</v>
      </c>
      <c r="R35" s="6">
        <v>35.94</v>
      </c>
      <c r="S35" s="6">
        <f t="shared" si="0"/>
        <v>36.692142857142855</v>
      </c>
      <c r="T35" s="6">
        <f t="shared" si="1"/>
        <v>36.068333333333335</v>
      </c>
      <c r="U35" s="6">
        <f t="shared" si="2"/>
        <v>35.962499999999999</v>
      </c>
      <c r="V35" s="6">
        <v>35.94</v>
      </c>
      <c r="W35" s="6">
        <v>32.96</v>
      </c>
      <c r="X35" s="6">
        <v>39.25</v>
      </c>
      <c r="Y35" s="6">
        <f t="shared" si="3"/>
        <v>36.105000000000004</v>
      </c>
      <c r="Z35" s="6">
        <f>INPUT!E67</f>
        <v>1.72</v>
      </c>
      <c r="AA35" s="6">
        <f>INPUT!F67</f>
        <v>36.15</v>
      </c>
    </row>
    <row r="36" spans="1:29" ht="15.75">
      <c r="A36">
        <v>19</v>
      </c>
      <c r="B36">
        <f t="shared" si="4"/>
        <v>19</v>
      </c>
      <c r="C36" s="12" t="s">
        <v>162</v>
      </c>
      <c r="D36" s="12" t="s">
        <v>163</v>
      </c>
      <c r="E36" s="6">
        <v>28.27</v>
      </c>
      <c r="F36" s="6">
        <v>27.97</v>
      </c>
      <c r="G36" s="6">
        <v>27.68</v>
      </c>
      <c r="H36" s="6">
        <v>27.68</v>
      </c>
      <c r="I36" s="6">
        <v>27.33</v>
      </c>
      <c r="J36" s="6">
        <v>27.81</v>
      </c>
      <c r="K36" s="6">
        <v>27.67</v>
      </c>
      <c r="L36" s="6">
        <v>27.52</v>
      </c>
      <c r="M36" s="6">
        <v>27.93</v>
      </c>
      <c r="N36" s="6">
        <v>27.69</v>
      </c>
      <c r="O36" s="6">
        <v>27.24</v>
      </c>
      <c r="P36" s="6">
        <v>28.18</v>
      </c>
      <c r="Q36" s="6">
        <v>28.66</v>
      </c>
      <c r="R36" s="6">
        <v>28.18</v>
      </c>
      <c r="S36" s="6">
        <f t="shared" si="0"/>
        <v>27.843571428571437</v>
      </c>
      <c r="T36" s="6">
        <f t="shared" si="1"/>
        <v>27.98</v>
      </c>
      <c r="U36" s="6">
        <f t="shared" si="2"/>
        <v>28.064999999999998</v>
      </c>
      <c r="V36" s="6">
        <v>28.18</v>
      </c>
      <c r="W36" s="6">
        <v>22.63</v>
      </c>
      <c r="X36" s="6">
        <v>29.13</v>
      </c>
      <c r="Y36" s="6">
        <f t="shared" si="3"/>
        <v>25.88</v>
      </c>
      <c r="Z36" s="6">
        <f>INPUT!E68</f>
        <v>1.32</v>
      </c>
      <c r="AA36" s="6">
        <f>INPUT!F68</f>
        <v>28.1</v>
      </c>
    </row>
    <row r="37" spans="1:29" ht="15.75">
      <c r="A37">
        <v>20</v>
      </c>
      <c r="B37">
        <f t="shared" si="4"/>
        <v>20</v>
      </c>
      <c r="C37" s="12" t="s">
        <v>257</v>
      </c>
      <c r="D37" s="12" t="s">
        <v>258</v>
      </c>
      <c r="E37" s="6">
        <v>34.26</v>
      </c>
      <c r="F37" s="6">
        <v>34.26</v>
      </c>
      <c r="G37" s="6">
        <v>34.380000000000003</v>
      </c>
      <c r="H37" s="6">
        <v>34.369999999999997</v>
      </c>
      <c r="I37" s="6">
        <v>34.22</v>
      </c>
      <c r="J37" s="6">
        <v>34.85</v>
      </c>
      <c r="K37" s="6">
        <v>34.53</v>
      </c>
      <c r="L37" s="6">
        <v>34.5</v>
      </c>
      <c r="M37" s="6">
        <v>35.18</v>
      </c>
      <c r="N37" s="6">
        <v>35.049999999999997</v>
      </c>
      <c r="O37" s="6">
        <v>34.85</v>
      </c>
      <c r="P37" s="6">
        <v>35.880000000000003</v>
      </c>
      <c r="Q37" s="6">
        <v>36.590000000000003</v>
      </c>
      <c r="R37" s="6">
        <v>36.42</v>
      </c>
      <c r="S37" s="6">
        <f t="shared" si="0"/>
        <v>34.952857142857148</v>
      </c>
      <c r="T37" s="6">
        <f t="shared" si="1"/>
        <v>35.661666666666662</v>
      </c>
      <c r="U37" s="6">
        <f t="shared" si="2"/>
        <v>35.935000000000002</v>
      </c>
      <c r="V37" s="6">
        <v>36.42</v>
      </c>
      <c r="W37" s="6">
        <v>27</v>
      </c>
      <c r="X37" s="6">
        <v>37</v>
      </c>
      <c r="Y37" s="6">
        <f t="shared" si="3"/>
        <v>32</v>
      </c>
      <c r="Z37" s="6">
        <f>INPUT!E69</f>
        <v>1.2</v>
      </c>
      <c r="AA37" s="6">
        <f>INPUT!F69</f>
        <v>35.270000000000003</v>
      </c>
    </row>
    <row r="38" spans="1:29" ht="15.75">
      <c r="A38">
        <v>21</v>
      </c>
      <c r="B38">
        <f t="shared" si="4"/>
        <v>21</v>
      </c>
      <c r="C38" s="12" t="s">
        <v>259</v>
      </c>
      <c r="D38" s="12" t="s">
        <v>261</v>
      </c>
      <c r="E38" s="6">
        <v>26.26</v>
      </c>
      <c r="F38" s="6">
        <v>26.24</v>
      </c>
      <c r="G38" s="6">
        <v>26.1</v>
      </c>
      <c r="H38" s="6">
        <v>26.22</v>
      </c>
      <c r="I38" s="6">
        <v>26.06</v>
      </c>
      <c r="J38" s="6">
        <v>26.43</v>
      </c>
      <c r="K38" s="6">
        <v>26.14</v>
      </c>
      <c r="L38" s="6">
        <v>26.18</v>
      </c>
      <c r="M38" s="6">
        <v>26.47</v>
      </c>
      <c r="N38" s="6">
        <v>26.48</v>
      </c>
      <c r="O38" s="6">
        <v>26.02</v>
      </c>
      <c r="P38" s="6">
        <v>26.76</v>
      </c>
      <c r="Q38" s="6">
        <v>27.07</v>
      </c>
      <c r="R38" s="6">
        <v>26.98</v>
      </c>
      <c r="S38" s="6">
        <f t="shared" si="0"/>
        <v>26.386428571428571</v>
      </c>
      <c r="T38" s="6">
        <f t="shared" si="1"/>
        <v>26.63</v>
      </c>
      <c r="U38" s="6">
        <f t="shared" si="2"/>
        <v>26.7075</v>
      </c>
      <c r="V38" s="6">
        <v>26.98</v>
      </c>
      <c r="W38" s="6">
        <v>21.2</v>
      </c>
      <c r="X38" s="6">
        <v>27.93</v>
      </c>
      <c r="Y38" s="6">
        <f t="shared" si="3"/>
        <v>24.564999999999998</v>
      </c>
      <c r="Z38" s="6">
        <f>INPUT!E70</f>
        <v>1.04</v>
      </c>
      <c r="AA38" s="6">
        <f>INPUT!F70</f>
        <v>26.71</v>
      </c>
    </row>
    <row r="39" spans="1:29" ht="15.75">
      <c r="A39">
        <v>22</v>
      </c>
      <c r="C39" s="12"/>
      <c r="D39" s="12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9" ht="15.75">
      <c r="A40">
        <v>23</v>
      </c>
      <c r="C40" s="12"/>
      <c r="D40" s="12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26"/>
      <c r="T40" s="26"/>
      <c r="U40" s="26"/>
      <c r="V40" s="26"/>
      <c r="W40" s="26"/>
      <c r="X40" s="26"/>
      <c r="Y40" s="26"/>
      <c r="Z40" s="6"/>
      <c r="AA40" s="6"/>
      <c r="AB40" s="25"/>
      <c r="AC40" s="25"/>
    </row>
    <row r="41" spans="1:29" ht="15.75">
      <c r="A41">
        <v>24</v>
      </c>
      <c r="B41">
        <f t="shared" si="4"/>
        <v>1</v>
      </c>
      <c r="C41" s="12" t="s">
        <v>20</v>
      </c>
      <c r="D41" s="12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26">
        <f>AVERAGE(S18:S38)</f>
        <v>35.594149659863945</v>
      </c>
      <c r="T41" s="26">
        <f t="shared" ref="T41:AA41" si="5">AVERAGE(T18:T38)</f>
        <v>35.765634920634923</v>
      </c>
      <c r="U41" s="26">
        <f t="shared" si="5"/>
        <v>35.826666666666661</v>
      </c>
      <c r="V41" s="26">
        <f t="shared" si="5"/>
        <v>36.005714285714284</v>
      </c>
      <c r="W41" s="26">
        <f t="shared" si="5"/>
        <v>29.05619047619048</v>
      </c>
      <c r="X41" s="26">
        <f t="shared" si="5"/>
        <v>37.703333333333326</v>
      </c>
      <c r="Y41" s="26">
        <f t="shared" si="5"/>
        <v>33.379761904761914</v>
      </c>
      <c r="Z41" s="26">
        <f t="shared" si="5"/>
        <v>1.5228571428571427</v>
      </c>
      <c r="AA41" s="26">
        <f t="shared" si="5"/>
        <v>36.120000000000012</v>
      </c>
      <c r="AB41" s="25"/>
      <c r="AC41" s="25"/>
    </row>
    <row r="42" spans="1:29" ht="15.75">
      <c r="A42">
        <v>25</v>
      </c>
      <c r="B42">
        <f t="shared" si="4"/>
        <v>2</v>
      </c>
      <c r="C42" s="12" t="s">
        <v>197</v>
      </c>
      <c r="D42" s="25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>
        <f>MEDIAN(S18:S38)</f>
        <v>36.692142857142855</v>
      </c>
      <c r="T42" s="6">
        <f t="shared" ref="T42:AA42" si="6">MEDIAN(T18:T38)</f>
        <v>36.068333333333335</v>
      </c>
      <c r="U42" s="6">
        <f t="shared" si="6"/>
        <v>35.962499999999999</v>
      </c>
      <c r="V42" s="6">
        <f t="shared" si="6"/>
        <v>36.42</v>
      </c>
      <c r="W42" s="6">
        <f t="shared" si="6"/>
        <v>32.64</v>
      </c>
      <c r="X42" s="6">
        <f t="shared" si="6"/>
        <v>39.25</v>
      </c>
      <c r="Y42" s="6">
        <f t="shared" si="6"/>
        <v>36.105000000000004</v>
      </c>
      <c r="Z42" s="6">
        <f t="shared" si="6"/>
        <v>1.32</v>
      </c>
      <c r="AA42" s="6">
        <f t="shared" si="6"/>
        <v>36.15</v>
      </c>
    </row>
    <row r="43" spans="1:29" ht="15.75">
      <c r="C43" s="12"/>
      <c r="D43" s="12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6"/>
      <c r="T43" s="6"/>
      <c r="U43" s="6"/>
      <c r="V43" s="6"/>
      <c r="W43" s="35"/>
      <c r="X43" s="35"/>
      <c r="Y43" s="35"/>
      <c r="Z43" s="35"/>
    </row>
    <row r="44" spans="1:29">
      <c r="C44" s="18" t="s">
        <v>140</v>
      </c>
      <c r="V44" s="6"/>
      <c r="W44" s="6"/>
      <c r="X44" s="6"/>
      <c r="Y44" s="6"/>
      <c r="Z44" s="6"/>
    </row>
    <row r="45" spans="1:29">
      <c r="C45" s="18" t="s">
        <v>318</v>
      </c>
      <c r="V45" s="6"/>
      <c r="W45" s="6"/>
      <c r="X45" s="6"/>
      <c r="Y45" s="6"/>
      <c r="Z45" s="6"/>
    </row>
    <row r="46" spans="1:29">
      <c r="C46" s="18" t="s">
        <v>141</v>
      </c>
      <c r="V46" s="6"/>
      <c r="W46" s="6"/>
      <c r="X46" s="6"/>
      <c r="Y46" s="6"/>
      <c r="Z46" s="6"/>
    </row>
    <row r="47" spans="1:29">
      <c r="C47" s="18" t="s">
        <v>319</v>
      </c>
      <c r="V47" s="34"/>
      <c r="W47" s="34"/>
      <c r="X47" s="34"/>
      <c r="Y47" s="34"/>
      <c r="Z47" s="34"/>
    </row>
    <row r="48" spans="1:29">
      <c r="C48" s="18" t="s">
        <v>320</v>
      </c>
      <c r="V48" s="34"/>
      <c r="W48" s="34"/>
      <c r="X48" s="34"/>
      <c r="Y48" s="34"/>
      <c r="Z48" s="34"/>
    </row>
  </sheetData>
  <mergeCells count="3">
    <mergeCell ref="C9:Z9"/>
    <mergeCell ref="C10:Z10"/>
    <mergeCell ref="C11:Z11"/>
  </mergeCells>
  <pageMargins left="0.7" right="0.7" top="0.75" bottom="0.75" header="0.3" footer="0.3"/>
  <pageSetup scale="42" orientation="landscape" r:id="rId1"/>
  <headerFooter>
    <oddHeader>&amp;RDocket No. 11-035-200
Exhibit OCS 1.4D Lawton
Page 1 of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view="pageLayout" topLeftCell="E1" zoomScaleNormal="100" workbookViewId="0">
      <selection activeCell="E6" sqref="E6"/>
    </sheetView>
  </sheetViews>
  <sheetFormatPr defaultRowHeight="15"/>
  <cols>
    <col min="1" max="1" width="5.5703125" customWidth="1"/>
    <col min="2" max="2" width="32.28515625" customWidth="1"/>
    <col min="10" max="10" width="10.42578125" customWidth="1"/>
  </cols>
  <sheetData>
    <row r="1" spans="1: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5" ht="23.25">
      <c r="A3" s="1"/>
      <c r="B3" s="73" t="s">
        <v>267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49"/>
      <c r="T3" s="49"/>
      <c r="U3" s="49"/>
      <c r="V3" s="49"/>
      <c r="W3" s="49"/>
      <c r="X3" s="49"/>
      <c r="Y3" s="49"/>
    </row>
    <row r="4" spans="1:25" ht="23.25">
      <c r="A4" s="1"/>
      <c r="B4" s="73" t="s">
        <v>346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49"/>
      <c r="T4" s="49"/>
      <c r="U4" s="49"/>
      <c r="V4" s="49"/>
      <c r="W4" s="49"/>
      <c r="X4" s="49"/>
      <c r="Y4" s="49"/>
    </row>
    <row r="5" spans="1:25" ht="23.25">
      <c r="A5" s="1"/>
      <c r="B5" s="73" t="s">
        <v>105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1"/>
      <c r="T5" s="1"/>
      <c r="U5" s="1"/>
      <c r="V5" s="1"/>
    </row>
    <row r="6" spans="1: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5" ht="15.75">
      <c r="A9" s="1"/>
      <c r="B9" s="1"/>
      <c r="C9" s="1"/>
      <c r="D9" s="19" t="s">
        <v>63</v>
      </c>
      <c r="E9" s="19" t="s">
        <v>65</v>
      </c>
      <c r="F9" s="19" t="s">
        <v>66</v>
      </c>
      <c r="G9" s="19" t="s">
        <v>67</v>
      </c>
      <c r="H9" s="19" t="s">
        <v>68</v>
      </c>
      <c r="I9" s="19" t="s">
        <v>70</v>
      </c>
      <c r="J9" s="19" t="s">
        <v>71</v>
      </c>
      <c r="K9" s="19" t="s">
        <v>72</v>
      </c>
      <c r="L9" s="19" t="s">
        <v>73</v>
      </c>
      <c r="M9" s="19" t="s">
        <v>74</v>
      </c>
      <c r="N9" s="19" t="s">
        <v>75</v>
      </c>
      <c r="O9" s="19" t="s">
        <v>76</v>
      </c>
      <c r="P9" s="19" t="s">
        <v>77</v>
      </c>
      <c r="Q9" s="19" t="s">
        <v>78</v>
      </c>
      <c r="R9" s="19" t="s">
        <v>79</v>
      </c>
      <c r="S9" s="1"/>
      <c r="T9" s="1"/>
      <c r="U9" s="1"/>
      <c r="V9" s="1"/>
    </row>
    <row r="10" spans="1:25" ht="39">
      <c r="A10" s="2" t="s">
        <v>0</v>
      </c>
      <c r="B10" s="2" t="s">
        <v>1</v>
      </c>
      <c r="C10" s="2" t="s">
        <v>2</v>
      </c>
      <c r="D10" s="1" t="s">
        <v>21</v>
      </c>
      <c r="E10" s="1" t="s">
        <v>22</v>
      </c>
      <c r="F10" s="1" t="s">
        <v>23</v>
      </c>
      <c r="G10" s="1" t="s">
        <v>12</v>
      </c>
      <c r="H10" s="1" t="s">
        <v>13</v>
      </c>
      <c r="I10" s="1" t="s">
        <v>14</v>
      </c>
      <c r="J10" s="2" t="s">
        <v>24</v>
      </c>
      <c r="K10" s="2" t="s">
        <v>25</v>
      </c>
      <c r="L10" s="2" t="s">
        <v>26</v>
      </c>
      <c r="M10" s="2" t="s">
        <v>27</v>
      </c>
      <c r="N10" s="2" t="s">
        <v>28</v>
      </c>
      <c r="O10" s="2" t="s">
        <v>29</v>
      </c>
      <c r="P10" s="2" t="s">
        <v>30</v>
      </c>
      <c r="Q10" s="2" t="s">
        <v>39</v>
      </c>
      <c r="R10" s="2" t="s">
        <v>40</v>
      </c>
      <c r="S10" s="2"/>
      <c r="T10" s="2"/>
      <c r="U10" s="2"/>
      <c r="V10" s="2"/>
    </row>
    <row r="11" spans="1:25" ht="15.75">
      <c r="A11">
        <v>1</v>
      </c>
      <c r="B11" s="12" t="s">
        <v>142</v>
      </c>
      <c r="C11" s="12" t="s">
        <v>4</v>
      </c>
      <c r="D11" s="4"/>
      <c r="E11" s="4"/>
      <c r="F11" s="4"/>
      <c r="G11" s="4">
        <f>INPUT!J50</f>
        <v>5.0000000000000001E-3</v>
      </c>
      <c r="H11" s="4">
        <f>INPUT!K50</f>
        <v>0.12</v>
      </c>
      <c r="I11" s="4">
        <f>INPUT!L50</f>
        <v>5.5E-2</v>
      </c>
      <c r="J11" s="4">
        <f>AVERAGE(D11:I11)</f>
        <v>0.06</v>
      </c>
      <c r="K11" s="4">
        <f>INPUT!M50</f>
        <v>6.5000000000000002E-2</v>
      </c>
      <c r="L11" s="4">
        <f>INPUT!N50</f>
        <v>0.02</v>
      </c>
      <c r="M11" s="4">
        <f>INPUT!O50</f>
        <v>0.04</v>
      </c>
      <c r="N11" s="4">
        <v>0.05</v>
      </c>
      <c r="O11" s="4">
        <v>0.05</v>
      </c>
      <c r="P11" s="4">
        <f>(K11+N11+O11)/3</f>
        <v>5.5E-2</v>
      </c>
      <c r="Q11" s="4">
        <f>'OCS 1.5 p2'!S11</f>
        <v>3.3020623360172058E-2</v>
      </c>
      <c r="R11" s="4">
        <f>(P11+Q11)/2</f>
        <v>4.4010311680086026E-2</v>
      </c>
    </row>
    <row r="12" spans="1:25" ht="15.75">
      <c r="A12">
        <f>A11+1</f>
        <v>2</v>
      </c>
      <c r="B12" s="12" t="s">
        <v>143</v>
      </c>
      <c r="C12" s="12" t="s">
        <v>5</v>
      </c>
      <c r="D12" s="4">
        <f>INPUT!G51</f>
        <v>0.02</v>
      </c>
      <c r="E12" s="4"/>
      <c r="F12" s="4">
        <f>INPUT!I51</f>
        <v>5.0000000000000001E-3</v>
      </c>
      <c r="G12" s="4">
        <f>INPUT!J51</f>
        <v>0.05</v>
      </c>
      <c r="H12" s="4">
        <f>INPUT!K51</f>
        <v>0.08</v>
      </c>
      <c r="I12" s="4">
        <f>INPUT!L51</f>
        <v>3.5000000000000003E-2</v>
      </c>
      <c r="J12" s="4">
        <f t="shared" ref="J12:J31" si="0">AVERAGE(D12:I12)</f>
        <v>3.8000000000000006E-2</v>
      </c>
      <c r="K12" s="4">
        <f>INPUT!M51</f>
        <v>6.5000000000000002E-2</v>
      </c>
      <c r="L12" s="4">
        <f>INPUT!N51</f>
        <v>5.5E-2</v>
      </c>
      <c r="M12" s="4">
        <f>INPUT!O51</f>
        <v>0.03</v>
      </c>
      <c r="N12" s="4">
        <v>0.06</v>
      </c>
      <c r="O12" s="4">
        <v>6.2E-2</v>
      </c>
      <c r="P12" s="4">
        <f>(K12+N12+O12)/3</f>
        <v>6.2333333333333331E-2</v>
      </c>
      <c r="Q12" s="4">
        <f>'OCS 1.5 p2'!S12</f>
        <v>4.469850025583668E-2</v>
      </c>
      <c r="R12" s="4">
        <f t="shared" ref="R12:R31" si="1">(P12+Q12)/2</f>
        <v>5.3515916794585006E-2</v>
      </c>
    </row>
    <row r="13" spans="1:25" ht="15.75">
      <c r="A13">
        <f t="shared" ref="A13:A35" si="2">A12+1</f>
        <v>3</v>
      </c>
      <c r="B13" s="12" t="s">
        <v>144</v>
      </c>
      <c r="C13" s="12" t="s">
        <v>145</v>
      </c>
      <c r="D13" s="4"/>
      <c r="E13" s="4"/>
      <c r="F13" s="4">
        <f>INPUT!I52</f>
        <v>3.5000000000000003E-2</v>
      </c>
      <c r="G13" s="4"/>
      <c r="H13" s="4"/>
      <c r="I13" s="4">
        <f>INPUT!L52</f>
        <v>2.5000000000000001E-2</v>
      </c>
      <c r="J13" s="4">
        <f t="shared" si="0"/>
        <v>3.0000000000000002E-2</v>
      </c>
      <c r="K13" s="4"/>
      <c r="L13" s="4"/>
      <c r="M13" s="4">
        <f>INPUT!O52</f>
        <v>1.4999999999999999E-2</v>
      </c>
      <c r="N13" s="4">
        <v>0.04</v>
      </c>
      <c r="O13" s="4">
        <v>0.04</v>
      </c>
      <c r="P13" s="4">
        <f>(N13+O13)/2</f>
        <v>0.04</v>
      </c>
      <c r="Q13" s="4">
        <f>'OCS 1.5 p2'!S13</f>
        <v>2.458483735923412E-2</v>
      </c>
      <c r="R13" s="4">
        <f t="shared" si="1"/>
        <v>3.229241867961706E-2</v>
      </c>
    </row>
    <row r="14" spans="1:25" ht="15.75">
      <c r="A14">
        <f t="shared" si="2"/>
        <v>4</v>
      </c>
      <c r="B14" s="12" t="s">
        <v>146</v>
      </c>
      <c r="C14" s="12" t="s">
        <v>147</v>
      </c>
      <c r="D14" s="4">
        <f>INPUT!G53</f>
        <v>2.5000000000000001E-2</v>
      </c>
      <c r="E14" s="4"/>
      <c r="F14" s="4">
        <f>INPUT!I53</f>
        <v>0.01</v>
      </c>
      <c r="G14" s="4">
        <f>INPUT!J53</f>
        <v>0.02</v>
      </c>
      <c r="H14" s="4">
        <f>INPUT!K53</f>
        <v>0.02</v>
      </c>
      <c r="I14" s="4">
        <f>INPUT!L53</f>
        <v>0.05</v>
      </c>
      <c r="J14" s="4">
        <f t="shared" si="0"/>
        <v>2.5000000000000001E-2</v>
      </c>
      <c r="K14" s="4">
        <f>INPUT!M53</f>
        <v>0.04</v>
      </c>
      <c r="L14" s="4">
        <f>INPUT!N53</f>
        <v>3.5000000000000003E-2</v>
      </c>
      <c r="M14" s="4">
        <f>INPUT!O53</f>
        <v>0.05</v>
      </c>
      <c r="N14" s="4">
        <v>0.04</v>
      </c>
      <c r="O14" s="4">
        <v>4.2999999999999997E-2</v>
      </c>
      <c r="P14" s="4">
        <f t="shared" ref="P14:P16" si="3">(K14+N14+O14)/3</f>
        <v>4.1000000000000002E-2</v>
      </c>
      <c r="Q14" s="4">
        <f>'OCS 1.5 p2'!S14</f>
        <v>4.4767363558407727E-2</v>
      </c>
      <c r="R14" s="4">
        <f t="shared" si="1"/>
        <v>4.2883681779203861E-2</v>
      </c>
    </row>
    <row r="15" spans="1:25" ht="15.75">
      <c r="A15">
        <f t="shared" si="2"/>
        <v>5</v>
      </c>
      <c r="B15" s="12" t="s">
        <v>148</v>
      </c>
      <c r="C15" s="12" t="s">
        <v>149</v>
      </c>
      <c r="D15" s="4">
        <f>INPUT!G54</f>
        <v>0.05</v>
      </c>
      <c r="E15" s="4">
        <f>INPUT!H54</f>
        <v>7.4999999999999997E-2</v>
      </c>
      <c r="F15" s="4">
        <f>INPUT!I54</f>
        <v>3.5000000000000003E-2</v>
      </c>
      <c r="G15" s="4">
        <f>INPUT!J54</f>
        <v>9.5000000000000001E-2</v>
      </c>
      <c r="H15" s="4">
        <f>INPUT!K54</f>
        <v>0.125</v>
      </c>
      <c r="I15" s="4">
        <f>INPUT!L54</f>
        <v>0.04</v>
      </c>
      <c r="J15" s="4">
        <f t="shared" si="0"/>
        <v>6.9999999999999993E-2</v>
      </c>
      <c r="K15" s="4">
        <f>INPUT!M54</f>
        <v>5.5E-2</v>
      </c>
      <c r="L15" s="4">
        <f>INPUT!N54</f>
        <v>6.5000000000000002E-2</v>
      </c>
      <c r="M15" s="4">
        <f>INPUT!O54</f>
        <v>3.5000000000000003E-2</v>
      </c>
      <c r="N15" s="4">
        <v>4.7E-2</v>
      </c>
      <c r="O15" s="4">
        <v>4.7E-2</v>
      </c>
      <c r="P15" s="4">
        <f t="shared" si="3"/>
        <v>4.9666666666666671E-2</v>
      </c>
      <c r="Q15" s="4">
        <f>'OCS 1.5 p2'!S15</f>
        <v>3.568189822492792E-2</v>
      </c>
      <c r="R15" s="4">
        <f t="shared" si="1"/>
        <v>4.2674282445797296E-2</v>
      </c>
    </row>
    <row r="16" spans="1:25" ht="15.75">
      <c r="A16">
        <f t="shared" si="2"/>
        <v>6</v>
      </c>
      <c r="B16" s="12" t="s">
        <v>150</v>
      </c>
      <c r="C16" s="12" t="s">
        <v>151</v>
      </c>
      <c r="D16" s="4"/>
      <c r="E16" s="4"/>
      <c r="F16" s="4"/>
      <c r="G16" s="4">
        <f>INPUT!J55</f>
        <v>8.5000000000000006E-2</v>
      </c>
      <c r="H16" s="4"/>
      <c r="I16" s="4">
        <f>INPUT!L55</f>
        <v>0.02</v>
      </c>
      <c r="J16" s="4">
        <f t="shared" si="0"/>
        <v>5.2500000000000005E-2</v>
      </c>
      <c r="K16" s="4">
        <f>INPUT!M55</f>
        <v>7.0000000000000007E-2</v>
      </c>
      <c r="L16" s="4">
        <f>INPUT!N55</f>
        <v>0.105</v>
      </c>
      <c r="M16" s="4">
        <f>INPUT!O55</f>
        <v>5.5E-2</v>
      </c>
      <c r="N16" s="4">
        <v>0.05</v>
      </c>
      <c r="O16" s="4">
        <v>5.8000000000000003E-2</v>
      </c>
      <c r="P16" s="4">
        <f t="shared" si="3"/>
        <v>5.9333333333333342E-2</v>
      </c>
      <c r="Q16" s="4">
        <f>'OCS 1.5 p2'!S16</f>
        <v>5.2694624025207325E-2</v>
      </c>
      <c r="R16" s="4">
        <f t="shared" si="1"/>
        <v>5.6013978679270333E-2</v>
      </c>
    </row>
    <row r="17" spans="1:18" ht="15.75">
      <c r="A17">
        <f t="shared" si="2"/>
        <v>7</v>
      </c>
      <c r="B17" s="12" t="s">
        <v>276</v>
      </c>
      <c r="C17" s="12" t="s">
        <v>277</v>
      </c>
      <c r="D17" s="4">
        <f>INPUT!G56</f>
        <v>0.01</v>
      </c>
      <c r="E17" s="4">
        <f>INPUT!H56</f>
        <v>0.01</v>
      </c>
      <c r="F17" s="4">
        <f>INPUT!I56</f>
        <v>0.04</v>
      </c>
      <c r="G17" s="4">
        <f>INPUT!J56</f>
        <v>4.4999999999999998E-2</v>
      </c>
      <c r="H17" s="4">
        <f>INPUT!K56</f>
        <v>0.01</v>
      </c>
      <c r="I17" s="4">
        <f>INPUT!L56</f>
        <v>4.4999999999999998E-2</v>
      </c>
      <c r="J17" s="4">
        <f t="shared" si="0"/>
        <v>2.6666666666666661E-2</v>
      </c>
      <c r="K17" s="4">
        <f>INPUT!M56</f>
        <v>0.04</v>
      </c>
      <c r="L17" s="4">
        <f>INPUT!N56</f>
        <v>0.01</v>
      </c>
      <c r="M17" s="4">
        <f>INPUT!O56</f>
        <v>0.08</v>
      </c>
      <c r="N17" s="4"/>
      <c r="O17" s="4">
        <v>3.6999999999999998E-2</v>
      </c>
      <c r="P17" s="4">
        <f>(K17+O17)/2</f>
        <v>3.85E-2</v>
      </c>
      <c r="Q17" s="4">
        <f>'OCS 1.5 p2'!S17</f>
        <v>3.324303693475008E-2</v>
      </c>
      <c r="R17" s="4">
        <f t="shared" si="1"/>
        <v>3.587151846737504E-2</v>
      </c>
    </row>
    <row r="18" spans="1:18" ht="15.75">
      <c r="A18">
        <f t="shared" si="2"/>
        <v>8</v>
      </c>
      <c r="B18" s="12" t="s">
        <v>245</v>
      </c>
      <c r="C18" s="12" t="s">
        <v>246</v>
      </c>
      <c r="D18" s="4"/>
      <c r="E18" s="4">
        <f>INPUT!H57</f>
        <v>5.0000000000000001E-3</v>
      </c>
      <c r="F18" s="4">
        <f>INPUT!I57</f>
        <v>3.5000000000000003E-2</v>
      </c>
      <c r="G18" s="4">
        <f>INPUT!J57</f>
        <v>2.5000000000000001E-2</v>
      </c>
      <c r="H18" s="4">
        <f>INPUT!K57</f>
        <v>0.01</v>
      </c>
      <c r="I18" s="4">
        <f>INPUT!L57</f>
        <v>3.5000000000000003E-2</v>
      </c>
      <c r="J18" s="4">
        <f t="shared" si="0"/>
        <v>2.1999999999999999E-2</v>
      </c>
      <c r="K18" s="4">
        <f>INPUT!M57</f>
        <v>0.05</v>
      </c>
      <c r="L18" s="4">
        <f>INPUT!N57</f>
        <v>0.04</v>
      </c>
      <c r="M18" s="4">
        <f>INPUT!O57</f>
        <v>3.5000000000000003E-2</v>
      </c>
      <c r="N18" s="4">
        <v>4.2000000000000003E-2</v>
      </c>
      <c r="O18" s="4">
        <v>4.3999999999999997E-2</v>
      </c>
      <c r="P18" s="4">
        <f t="shared" ref="P18:P31" si="4">(K18+N18+O18)/3</f>
        <v>4.5333333333333337E-2</v>
      </c>
      <c r="Q18" s="4">
        <f>'OCS 1.5 p2'!S18</f>
        <v>3.6327405693463308E-2</v>
      </c>
      <c r="R18" s="4">
        <f t="shared" si="1"/>
        <v>4.0830369513398322E-2</v>
      </c>
    </row>
    <row r="19" spans="1:18" ht="15.75">
      <c r="A19">
        <f t="shared" si="2"/>
        <v>9</v>
      </c>
      <c r="B19" s="12" t="s">
        <v>3</v>
      </c>
      <c r="C19" s="12" t="s">
        <v>6</v>
      </c>
      <c r="D19" s="4"/>
      <c r="E19" s="4">
        <f>INPUT!H58</f>
        <v>7.0000000000000007E-2</v>
      </c>
      <c r="F19" s="4">
        <f>INPUT!I58</f>
        <v>1.0999999999999999E-2</v>
      </c>
      <c r="G19" s="4">
        <f>INPUT!J58</f>
        <v>0.06</v>
      </c>
      <c r="H19" s="4">
        <f>INPUT!K58</f>
        <v>5.5E-2</v>
      </c>
      <c r="I19" s="4">
        <f>INPUT!L58</f>
        <v>8.5000000000000006E-2</v>
      </c>
      <c r="J19" s="4">
        <f t="shared" si="0"/>
        <v>5.6200000000000007E-2</v>
      </c>
      <c r="K19" s="4">
        <f>INPUT!M58</f>
        <v>0.01</v>
      </c>
      <c r="L19" s="4">
        <f>INPUT!N58</f>
        <v>0.03</v>
      </c>
      <c r="M19" s="4">
        <f>INPUT!O58</f>
        <v>0.04</v>
      </c>
      <c r="N19" s="4">
        <v>0.05</v>
      </c>
      <c r="O19" s="4">
        <v>0.05</v>
      </c>
      <c r="P19" s="4">
        <f t="shared" si="4"/>
        <v>3.6666666666666674E-2</v>
      </c>
      <c r="Q19" s="4">
        <f>'OCS 1.5 p2'!S19</f>
        <v>5.3349412606328694E-2</v>
      </c>
      <c r="R19" s="4">
        <f t="shared" si="1"/>
        <v>4.5008039636497688E-2</v>
      </c>
    </row>
    <row r="20" spans="1:18" ht="15.75">
      <c r="A20">
        <f t="shared" si="2"/>
        <v>10</v>
      </c>
      <c r="B20" s="12" t="s">
        <v>152</v>
      </c>
      <c r="C20" s="12" t="s">
        <v>153</v>
      </c>
      <c r="D20" s="4"/>
      <c r="E20" s="4"/>
      <c r="F20" s="4">
        <f>INPUT!I59</f>
        <v>4.4999999999999998E-2</v>
      </c>
      <c r="G20" s="4"/>
      <c r="H20" s="4"/>
      <c r="I20" s="4">
        <f>INPUT!L59</f>
        <v>5.5E-2</v>
      </c>
      <c r="J20" s="4">
        <f t="shared" si="0"/>
        <v>0.05</v>
      </c>
      <c r="K20" s="4">
        <f>INPUT!M59</f>
        <v>5.5E-2</v>
      </c>
      <c r="L20" s="4">
        <f>INPUT!N59</f>
        <v>0.05</v>
      </c>
      <c r="M20" s="4">
        <f>INPUT!O59</f>
        <v>0.02</v>
      </c>
      <c r="N20" s="4">
        <v>7.0000000000000007E-2</v>
      </c>
      <c r="O20" s="4">
        <v>7.0000000000000007E-2</v>
      </c>
      <c r="P20" s="4">
        <f t="shared" si="4"/>
        <v>6.5000000000000002E-2</v>
      </c>
      <c r="Q20" s="4">
        <f>'OCS 1.5 p2'!S20</f>
        <v>1.9808757802931939E-2</v>
      </c>
      <c r="R20" s="4">
        <f t="shared" si="1"/>
        <v>4.2404378901465971E-2</v>
      </c>
    </row>
    <row r="21" spans="1:18" ht="15.75">
      <c r="A21">
        <f t="shared" si="2"/>
        <v>11</v>
      </c>
      <c r="B21" s="12" t="s">
        <v>154</v>
      </c>
      <c r="C21" s="12" t="s">
        <v>155</v>
      </c>
      <c r="D21" s="4"/>
      <c r="E21" s="4"/>
      <c r="F21" s="4">
        <f>INPUT!I60</f>
        <v>0.02</v>
      </c>
      <c r="G21" s="4"/>
      <c r="H21" s="4"/>
      <c r="I21" s="4">
        <f>INPUT!L60</f>
        <v>1.4999999999999999E-2</v>
      </c>
      <c r="J21" s="4">
        <f t="shared" si="0"/>
        <v>1.7500000000000002E-2</v>
      </c>
      <c r="K21" s="4">
        <f>INPUT!M60</f>
        <v>0.09</v>
      </c>
      <c r="L21" s="4">
        <f>INPUT!N60</f>
        <v>0.01</v>
      </c>
      <c r="M21" s="4">
        <f>INPUT!O60</f>
        <v>5.5E-2</v>
      </c>
      <c r="N21" s="4">
        <v>0.08</v>
      </c>
      <c r="O21" s="4">
        <v>6.5000000000000002E-2</v>
      </c>
      <c r="P21" s="4">
        <f t="shared" si="4"/>
        <v>7.8333333333333324E-2</v>
      </c>
      <c r="Q21" s="4">
        <f>'OCS 1.5 p2'!S21</f>
        <v>3.5786355265141803E-2</v>
      </c>
      <c r="R21" s="4">
        <f t="shared" si="1"/>
        <v>5.7059844299237564E-2</v>
      </c>
    </row>
    <row r="22" spans="1:18" ht="15.75">
      <c r="A22">
        <f t="shared" si="2"/>
        <v>12</v>
      </c>
      <c r="B22" s="12" t="s">
        <v>247</v>
      </c>
      <c r="C22" s="12" t="s">
        <v>248</v>
      </c>
      <c r="D22" s="4"/>
      <c r="E22" s="4"/>
      <c r="F22" s="4">
        <f>INPUT!I61</f>
        <v>3.5000000000000003E-2</v>
      </c>
      <c r="G22" s="4">
        <f>INPUT!J61</f>
        <v>8.5000000000000006E-2</v>
      </c>
      <c r="H22" s="4"/>
      <c r="I22" s="4">
        <f>INPUT!L61</f>
        <v>0.05</v>
      </c>
      <c r="J22" s="4">
        <f t="shared" si="0"/>
        <v>5.6666666666666671E-2</v>
      </c>
      <c r="K22" s="4">
        <f>INPUT!M61</f>
        <v>0.03</v>
      </c>
      <c r="L22" s="4">
        <f>INPUT!N61</f>
        <v>0.08</v>
      </c>
      <c r="M22" s="4">
        <f>INPUT!O61</f>
        <v>5.5E-2</v>
      </c>
      <c r="N22" s="4">
        <v>0.05</v>
      </c>
      <c r="O22" s="4">
        <v>0.05</v>
      </c>
      <c r="P22" s="4">
        <f t="shared" si="4"/>
        <v>4.3333333333333335E-2</v>
      </c>
      <c r="Q22" s="4">
        <f>'OCS 1.5 p2'!S22</f>
        <v>5.1751177259283097E-2</v>
      </c>
      <c r="R22" s="4">
        <f t="shared" si="1"/>
        <v>4.754225529630822E-2</v>
      </c>
    </row>
    <row r="23" spans="1:18" ht="15.75">
      <c r="A23">
        <f t="shared" si="2"/>
        <v>13</v>
      </c>
      <c r="B23" s="12" t="s">
        <v>156</v>
      </c>
      <c r="C23" s="12" t="s">
        <v>157</v>
      </c>
      <c r="D23" s="4"/>
      <c r="E23" s="4">
        <f>INPUT!H62</f>
        <v>0.04</v>
      </c>
      <c r="F23" s="4">
        <f>INPUT!I62</f>
        <v>0.02</v>
      </c>
      <c r="G23" s="4">
        <f>INPUT!J62</f>
        <v>0.01</v>
      </c>
      <c r="H23" s="4">
        <f>INPUT!K62</f>
        <v>1.4999999999999999E-2</v>
      </c>
      <c r="I23" s="4"/>
      <c r="J23" s="4">
        <f t="shared" si="0"/>
        <v>2.1249999999999998E-2</v>
      </c>
      <c r="K23" s="4">
        <f>INPUT!M62</f>
        <v>0.05</v>
      </c>
      <c r="L23" s="4">
        <f>INPUT!N62</f>
        <v>2.5000000000000001E-2</v>
      </c>
      <c r="M23" s="4">
        <f>INPUT!O62</f>
        <v>3.5000000000000003E-2</v>
      </c>
      <c r="N23" s="4">
        <v>5.2999999999999999E-2</v>
      </c>
      <c r="O23" s="4">
        <v>5.2999999999999999E-2</v>
      </c>
      <c r="P23" s="4">
        <f t="shared" si="4"/>
        <v>5.1999999999999998E-2</v>
      </c>
      <c r="Q23" s="4">
        <f>'OCS 1.5 p2'!S23</f>
        <v>3.4574474844232907E-2</v>
      </c>
      <c r="R23" s="4">
        <f t="shared" si="1"/>
        <v>4.3287237422116452E-2</v>
      </c>
    </row>
    <row r="24" spans="1:18" ht="15.75">
      <c r="A24">
        <f t="shared" si="2"/>
        <v>14</v>
      </c>
      <c r="B24" s="12" t="s">
        <v>249</v>
      </c>
      <c r="C24" s="12" t="s">
        <v>250</v>
      </c>
      <c r="D24" s="4"/>
      <c r="E24" s="4"/>
      <c r="F24" s="4"/>
      <c r="G24" s="4">
        <f>INPUT!J63</f>
        <v>8.5000000000000006E-2</v>
      </c>
      <c r="H24" s="4"/>
      <c r="I24" s="4">
        <f>INPUT!L63</f>
        <v>0.02</v>
      </c>
      <c r="J24" s="4">
        <f t="shared" si="0"/>
        <v>5.2500000000000005E-2</v>
      </c>
      <c r="K24" s="4">
        <f>INPUT!M63</f>
        <v>5.5E-2</v>
      </c>
      <c r="L24" s="4">
        <f>INPUT!N63</f>
        <v>3.5000000000000003E-2</v>
      </c>
      <c r="M24" s="4">
        <f>INPUT!O63</f>
        <v>0.04</v>
      </c>
      <c r="N24" s="4">
        <v>0.05</v>
      </c>
      <c r="O24" s="4">
        <v>5.1999999999999998E-2</v>
      </c>
      <c r="P24" s="4">
        <f t="shared" si="4"/>
        <v>5.2333333333333336E-2</v>
      </c>
      <c r="Q24" s="4">
        <f>'OCS 1.5 p2'!S24</f>
        <v>3.9071761231734572E-2</v>
      </c>
      <c r="R24" s="4">
        <f t="shared" si="1"/>
        <v>4.5702547282533951E-2</v>
      </c>
    </row>
    <row r="25" spans="1:18" ht="15.75">
      <c r="A25">
        <f t="shared" si="2"/>
        <v>15</v>
      </c>
      <c r="B25" s="12" t="s">
        <v>251</v>
      </c>
      <c r="C25" s="12" t="s">
        <v>252</v>
      </c>
      <c r="D25" s="4">
        <f>INPUT!G64</f>
        <v>4.4999999999999998E-2</v>
      </c>
      <c r="E25" s="4">
        <f>INPUT!H64</f>
        <v>4.4999999999999998E-2</v>
      </c>
      <c r="F25" s="4">
        <f>INPUT!I64</f>
        <v>3.5000000000000003E-2</v>
      </c>
      <c r="G25" s="4">
        <f>INPUT!J64</f>
        <v>0.02</v>
      </c>
      <c r="H25" s="4">
        <f>INPUT!K64</f>
        <v>0.04</v>
      </c>
      <c r="I25" s="4">
        <f>INPUT!L64</f>
        <v>4.4999999999999998E-2</v>
      </c>
      <c r="J25" s="4">
        <f t="shared" si="0"/>
        <v>3.833333333333333E-2</v>
      </c>
      <c r="K25" s="4">
        <f>INPUT!M64</f>
        <v>0.04</v>
      </c>
      <c r="L25" s="4">
        <f>INPUT!N64</f>
        <v>0.02</v>
      </c>
      <c r="M25" s="4">
        <f>INPUT!O64</f>
        <v>5.5E-2</v>
      </c>
      <c r="N25" s="4">
        <v>4.2000000000000003E-2</v>
      </c>
      <c r="O25" s="4">
        <v>0.04</v>
      </c>
      <c r="P25" s="4">
        <f t="shared" si="4"/>
        <v>4.0666666666666663E-2</v>
      </c>
      <c r="Q25" s="4">
        <f>'OCS 1.5 p2'!S25</f>
        <v>4.7944744718015186E-2</v>
      </c>
      <c r="R25" s="4">
        <f t="shared" si="1"/>
        <v>4.4305705692340921E-2</v>
      </c>
    </row>
    <row r="26" spans="1:18" ht="15.75">
      <c r="A26">
        <f t="shared" si="2"/>
        <v>16</v>
      </c>
      <c r="B26" s="12" t="s">
        <v>253</v>
      </c>
      <c r="C26" s="12" t="s">
        <v>254</v>
      </c>
      <c r="D26" s="4">
        <f>INPUT!G65</f>
        <v>0.03</v>
      </c>
      <c r="E26" s="4">
        <f>INPUT!H65</f>
        <v>0.03</v>
      </c>
      <c r="F26" s="4">
        <f>INPUT!I65</f>
        <v>3.5000000000000003E-2</v>
      </c>
      <c r="G26" s="4">
        <f>INPUT!J65</f>
        <v>0.03</v>
      </c>
      <c r="H26" s="4">
        <f>INPUT!K65</f>
        <v>0.04</v>
      </c>
      <c r="I26" s="4">
        <f>INPUT!L65</f>
        <v>0.06</v>
      </c>
      <c r="J26" s="4">
        <f t="shared" si="0"/>
        <v>3.7499999999999999E-2</v>
      </c>
      <c r="K26" s="4">
        <f>INPUT!M65</f>
        <v>0.05</v>
      </c>
      <c r="L26" s="4">
        <f>INPUT!N65</f>
        <v>0.04</v>
      </c>
      <c r="M26" s="4">
        <f>INPUT!O65</f>
        <v>5.5E-2</v>
      </c>
      <c r="N26" s="4">
        <v>7.0000000000000007E-2</v>
      </c>
      <c r="O26" s="4">
        <v>5.0999999999999997E-2</v>
      </c>
      <c r="P26" s="4">
        <f t="shared" si="4"/>
        <v>5.7000000000000002E-2</v>
      </c>
      <c r="Q26" s="4">
        <f>'OCS 1.5 p2'!S26</f>
        <v>4.6494670987904836E-2</v>
      </c>
      <c r="R26" s="4">
        <f t="shared" si="1"/>
        <v>5.1747335493952419E-2</v>
      </c>
    </row>
    <row r="27" spans="1:18" ht="15.75">
      <c r="A27">
        <f t="shared" si="2"/>
        <v>17</v>
      </c>
      <c r="B27" s="12" t="s">
        <v>158</v>
      </c>
      <c r="C27" s="12" t="s">
        <v>159</v>
      </c>
      <c r="D27" s="4"/>
      <c r="E27" s="4"/>
      <c r="F27" s="4"/>
      <c r="G27" s="4">
        <f>INPUT!J66</f>
        <v>3.5000000000000003E-2</v>
      </c>
      <c r="H27" s="4"/>
      <c r="I27" s="4">
        <f>INPUT!L66</f>
        <v>6.5000000000000002E-2</v>
      </c>
      <c r="J27" s="4">
        <f t="shared" si="0"/>
        <v>0.05</v>
      </c>
      <c r="K27" s="4">
        <f>INPUT!M66</f>
        <v>7.4999999999999997E-2</v>
      </c>
      <c r="L27" s="4">
        <f>INPUT!N66</f>
        <v>0.05</v>
      </c>
      <c r="M27" s="4">
        <f>INPUT!O66</f>
        <v>4.4999999999999998E-2</v>
      </c>
      <c r="N27" s="4">
        <v>0.05</v>
      </c>
      <c r="O27" s="4">
        <v>3.6999999999999998E-2</v>
      </c>
      <c r="P27" s="4">
        <f t="shared" si="4"/>
        <v>5.3999999999999999E-2</v>
      </c>
      <c r="Q27" s="4">
        <f>'OCS 1.5 p2'!S27</f>
        <v>4.5532339457042492E-2</v>
      </c>
      <c r="R27" s="4">
        <f t="shared" si="1"/>
        <v>4.9766169728521242E-2</v>
      </c>
    </row>
    <row r="28" spans="1:18" ht="15.75">
      <c r="A28">
        <f t="shared" si="2"/>
        <v>18</v>
      </c>
      <c r="B28" s="12" t="s">
        <v>160</v>
      </c>
      <c r="C28" s="12" t="s">
        <v>161</v>
      </c>
      <c r="D28" s="4">
        <f>INPUT!G67</f>
        <v>7.0000000000000007E-2</v>
      </c>
      <c r="E28" s="4">
        <f>INPUT!H67</f>
        <v>0.2</v>
      </c>
      <c r="F28" s="4">
        <f>INPUT!I67</f>
        <v>7.0000000000000007E-2</v>
      </c>
      <c r="G28" s="4">
        <f>INPUT!J67</f>
        <v>0.13</v>
      </c>
      <c r="H28" s="4">
        <f>INPUT!K67</f>
        <v>0.14499999999999999</v>
      </c>
      <c r="I28" s="4">
        <f>INPUT!L67</f>
        <v>0.05</v>
      </c>
      <c r="J28" s="4">
        <f t="shared" si="0"/>
        <v>0.11083333333333334</v>
      </c>
      <c r="K28" s="4">
        <f>INPUT!M67</f>
        <v>0.04</v>
      </c>
      <c r="L28" s="4">
        <f>INPUT!N67</f>
        <v>0.06</v>
      </c>
      <c r="M28" s="4">
        <f>INPUT!O67</f>
        <v>0.03</v>
      </c>
      <c r="N28" s="4">
        <v>3.6999999999999998E-2</v>
      </c>
      <c r="O28" s="4">
        <v>4.4999999999999998E-2</v>
      </c>
      <c r="P28" s="4">
        <f t="shared" si="4"/>
        <v>4.0666666666666663E-2</v>
      </c>
      <c r="Q28" s="4">
        <f>'OCS 1.5 p2'!S28</f>
        <v>5.3030563844087844E-2</v>
      </c>
      <c r="R28" s="4">
        <f t="shared" si="1"/>
        <v>4.6848615255377257E-2</v>
      </c>
    </row>
    <row r="29" spans="1:18" ht="15.75">
      <c r="A29">
        <f t="shared" si="2"/>
        <v>19</v>
      </c>
      <c r="B29" s="12" t="s">
        <v>162</v>
      </c>
      <c r="C29" s="12" t="s">
        <v>163</v>
      </c>
      <c r="D29" s="4"/>
      <c r="E29" s="4"/>
      <c r="F29" s="4"/>
      <c r="G29" s="4">
        <f>INPUT!J68</f>
        <v>0.01</v>
      </c>
      <c r="H29" s="4">
        <f>INPUT!K68</f>
        <v>7.0000000000000007E-2</v>
      </c>
      <c r="I29" s="4">
        <f>INPUT!L68</f>
        <v>0.06</v>
      </c>
      <c r="J29" s="4">
        <f t="shared" si="0"/>
        <v>4.6666666666666669E-2</v>
      </c>
      <c r="K29" s="4">
        <f>INPUT!M68</f>
        <v>6.5000000000000002E-2</v>
      </c>
      <c r="L29" s="4">
        <f>INPUT!N68</f>
        <v>0.03</v>
      </c>
      <c r="M29" s="4">
        <f>INPUT!O68</f>
        <v>0.04</v>
      </c>
      <c r="N29" s="4">
        <v>4.2999999999999997E-2</v>
      </c>
      <c r="O29" s="4">
        <v>5.8000000000000003E-2</v>
      </c>
      <c r="P29" s="4">
        <f t="shared" si="4"/>
        <v>5.5333333333333339E-2</v>
      </c>
      <c r="Q29" s="4">
        <f>'OCS 1.5 p2'!S29</f>
        <v>2.9128231529009636E-2</v>
      </c>
      <c r="R29" s="4">
        <f t="shared" si="1"/>
        <v>4.2230782431171489E-2</v>
      </c>
    </row>
    <row r="30" spans="1:18" ht="15.75">
      <c r="A30">
        <f t="shared" si="2"/>
        <v>20</v>
      </c>
      <c r="B30" s="12" t="s">
        <v>257</v>
      </c>
      <c r="C30" s="12" t="s">
        <v>258</v>
      </c>
      <c r="D30" s="4">
        <f>INPUT!G69</f>
        <v>0.09</v>
      </c>
      <c r="E30" s="4">
        <f>INPUT!H69</f>
        <v>0.03</v>
      </c>
      <c r="F30" s="4">
        <f>INPUT!I69</f>
        <v>6.5000000000000002E-2</v>
      </c>
      <c r="G30" s="4">
        <f>INPUT!J69</f>
        <v>0.1</v>
      </c>
      <c r="H30" s="4">
        <f>INPUT!K69</f>
        <v>0.14000000000000001</v>
      </c>
      <c r="I30" s="4">
        <f>INPUT!L69</f>
        <v>7.0000000000000007E-2</v>
      </c>
      <c r="J30" s="4">
        <f t="shared" si="0"/>
        <v>8.2500000000000004E-2</v>
      </c>
      <c r="K30" s="4">
        <f>INPUT!M69</f>
        <v>6.5000000000000002E-2</v>
      </c>
      <c r="L30" s="4">
        <f>INPUT!N69</f>
        <v>0.13500000000000001</v>
      </c>
      <c r="M30" s="4">
        <f>INPUT!O69</f>
        <v>3.5000000000000003E-2</v>
      </c>
      <c r="N30" s="4">
        <v>6.0999999999999999E-2</v>
      </c>
      <c r="O30" s="4">
        <v>6.6000000000000003E-2</v>
      </c>
      <c r="P30" s="4">
        <f t="shared" si="4"/>
        <v>6.4000000000000001E-2</v>
      </c>
      <c r="Q30" s="4">
        <f>'OCS 1.5 p2'!S30</f>
        <v>5.2135420882124514E-2</v>
      </c>
      <c r="R30" s="4">
        <f t="shared" si="1"/>
        <v>5.8067710441062258E-2</v>
      </c>
    </row>
    <row r="31" spans="1:18" ht="15.75">
      <c r="A31">
        <f t="shared" si="2"/>
        <v>21</v>
      </c>
      <c r="B31" s="12" t="s">
        <v>259</v>
      </c>
      <c r="C31" s="12" t="s">
        <v>261</v>
      </c>
      <c r="D31" s="4"/>
      <c r="E31" s="4"/>
      <c r="F31" s="4"/>
      <c r="G31" s="4">
        <f>INPUT!J70</f>
        <v>4.4999999999999998E-2</v>
      </c>
      <c r="H31" s="4">
        <f>INPUT!K70</f>
        <v>3.5000000000000003E-2</v>
      </c>
      <c r="I31" s="4">
        <f>INPUT!L70</f>
        <v>4.4999999999999998E-2</v>
      </c>
      <c r="J31" s="4">
        <f t="shared" si="0"/>
        <v>4.1666666666666664E-2</v>
      </c>
      <c r="K31" s="4">
        <f>INPUT!M70</f>
        <v>0.06</v>
      </c>
      <c r="L31" s="4">
        <f>INPUT!N70</f>
        <v>0.05</v>
      </c>
      <c r="M31" s="4">
        <f>INPUT!O70</f>
        <v>4.4999999999999998E-2</v>
      </c>
      <c r="N31" s="4">
        <v>6.3E-2</v>
      </c>
      <c r="O31" s="4">
        <v>5.0999999999999997E-2</v>
      </c>
      <c r="P31" s="4">
        <f t="shared" si="4"/>
        <v>5.7999999999999996E-2</v>
      </c>
      <c r="Q31" s="4">
        <f>'OCS 1.5 p2'!S31</f>
        <v>4.4881669965515916E-2</v>
      </c>
      <c r="R31" s="4">
        <f t="shared" si="1"/>
        <v>5.1440834982757956E-2</v>
      </c>
    </row>
    <row r="32" spans="1:18" ht="15.75">
      <c r="B32" s="12"/>
      <c r="C32" s="12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.75">
      <c r="B33" s="12"/>
      <c r="C33" s="12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5.75">
      <c r="A34">
        <f t="shared" si="2"/>
        <v>1</v>
      </c>
      <c r="B34" s="12" t="s">
        <v>20</v>
      </c>
      <c r="C34" s="12"/>
      <c r="D34" s="4">
        <f>AVERAGE(D11:D31)</f>
        <v>4.2499999999999996E-2</v>
      </c>
      <c r="E34" s="4">
        <f t="shared" ref="E34:M34" si="5">AVERAGE(E11:E31)</f>
        <v>5.6111111111111112E-2</v>
      </c>
      <c r="F34" s="4">
        <f t="shared" si="5"/>
        <v>3.3066666666666675E-2</v>
      </c>
      <c r="G34" s="4">
        <f t="shared" si="5"/>
        <v>5.1944444444444453E-2</v>
      </c>
      <c r="H34" s="4">
        <f t="shared" si="5"/>
        <v>6.4642857142857141E-2</v>
      </c>
      <c r="I34" s="4">
        <f t="shared" si="5"/>
        <v>4.6250000000000006E-2</v>
      </c>
      <c r="J34" s="4">
        <f t="shared" si="5"/>
        <v>4.6942063492063493E-2</v>
      </c>
      <c r="K34" s="4">
        <f t="shared" si="5"/>
        <v>5.3500000000000013E-2</v>
      </c>
      <c r="L34" s="4">
        <f t="shared" si="5"/>
        <v>4.7250000000000014E-2</v>
      </c>
      <c r="M34" s="4">
        <f t="shared" si="5"/>
        <v>4.2380952380952394E-2</v>
      </c>
      <c r="N34" s="4">
        <f>AVERAGE(N11:N31)</f>
        <v>5.2400000000000002E-2</v>
      </c>
      <c r="O34" s="4">
        <f t="shared" ref="O34:R34" si="6">AVERAGE(O11:O31)</f>
        <v>5.0904761904761911E-2</v>
      </c>
      <c r="P34" s="4">
        <f t="shared" si="6"/>
        <v>5.1833333333333342E-2</v>
      </c>
      <c r="Q34" s="4">
        <f t="shared" si="6"/>
        <v>4.0881327133588219E-2</v>
      </c>
      <c r="R34" s="4">
        <f t="shared" si="6"/>
        <v>4.6357330233460774E-2</v>
      </c>
    </row>
    <row r="35" spans="1:18" ht="15.75">
      <c r="A35">
        <f t="shared" si="2"/>
        <v>2</v>
      </c>
      <c r="B35" s="12" t="s">
        <v>197</v>
      </c>
      <c r="C35" s="25"/>
      <c r="D35" s="4">
        <f>MEDIAN(D11:D31)</f>
        <v>3.7499999999999999E-2</v>
      </c>
      <c r="E35" s="4">
        <f t="shared" ref="E35:M35" si="7">MEDIAN(E11:E31)</f>
        <v>0.04</v>
      </c>
      <c r="F35" s="4">
        <f t="shared" si="7"/>
        <v>3.5000000000000003E-2</v>
      </c>
      <c r="G35" s="4">
        <f t="shared" si="7"/>
        <v>4.4999999999999998E-2</v>
      </c>
      <c r="H35" s="4">
        <f t="shared" si="7"/>
        <v>4.7500000000000001E-2</v>
      </c>
      <c r="I35" s="4">
        <f t="shared" si="7"/>
        <v>4.7500000000000001E-2</v>
      </c>
      <c r="J35" s="4">
        <f t="shared" si="7"/>
        <v>4.6666666666666669E-2</v>
      </c>
      <c r="K35" s="4">
        <f t="shared" si="7"/>
        <v>5.5E-2</v>
      </c>
      <c r="L35" s="4">
        <f t="shared" si="7"/>
        <v>0.04</v>
      </c>
      <c r="M35" s="4">
        <f t="shared" si="7"/>
        <v>0.04</v>
      </c>
      <c r="N35" s="4">
        <f>MEDIAN(N11:N31)</f>
        <v>0.05</v>
      </c>
      <c r="O35" s="4">
        <f t="shared" ref="O35:R35" si="8">MEDIAN(O11:O31)</f>
        <v>0.05</v>
      </c>
      <c r="P35" s="4">
        <f t="shared" si="8"/>
        <v>5.2333333333333336E-2</v>
      </c>
      <c r="Q35" s="4">
        <f t="shared" si="8"/>
        <v>4.469850025583668E-2</v>
      </c>
      <c r="R35" s="4">
        <f t="shared" si="8"/>
        <v>4.5008039636497688E-2</v>
      </c>
    </row>
    <row r="36" spans="1:18">
      <c r="B36" t="s">
        <v>96</v>
      </c>
      <c r="R36" s="4"/>
    </row>
    <row r="37" spans="1:18">
      <c r="B37" s="18" t="s">
        <v>343</v>
      </c>
      <c r="R37" s="4"/>
    </row>
    <row r="38" spans="1:18">
      <c r="B38" s="18" t="s">
        <v>97</v>
      </c>
      <c r="R38" s="4"/>
    </row>
    <row r="39" spans="1:18">
      <c r="B39" s="18" t="s">
        <v>98</v>
      </c>
      <c r="R39" s="4"/>
    </row>
    <row r="40" spans="1:18">
      <c r="B40" s="18" t="s">
        <v>99</v>
      </c>
    </row>
    <row r="41" spans="1:18">
      <c r="B41" s="18" t="s">
        <v>100</v>
      </c>
    </row>
    <row r="42" spans="1:18">
      <c r="B42" s="18" t="s">
        <v>101</v>
      </c>
    </row>
    <row r="43" spans="1:18">
      <c r="B43" s="18"/>
    </row>
    <row r="44" spans="1:18">
      <c r="B44" s="18"/>
    </row>
    <row r="45" spans="1:18">
      <c r="B45" s="18"/>
    </row>
    <row r="46" spans="1:18">
      <c r="B46" s="18"/>
    </row>
    <row r="47" spans="1:18">
      <c r="B47" s="18"/>
    </row>
    <row r="48" spans="1:18">
      <c r="B48" s="18"/>
    </row>
    <row r="49" spans="2:2">
      <c r="B49" s="18"/>
    </row>
    <row r="50" spans="2:2">
      <c r="B50" s="18"/>
    </row>
    <row r="51" spans="2:2">
      <c r="B51" s="18"/>
    </row>
    <row r="52" spans="2:2">
      <c r="B52" s="18"/>
    </row>
    <row r="53" spans="2:2">
      <c r="B53" s="18"/>
    </row>
    <row r="54" spans="2:2">
      <c r="B54" s="18"/>
    </row>
  </sheetData>
  <mergeCells count="3">
    <mergeCell ref="B3:R3"/>
    <mergeCell ref="B4:R4"/>
    <mergeCell ref="B5:R5"/>
  </mergeCells>
  <pageMargins left="0.7" right="0.7" top="0.75" bottom="0.75" header="0.3" footer="0.3"/>
  <pageSetup scale="65" orientation="landscape" r:id="rId1"/>
  <headerFooter>
    <oddHeader>&amp;RDocket No. 11-035-200
Exhibit OCS 1.5D Lawton
Page 1 of 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4"/>
  <sheetViews>
    <sheetView topLeftCell="H1" zoomScaleNormal="100" workbookViewId="0">
      <selection activeCell="K1" sqref="K1"/>
    </sheetView>
  </sheetViews>
  <sheetFormatPr defaultRowHeight="15"/>
  <cols>
    <col min="1" max="1" width="4.42578125" customWidth="1"/>
    <col min="2" max="2" width="24.7109375" customWidth="1"/>
    <col min="3" max="3" width="7.5703125" customWidth="1"/>
    <col min="4" max="5" width="8.28515625" customWidth="1"/>
    <col min="6" max="6" width="12.42578125" customWidth="1"/>
    <col min="7" max="7" width="11.5703125" customWidth="1"/>
    <col min="8" max="8" width="9.7109375" customWidth="1"/>
    <col min="9" max="9" width="11.28515625" customWidth="1"/>
    <col min="10" max="10" width="8.7109375" customWidth="1"/>
    <col min="11" max="11" width="13" customWidth="1"/>
    <col min="12" max="12" width="12" customWidth="1"/>
    <col min="13" max="15" width="9.28515625" bestFit="1" customWidth="1"/>
    <col min="16" max="18" width="9.42578125" bestFit="1" customWidth="1"/>
    <col min="19" max="19" width="9.28515625" bestFit="1" customWidth="1"/>
  </cols>
  <sheetData>
    <row r="1" spans="1:3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8.75" customHeight="1">
      <c r="A3" s="1"/>
      <c r="B3" s="73" t="s">
        <v>267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8.75" customHeight="1">
      <c r="A4" s="1"/>
      <c r="B4" s="73" t="s">
        <v>346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23.25">
      <c r="A5" s="1"/>
      <c r="B5" s="73" t="s">
        <v>105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5.75">
      <c r="A9" s="1"/>
      <c r="B9" s="1"/>
      <c r="C9" s="1"/>
      <c r="D9" s="19" t="s">
        <v>80</v>
      </c>
      <c r="E9" s="19" t="s">
        <v>81</v>
      </c>
      <c r="F9" s="19" t="s">
        <v>82</v>
      </c>
      <c r="G9" s="19" t="s">
        <v>83</v>
      </c>
      <c r="H9" s="19" t="s">
        <v>84</v>
      </c>
      <c r="I9" s="19" t="s">
        <v>85</v>
      </c>
      <c r="J9" s="19" t="s">
        <v>86</v>
      </c>
      <c r="K9" s="19" t="s">
        <v>87</v>
      </c>
      <c r="L9" s="19" t="s">
        <v>88</v>
      </c>
      <c r="M9" s="19" t="s">
        <v>89</v>
      </c>
      <c r="N9" s="19" t="s">
        <v>90</v>
      </c>
      <c r="O9" s="19" t="s">
        <v>91</v>
      </c>
      <c r="P9" s="19" t="s">
        <v>92</v>
      </c>
      <c r="Q9" s="19" t="s">
        <v>93</v>
      </c>
      <c r="R9" s="19" t="s">
        <v>94</v>
      </c>
      <c r="S9" s="19" t="s">
        <v>95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39">
      <c r="A10" s="2" t="s">
        <v>0</v>
      </c>
      <c r="B10" s="2" t="s">
        <v>1</v>
      </c>
      <c r="C10" s="2" t="s">
        <v>2</v>
      </c>
      <c r="D10" s="2" t="s">
        <v>18</v>
      </c>
      <c r="E10" s="2" t="s">
        <v>19</v>
      </c>
      <c r="F10" s="2" t="s">
        <v>268</v>
      </c>
      <c r="G10" s="2" t="s">
        <v>269</v>
      </c>
      <c r="H10" s="2" t="s">
        <v>31</v>
      </c>
      <c r="I10" s="2" t="s">
        <v>32</v>
      </c>
      <c r="J10" s="2" t="s">
        <v>33</v>
      </c>
      <c r="K10" s="2" t="s">
        <v>265</v>
      </c>
      <c r="L10" s="2" t="s">
        <v>266</v>
      </c>
      <c r="M10" s="2" t="s">
        <v>34</v>
      </c>
      <c r="N10" s="2" t="s">
        <v>264</v>
      </c>
      <c r="O10" s="2" t="s">
        <v>35</v>
      </c>
      <c r="P10" s="2" t="s">
        <v>36</v>
      </c>
      <c r="Q10" s="2" t="s">
        <v>37</v>
      </c>
      <c r="R10" s="2" t="s">
        <v>38</v>
      </c>
      <c r="S10" s="2" t="s">
        <v>39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1"/>
      <c r="AJ10" s="1"/>
      <c r="AK10" s="1"/>
      <c r="AL10" s="1"/>
    </row>
    <row r="11" spans="1:38" ht="15.75">
      <c r="A11">
        <v>1</v>
      </c>
      <c r="B11" s="12" t="s">
        <v>142</v>
      </c>
      <c r="C11" s="12" t="s">
        <v>4</v>
      </c>
      <c r="D11" s="4">
        <f>INPUT!X50</f>
        <v>0.32047867042317646</v>
      </c>
      <c r="E11" s="4">
        <f>INPUT!Y50</f>
        <v>8.9085428943496331E-2</v>
      </c>
      <c r="F11" s="6">
        <f>(INPUT!Z50+INPUT!AA50)/2</f>
        <v>1027.0906</v>
      </c>
      <c r="G11" s="6">
        <f>INPUT!AD50</f>
        <v>1395</v>
      </c>
      <c r="H11" s="4">
        <f>((G11/F11)^0.2)-1</f>
        <v>6.3146443291637988E-2</v>
      </c>
      <c r="I11" s="13">
        <f>(2*(1+H11))/(2+H11)</f>
        <v>1.0306068643343085</v>
      </c>
      <c r="J11" s="4">
        <f>E11*I11</f>
        <v>9.1812054581333596E-2</v>
      </c>
      <c r="K11" s="5">
        <f>INPUT!R11</f>
        <v>37.5</v>
      </c>
      <c r="L11" s="5">
        <f>INPUT!S11</f>
        <v>40.5</v>
      </c>
      <c r="M11" s="4">
        <f>((L11/K11)^0.2)-1</f>
        <v>1.5511278397481565E-2</v>
      </c>
      <c r="N11" s="6">
        <f>INPUT!Q11</f>
        <v>34.5</v>
      </c>
      <c r="O11" s="5">
        <f>INPUT!T11/'OCS 1.5 p2'!N11</f>
        <v>1.2318840579710144</v>
      </c>
      <c r="P11" s="14">
        <f>M11*O11</f>
        <v>1.9108096576607725E-2</v>
      </c>
      <c r="Q11" s="14">
        <f>1-(1/O11)</f>
        <v>0.18823529411764706</v>
      </c>
      <c r="R11" s="14">
        <f>P11*Q11</f>
        <v>3.59681817912616E-3</v>
      </c>
      <c r="S11" s="4">
        <f>(D11*J11)+R11</f>
        <v>3.3020623360172058E-2</v>
      </c>
    </row>
    <row r="12" spans="1:38" ht="15.75">
      <c r="A12">
        <f>A11+1</f>
        <v>2</v>
      </c>
      <c r="B12" s="12" t="s">
        <v>143</v>
      </c>
      <c r="C12" s="12" t="s">
        <v>5</v>
      </c>
      <c r="D12" s="4">
        <f>INPUT!X51</f>
        <v>0.38427854743205137</v>
      </c>
      <c r="E12" s="4">
        <f>INPUT!Y51</f>
        <v>0.10313857020473313</v>
      </c>
      <c r="F12" s="6">
        <f>(INPUT!Z51+INPUT!AA51)/2</f>
        <v>2952.5434</v>
      </c>
      <c r="G12" s="6">
        <f>INPUT!AD51</f>
        <v>3739.7249999999999</v>
      </c>
      <c r="H12" s="4">
        <f t="shared" ref="H12:H31" si="0">((G12/F12)^0.2)-1</f>
        <v>4.8404015083422625E-2</v>
      </c>
      <c r="I12" s="13">
        <f t="shared" ref="I12:I31" si="1">(2*(1+H12))/(2+H12)</f>
        <v>1.0236301114072222</v>
      </c>
      <c r="J12" s="4">
        <f t="shared" ref="J12:J30" si="2">E12*I12</f>
        <v>0.10557574610905258</v>
      </c>
      <c r="K12" s="5">
        <f>INPUT!R12</f>
        <v>111.02</v>
      </c>
      <c r="L12" s="5">
        <f>INPUT!S12</f>
        <v>116</v>
      </c>
      <c r="M12" s="4">
        <f t="shared" ref="M12:M31" si="3">((L12/K12)^0.2)-1</f>
        <v>8.8145868493587631E-3</v>
      </c>
      <c r="N12" s="6">
        <f>INPUT!Q12</f>
        <v>32.35</v>
      </c>
      <c r="O12" s="5">
        <f>INPUT!T12/'OCS 1.5 p2'!N12</f>
        <v>1.4683153013910355</v>
      </c>
      <c r="P12" s="14">
        <f t="shared" ref="P12:P31" si="4">M12*O12</f>
        <v>1.2942592746353671E-2</v>
      </c>
      <c r="Q12" s="14">
        <f t="shared" ref="Q12:Q31" si="5">1-(1/O12)</f>
        <v>0.31894736842105265</v>
      </c>
      <c r="R12" s="14">
        <f t="shared" ref="R12:R31" si="6">P12*Q12</f>
        <v>4.1280058969949077E-3</v>
      </c>
      <c r="S12" s="4">
        <f t="shared" ref="S12:S31" si="7">(D12*J12)+R12</f>
        <v>4.469850025583668E-2</v>
      </c>
    </row>
    <row r="13" spans="1:38" ht="15.75">
      <c r="A13">
        <f t="shared" ref="A13:A31" si="8">A12+1</f>
        <v>3</v>
      </c>
      <c r="B13" s="12" t="s">
        <v>144</v>
      </c>
      <c r="C13" s="12" t="s">
        <v>145</v>
      </c>
      <c r="D13" s="4">
        <f>INPUT!X52</f>
        <v>0.32740506973429706</v>
      </c>
      <c r="E13" s="4">
        <f>INPUT!Y52</f>
        <v>7.2799279800408137E-2</v>
      </c>
      <c r="F13" s="6">
        <f>(INPUT!Z52+INPUT!AA52)/2</f>
        <v>7821.7355000000007</v>
      </c>
      <c r="G13" s="6">
        <f>INPUT!AD52</f>
        <v>9268.5</v>
      </c>
      <c r="H13" s="4">
        <f t="shared" si="0"/>
        <v>3.4525656391783732E-2</v>
      </c>
      <c r="I13" s="13">
        <f t="shared" si="1"/>
        <v>1.0169698800717089</v>
      </c>
      <c r="J13" s="4">
        <f t="shared" si="2"/>
        <v>7.4034674847927834E-2</v>
      </c>
      <c r="K13" s="5">
        <f>INPUT!R13</f>
        <v>242.6</v>
      </c>
      <c r="L13" s="5">
        <f>INPUT!S13</f>
        <v>255</v>
      </c>
      <c r="M13" s="4">
        <f t="shared" si="3"/>
        <v>1.0019774858876618E-2</v>
      </c>
      <c r="N13" s="6">
        <f>INPUT!Q13</f>
        <v>36.25</v>
      </c>
      <c r="O13" s="5">
        <f>INPUT!T13/'OCS 1.5 p2'!N13</f>
        <v>1.0344827586206897</v>
      </c>
      <c r="P13" s="14">
        <f t="shared" si="4"/>
        <v>1.0365284336768915E-2</v>
      </c>
      <c r="Q13" s="14">
        <f t="shared" si="5"/>
        <v>3.3333333333333437E-2</v>
      </c>
      <c r="R13" s="14">
        <f t="shared" si="6"/>
        <v>3.4550947789229825E-4</v>
      </c>
      <c r="S13" s="4">
        <f t="shared" si="7"/>
        <v>2.458483735923412E-2</v>
      </c>
    </row>
    <row r="14" spans="1:38" ht="15.75">
      <c r="A14">
        <f t="shared" si="8"/>
        <v>4</v>
      </c>
      <c r="B14" s="12" t="s">
        <v>146</v>
      </c>
      <c r="C14" s="12" t="s">
        <v>147</v>
      </c>
      <c r="D14" s="4">
        <f>INPUT!X53</f>
        <v>0.41419693167548843</v>
      </c>
      <c r="E14" s="4">
        <f>INPUT!Y53</f>
        <v>0.10095413449360113</v>
      </c>
      <c r="F14" s="6">
        <f>(INPUT!Z53+INPUT!AA53)/2</f>
        <v>14180.4015</v>
      </c>
      <c r="G14" s="6">
        <f>INPUT!AD53</f>
        <v>18972</v>
      </c>
      <c r="H14" s="4">
        <f t="shared" si="0"/>
        <v>5.9948873651954893E-2</v>
      </c>
      <c r="I14" s="13">
        <f t="shared" si="1"/>
        <v>1.0291021172509371</v>
      </c>
      <c r="J14" s="4">
        <f t="shared" si="2"/>
        <v>0.10389211355260079</v>
      </c>
      <c r="K14" s="5">
        <f>INPUT!R14</f>
        <v>483</v>
      </c>
      <c r="L14" s="5">
        <f>INPUT!S14</f>
        <v>500</v>
      </c>
      <c r="M14" s="4">
        <f t="shared" si="3"/>
        <v>6.9422755985562024E-3</v>
      </c>
      <c r="N14" s="6">
        <f>INPUT!Q14</f>
        <v>38</v>
      </c>
      <c r="O14" s="5">
        <f>INPUT!T14/'OCS 1.5 p2'!N14</f>
        <v>1.25</v>
      </c>
      <c r="P14" s="14">
        <f t="shared" si="4"/>
        <v>8.6778444981952529E-3</v>
      </c>
      <c r="Q14" s="14">
        <f t="shared" si="5"/>
        <v>0.19999999999999996</v>
      </c>
      <c r="R14" s="14">
        <f t="shared" si="6"/>
        <v>1.7355688996390502E-3</v>
      </c>
      <c r="S14" s="4">
        <f t="shared" si="7"/>
        <v>4.4767363558407727E-2</v>
      </c>
    </row>
    <row r="15" spans="1:38" ht="15.75">
      <c r="A15">
        <f t="shared" si="8"/>
        <v>5</v>
      </c>
      <c r="B15" s="12" t="s">
        <v>148</v>
      </c>
      <c r="C15" s="12" t="s">
        <v>149</v>
      </c>
      <c r="D15" s="4">
        <f>INPUT!X54</f>
        <v>0.3629232966136271</v>
      </c>
      <c r="E15" s="4">
        <f>INPUT!Y54</f>
        <v>8.7785860687631806E-2</v>
      </c>
      <c r="F15" s="6">
        <f>(INPUT!Z54+INPUT!AA54)/2</f>
        <v>1155.6183000000001</v>
      </c>
      <c r="G15" s="6">
        <f>INPUT!AD54</f>
        <v>1500</v>
      </c>
      <c r="H15" s="4">
        <f t="shared" si="0"/>
        <v>5.3550529470287378E-2</v>
      </c>
      <c r="I15" s="13">
        <f t="shared" si="1"/>
        <v>1.0260770449530163</v>
      </c>
      <c r="J15" s="4">
        <f t="shared" si="2"/>
        <v>9.0075056523022404E-2</v>
      </c>
      <c r="K15" s="5">
        <f>INPUT!R15</f>
        <v>58.42</v>
      </c>
      <c r="L15" s="5">
        <f>INPUT!S15</f>
        <v>62</v>
      </c>
      <c r="M15" s="4">
        <f t="shared" si="3"/>
        <v>1.1966247075735348E-2</v>
      </c>
      <c r="N15" s="6">
        <f>INPUT!Q15</f>
        <v>24</v>
      </c>
      <c r="O15" s="5">
        <f>INPUT!T15/'OCS 1.5 p2'!N15</f>
        <v>1.25</v>
      </c>
      <c r="P15" s="14">
        <f t="shared" si="4"/>
        <v>1.4957808844669185E-2</v>
      </c>
      <c r="Q15" s="14">
        <f t="shared" si="5"/>
        <v>0.19999999999999996</v>
      </c>
      <c r="R15" s="14">
        <f t="shared" si="6"/>
        <v>2.9915617689338361E-3</v>
      </c>
      <c r="S15" s="4">
        <f t="shared" si="7"/>
        <v>3.568189822492792E-2</v>
      </c>
    </row>
    <row r="16" spans="1:38" ht="15.75">
      <c r="A16">
        <f t="shared" si="8"/>
        <v>6</v>
      </c>
      <c r="B16" s="12" t="s">
        <v>150</v>
      </c>
      <c r="C16" s="12" t="s">
        <v>151</v>
      </c>
      <c r="D16" s="4">
        <f>INPUT!X55</f>
        <v>0.38362608740806736</v>
      </c>
      <c r="E16" s="4">
        <f>INPUT!Y55</f>
        <v>0.12131370353410323</v>
      </c>
      <c r="F16" s="6">
        <f>(INPUT!Z55+INPUT!AA55)/2</f>
        <v>2909.7444999999998</v>
      </c>
      <c r="G16" s="6">
        <f>INPUT!AD55</f>
        <v>4147.5</v>
      </c>
      <c r="H16" s="4">
        <f t="shared" si="0"/>
        <v>7.3461091645569798E-2</v>
      </c>
      <c r="I16" s="13">
        <f t="shared" si="1"/>
        <v>1.0354292115446779</v>
      </c>
      <c r="J16" s="4">
        <f t="shared" si="2"/>
        <v>0.12561175239988132</v>
      </c>
      <c r="K16" s="5">
        <f>INPUT!R16</f>
        <v>254.1</v>
      </c>
      <c r="L16" s="5">
        <f>INPUT!S16</f>
        <v>264</v>
      </c>
      <c r="M16" s="4">
        <f t="shared" si="3"/>
        <v>7.6735343765650388E-3</v>
      </c>
      <c r="N16" s="6">
        <f>INPUT!Q16</f>
        <v>15.75</v>
      </c>
      <c r="O16" s="5">
        <f>INPUT!T16/'OCS 1.5 p2'!N16</f>
        <v>1.5873015873015872</v>
      </c>
      <c r="P16" s="14">
        <f t="shared" si="4"/>
        <v>1.2180213296134982E-2</v>
      </c>
      <c r="Q16" s="14">
        <f t="shared" si="5"/>
        <v>0.37</v>
      </c>
      <c r="R16" s="14">
        <f t="shared" si="6"/>
        <v>4.5066789195699428E-3</v>
      </c>
      <c r="S16" s="4">
        <f t="shared" si="7"/>
        <v>5.2694624025207325E-2</v>
      </c>
    </row>
    <row r="17" spans="1:19" ht="15.75">
      <c r="A17">
        <f t="shared" si="8"/>
        <v>7</v>
      </c>
      <c r="B17" s="12" t="s">
        <v>276</v>
      </c>
      <c r="C17" s="12" t="s">
        <v>277</v>
      </c>
      <c r="D17" s="4">
        <f>INPUT!X56</f>
        <v>0.36291887762475994</v>
      </c>
      <c r="E17" s="4">
        <f>INPUT!Y56</f>
        <v>9.1412423868829043E-2</v>
      </c>
      <c r="F17" s="6">
        <f>(INPUT!Z56+INPUT!AA56)/2</f>
        <v>11252.829000000002</v>
      </c>
      <c r="G17" s="6">
        <f>INPUT!AD56</f>
        <v>11440.800000000001</v>
      </c>
      <c r="H17" s="4">
        <f t="shared" si="0"/>
        <v>3.3187649204191594E-3</v>
      </c>
      <c r="I17" s="13">
        <f t="shared" si="1"/>
        <v>1.0016566334716837</v>
      </c>
      <c r="J17" s="4">
        <f t="shared" si="2"/>
        <v>9.1563860749937873E-2</v>
      </c>
      <c r="K17" s="5">
        <f>INPUT!R17</f>
        <v>292.89</v>
      </c>
      <c r="L17" s="5">
        <f>INPUT!S17</f>
        <v>293</v>
      </c>
      <c r="M17" s="4">
        <f t="shared" si="3"/>
        <v>7.5102242307778511E-5</v>
      </c>
      <c r="N17" s="6">
        <f>INPUT!Q17</f>
        <v>47</v>
      </c>
      <c r="O17" s="5">
        <f>INPUT!T17/'OCS 1.5 p2'!N17</f>
        <v>1.1702127659574468</v>
      </c>
      <c r="P17" s="14">
        <f t="shared" si="4"/>
        <v>8.788560270059187E-5</v>
      </c>
      <c r="Q17" s="14">
        <f t="shared" si="5"/>
        <v>0.1454545454545455</v>
      </c>
      <c r="R17" s="14">
        <f t="shared" si="6"/>
        <v>1.2783360392813367E-5</v>
      </c>
      <c r="S17" s="4">
        <f t="shared" si="7"/>
        <v>3.324303693475008E-2</v>
      </c>
    </row>
    <row r="18" spans="1:19" ht="15.75">
      <c r="A18">
        <f t="shared" si="8"/>
        <v>8</v>
      </c>
      <c r="B18" s="12" t="s">
        <v>245</v>
      </c>
      <c r="C18" s="12" t="s">
        <v>246</v>
      </c>
      <c r="D18" s="4">
        <f>INPUT!X57</f>
        <v>0.36557929308607062</v>
      </c>
      <c r="E18" s="4">
        <f>INPUT!Y57</f>
        <v>8.8947584326460286E-2</v>
      </c>
      <c r="F18" s="6">
        <f>(INPUT!Z57+INPUT!AA57)/2</f>
        <v>6869.3904999999995</v>
      </c>
      <c r="G18" s="6">
        <f>INPUT!AD57</f>
        <v>8950</v>
      </c>
      <c r="H18" s="4">
        <f t="shared" si="0"/>
        <v>5.4340686444048991E-2</v>
      </c>
      <c r="I18" s="13">
        <f t="shared" si="1"/>
        <v>1.0264516430028505</v>
      </c>
      <c r="J18" s="4">
        <f t="shared" si="2"/>
        <v>9.1300394073029756E-2</v>
      </c>
      <c r="K18" s="5">
        <f>INPUT!R18</f>
        <v>169.25</v>
      </c>
      <c r="L18" s="5">
        <f>INPUT!S18</f>
        <v>181</v>
      </c>
      <c r="M18" s="4">
        <f t="shared" si="3"/>
        <v>1.3514530638227606E-2</v>
      </c>
      <c r="N18" s="6">
        <f>INPUT!Q18</f>
        <v>49.25</v>
      </c>
      <c r="O18" s="5">
        <f>INPUT!T18/'OCS 1.5 p2'!N18</f>
        <v>1.218274111675127</v>
      </c>
      <c r="P18" s="14">
        <f t="shared" si="4"/>
        <v>1.6464402807993026E-2</v>
      </c>
      <c r="Q18" s="14">
        <f t="shared" si="5"/>
        <v>0.1791666666666667</v>
      </c>
      <c r="R18" s="14">
        <f t="shared" si="6"/>
        <v>2.9498721697654175E-3</v>
      </c>
      <c r="S18" s="4">
        <f t="shared" si="7"/>
        <v>3.6327405693463308E-2</v>
      </c>
    </row>
    <row r="19" spans="1:19" ht="15.75">
      <c r="A19">
        <f t="shared" si="8"/>
        <v>9</v>
      </c>
      <c r="B19" s="12" t="s">
        <v>3</v>
      </c>
      <c r="C19" s="12" t="s">
        <v>6</v>
      </c>
      <c r="D19" s="4">
        <f>INPUT!X58</f>
        <v>0.56532832579954362</v>
      </c>
      <c r="E19" s="4">
        <f>INPUT!Y58</f>
        <v>9.2347427930191087E-2</v>
      </c>
      <c r="F19" s="6">
        <f>(INPUT!Z58+INPUT!AA58)/2</f>
        <v>10314.130500000001</v>
      </c>
      <c r="G19" s="6">
        <f>INPUT!AD58</f>
        <v>12838.5</v>
      </c>
      <c r="H19" s="4">
        <f t="shared" si="0"/>
        <v>4.4759509153926569E-2</v>
      </c>
      <c r="I19" s="13">
        <f t="shared" si="1"/>
        <v>1.0218898647755632</v>
      </c>
      <c r="J19" s="4">
        <f t="shared" si="2"/>
        <v>9.436890063995404E-2</v>
      </c>
      <c r="K19" s="5">
        <f>INPUT!R19</f>
        <v>325.81</v>
      </c>
      <c r="L19" s="5">
        <f>INPUT!S19</f>
        <v>325.81</v>
      </c>
      <c r="M19" s="4">
        <f t="shared" si="3"/>
        <v>0</v>
      </c>
      <c r="N19" s="6">
        <f>INPUT!Q19</f>
        <v>39</v>
      </c>
      <c r="O19" s="5">
        <f>INPUT!T19/'OCS 1.5 p2'!N19</f>
        <v>1.0897435897435896</v>
      </c>
      <c r="P19" s="14">
        <f t="shared" si="4"/>
        <v>0</v>
      </c>
      <c r="Q19" s="14">
        <f t="shared" si="5"/>
        <v>8.2352941176470518E-2</v>
      </c>
      <c r="R19" s="14">
        <f t="shared" si="6"/>
        <v>0</v>
      </c>
      <c r="S19" s="4">
        <f t="shared" si="7"/>
        <v>5.3349412606328694E-2</v>
      </c>
    </row>
    <row r="20" spans="1:19" ht="15.75">
      <c r="A20">
        <f t="shared" si="8"/>
        <v>10</v>
      </c>
      <c r="B20" s="12" t="s">
        <v>152</v>
      </c>
      <c r="C20" s="12" t="s">
        <v>153</v>
      </c>
      <c r="D20" s="4">
        <f>INPUT!X59</f>
        <v>0.35774838954149302</v>
      </c>
      <c r="E20" s="4">
        <f>INPUT!Y59</f>
        <v>6.4015576473546693E-2</v>
      </c>
      <c r="F20" s="6">
        <f>(INPUT!Z59+INPUT!AA59)/2</f>
        <v>2924.6592000000001</v>
      </c>
      <c r="G20" s="6">
        <f>INPUT!AD59</f>
        <v>3714.375</v>
      </c>
      <c r="H20" s="4">
        <f t="shared" si="0"/>
        <v>4.8967653323421789E-2</v>
      </c>
      <c r="I20" s="13">
        <f t="shared" si="1"/>
        <v>1.0238986951521643</v>
      </c>
      <c r="J20" s="4">
        <f t="shared" si="2"/>
        <v>6.5545465220678042E-2</v>
      </c>
      <c r="K20" s="5">
        <f>INPUT!R20</f>
        <v>136.13999999999999</v>
      </c>
      <c r="L20" s="5">
        <f>INPUT!S20</f>
        <v>154</v>
      </c>
      <c r="M20" s="4">
        <f t="shared" si="3"/>
        <v>2.4960183918950163E-2</v>
      </c>
      <c r="N20" s="6">
        <f>INPUT!Q20</f>
        <v>24</v>
      </c>
      <c r="O20" s="5">
        <f>INPUT!T20/'OCS 1.5 p2'!N20</f>
        <v>0.85416666666666663</v>
      </c>
      <c r="P20" s="14">
        <f t="shared" si="4"/>
        <v>2.1320157097436596E-2</v>
      </c>
      <c r="Q20" s="14">
        <f t="shared" si="5"/>
        <v>-0.17073170731707332</v>
      </c>
      <c r="R20" s="14">
        <f t="shared" si="6"/>
        <v>-3.6400268215135683E-3</v>
      </c>
      <c r="S20" s="4">
        <f t="shared" si="7"/>
        <v>1.9808757802931939E-2</v>
      </c>
    </row>
    <row r="21" spans="1:19" ht="15.75">
      <c r="A21">
        <f t="shared" si="8"/>
        <v>11</v>
      </c>
      <c r="B21" s="12" t="s">
        <v>154</v>
      </c>
      <c r="C21" s="12" t="s">
        <v>155</v>
      </c>
      <c r="D21" s="4">
        <f>INPUT!X60</f>
        <v>0.24611928104575165</v>
      </c>
      <c r="E21" s="4">
        <f>INPUT!Y60</f>
        <v>9.4497757150940123E-2</v>
      </c>
      <c r="F21" s="6">
        <f>(INPUT!Z60+INPUT!AA60)/2</f>
        <v>1507.7127</v>
      </c>
      <c r="G21" s="6">
        <f>INPUT!AD60</f>
        <v>3009</v>
      </c>
      <c r="H21" s="4">
        <f t="shared" si="0"/>
        <v>0.14820839789598539</v>
      </c>
      <c r="I21" s="13">
        <f t="shared" si="1"/>
        <v>1.0689916295091038</v>
      </c>
      <c r="J21" s="4">
        <f t="shared" si="2"/>
        <v>0.10101731140173904</v>
      </c>
      <c r="K21" s="5">
        <f>INPUT!R21</f>
        <v>96.04</v>
      </c>
      <c r="L21" s="5">
        <f>INPUT!S21</f>
        <v>140</v>
      </c>
      <c r="M21" s="4">
        <f t="shared" si="3"/>
        <v>7.8289005003358669E-2</v>
      </c>
      <c r="N21" s="6">
        <f>INPUT!Q21</f>
        <v>21.5</v>
      </c>
      <c r="O21" s="5">
        <f>INPUT!T21/'OCS 1.5 p2'!N21</f>
        <v>1.1395348837209303</v>
      </c>
      <c r="P21" s="14">
        <f t="shared" si="4"/>
        <v>8.9213052213129654E-2</v>
      </c>
      <c r="Q21" s="14">
        <f t="shared" si="5"/>
        <v>0.12244897959183676</v>
      </c>
      <c r="R21" s="14">
        <f t="shared" si="6"/>
        <v>1.0924047209770981E-2</v>
      </c>
      <c r="S21" s="4">
        <f t="shared" si="7"/>
        <v>3.5786355265141803E-2</v>
      </c>
    </row>
    <row r="22" spans="1:19" ht="15.75">
      <c r="A22">
        <f t="shared" si="8"/>
        <v>12</v>
      </c>
      <c r="B22" s="12" t="s">
        <v>247</v>
      </c>
      <c r="C22" s="12" t="s">
        <v>248</v>
      </c>
      <c r="D22" s="4">
        <f>INPUT!X61</f>
        <v>0.56108485590965151</v>
      </c>
      <c r="E22" s="4">
        <f>INPUT!Y61</f>
        <v>8.9081357139546638E-2</v>
      </c>
      <c r="F22" s="6">
        <f>(INPUT!Z61+INPUT!AA61)/2</f>
        <v>1593.9657999999999</v>
      </c>
      <c r="G22" s="6">
        <f>INPUT!AD61</f>
        <v>2193.5</v>
      </c>
      <c r="H22" s="4">
        <f t="shared" si="0"/>
        <v>6.5937467763941715E-2</v>
      </c>
      <c r="I22" s="13">
        <f t="shared" si="1"/>
        <v>1.0319164876927804</v>
      </c>
      <c r="J22" s="4">
        <f t="shared" si="2"/>
        <v>9.1924521178347152E-2</v>
      </c>
      <c r="K22" s="5">
        <f>INPUT!R22</f>
        <v>49.95</v>
      </c>
      <c r="L22" s="5">
        <f>INPUT!S22</f>
        <v>51</v>
      </c>
      <c r="M22" s="4">
        <f t="shared" si="3"/>
        <v>4.1692929447953997E-3</v>
      </c>
      <c r="N22" s="6">
        <f>INPUT!Q22</f>
        <v>43.2</v>
      </c>
      <c r="O22" s="5">
        <f>INPUT!T22/'OCS 1.5 p2'!N22</f>
        <v>1.0416666666666665</v>
      </c>
      <c r="P22" s="14">
        <f t="shared" si="4"/>
        <v>4.3430134841618744E-3</v>
      </c>
      <c r="Q22" s="14">
        <f t="shared" si="5"/>
        <v>3.9999999999999813E-2</v>
      </c>
      <c r="R22" s="14">
        <f t="shared" si="6"/>
        <v>1.7372053936647416E-4</v>
      </c>
      <c r="S22" s="4">
        <f t="shared" si="7"/>
        <v>5.1751177259283097E-2</v>
      </c>
    </row>
    <row r="23" spans="1:19" ht="15.75">
      <c r="A23">
        <f t="shared" si="8"/>
        <v>13</v>
      </c>
      <c r="B23" s="12" t="s">
        <v>156</v>
      </c>
      <c r="C23" s="12" t="s">
        <v>157</v>
      </c>
      <c r="D23" s="4">
        <f>INPUT!X62</f>
        <v>0.34735279213540082</v>
      </c>
      <c r="E23" s="4">
        <f>INPUT!Y62</f>
        <v>9.0010572885193568E-2</v>
      </c>
      <c r="F23" s="6">
        <f>(INPUT!Z62+INPUT!AA62)/2</f>
        <v>3752.4404000000004</v>
      </c>
      <c r="G23" s="6">
        <f>INPUT!AD62</f>
        <v>4887.5</v>
      </c>
      <c r="H23" s="4">
        <f t="shared" si="0"/>
        <v>5.4276663465497199E-2</v>
      </c>
      <c r="I23" s="13">
        <f t="shared" si="1"/>
        <v>1.0264213016828678</v>
      </c>
      <c r="J23" s="4">
        <f t="shared" si="2"/>
        <v>9.2388769386041028E-2</v>
      </c>
      <c r="K23" s="5">
        <f>INPUT!R23</f>
        <v>109.25</v>
      </c>
      <c r="L23" s="5">
        <f>INPUT!S23</f>
        <v>118.5</v>
      </c>
      <c r="M23" s="4">
        <f t="shared" si="3"/>
        <v>1.6387653717850226E-2</v>
      </c>
      <c r="N23" s="6">
        <f>INPUT!Q23</f>
        <v>41.25</v>
      </c>
      <c r="O23" s="5">
        <f>INPUT!T23/'OCS 1.5 p2'!N23</f>
        <v>1.1515151515151516</v>
      </c>
      <c r="P23" s="14">
        <f t="shared" si="4"/>
        <v>1.8870631553888139E-2</v>
      </c>
      <c r="Q23" s="14">
        <f t="shared" si="5"/>
        <v>0.13157894736842113</v>
      </c>
      <c r="R23" s="14">
        <f t="shared" si="6"/>
        <v>2.4829778360379146E-3</v>
      </c>
      <c r="S23" s="4">
        <f t="shared" si="7"/>
        <v>3.4574474844232907E-2</v>
      </c>
    </row>
    <row r="24" spans="1:19" ht="15.75">
      <c r="A24">
        <f t="shared" si="8"/>
        <v>14</v>
      </c>
      <c r="B24" s="12" t="s">
        <v>249</v>
      </c>
      <c r="C24" s="12" t="s">
        <v>250</v>
      </c>
      <c r="D24" s="4">
        <f>INPUT!X63</f>
        <v>0.44800213675213668</v>
      </c>
      <c r="E24" s="4">
        <f>INPUT!Y63</f>
        <v>8.5700479451937817E-2</v>
      </c>
      <c r="F24" s="6">
        <f>(INPUT!Z63+INPUT!AA63)/2</f>
        <v>1627.7460000000001</v>
      </c>
      <c r="G24" s="6">
        <f>INPUT!AD63</f>
        <v>2030.1250000000002</v>
      </c>
      <c r="H24" s="4">
        <f t="shared" si="0"/>
        <v>4.5170705218638751E-2</v>
      </c>
      <c r="I24" s="13">
        <f t="shared" si="1"/>
        <v>1.0220865207502616</v>
      </c>
      <c r="J24" s="4">
        <f t="shared" si="2"/>
        <v>8.759330486966041E-2</v>
      </c>
      <c r="K24" s="5">
        <f>INPUT!R24</f>
        <v>75.36</v>
      </c>
      <c r="L24" s="5">
        <f>INPUT!S24</f>
        <v>76.5</v>
      </c>
      <c r="M24" s="4">
        <f t="shared" si="3"/>
        <v>3.0073350992985137E-3</v>
      </c>
      <c r="N24" s="6">
        <f>INPUT!Q24</f>
        <v>26.5</v>
      </c>
      <c r="O24" s="5">
        <f>INPUT!T24/'OCS 1.5 p2'!N24</f>
        <v>0.94339622641509435</v>
      </c>
      <c r="P24" s="14">
        <f t="shared" si="4"/>
        <v>2.8371085842438808E-3</v>
      </c>
      <c r="Q24" s="14">
        <f t="shared" si="5"/>
        <v>-6.0000000000000053E-2</v>
      </c>
      <c r="R24" s="14">
        <f t="shared" si="6"/>
        <v>-1.70226515054633E-4</v>
      </c>
      <c r="S24" s="4">
        <f t="shared" si="7"/>
        <v>3.9071761231734572E-2</v>
      </c>
    </row>
    <row r="25" spans="1:19" ht="15.75">
      <c r="A25">
        <f t="shared" si="8"/>
        <v>15</v>
      </c>
      <c r="B25" s="12" t="s">
        <v>251</v>
      </c>
      <c r="C25" s="12" t="s">
        <v>252</v>
      </c>
      <c r="D25" s="4">
        <f>INPUT!X64</f>
        <v>0.38294331535544823</v>
      </c>
      <c r="E25" s="4">
        <f>INPUT!Y64</f>
        <v>9.7776409721467727E-2</v>
      </c>
      <c r="F25" s="6">
        <f>(INPUT!Z64+INPUT!AA64)/2</f>
        <v>3794.3805000000002</v>
      </c>
      <c r="G25" s="6">
        <f>INPUT!AD64</f>
        <v>6329.25</v>
      </c>
      <c r="H25" s="4">
        <f t="shared" si="0"/>
        <v>0.1077513146388549</v>
      </c>
      <c r="I25" s="13">
        <f t="shared" si="1"/>
        <v>1.0511214553114001</v>
      </c>
      <c r="J25" s="4">
        <f t="shared" si="2"/>
        <v>0.10277488208155289</v>
      </c>
      <c r="K25" s="5">
        <f>INPUT!R25</f>
        <v>130</v>
      </c>
      <c r="L25" s="5">
        <f>INPUT!S25</f>
        <v>160</v>
      </c>
      <c r="M25" s="4">
        <f t="shared" si="3"/>
        <v>4.2402216277297899E-2</v>
      </c>
      <c r="N25" s="6">
        <f>INPUT!Q25</f>
        <v>39.5</v>
      </c>
      <c r="O25" s="5">
        <f>INPUT!T25/'OCS 1.5 p2'!N25</f>
        <v>1.2025316455696202</v>
      </c>
      <c r="P25" s="14">
        <f t="shared" si="4"/>
        <v>5.0990006915737976E-2</v>
      </c>
      <c r="Q25" s="14">
        <f t="shared" si="5"/>
        <v>0.16842105263157892</v>
      </c>
      <c r="R25" s="14">
        <f t="shared" si="6"/>
        <v>8.5877906384400782E-3</v>
      </c>
      <c r="S25" s="4">
        <f t="shared" si="7"/>
        <v>4.7944744718015186E-2</v>
      </c>
    </row>
    <row r="26" spans="1:19" ht="15.75">
      <c r="A26">
        <f t="shared" si="8"/>
        <v>16</v>
      </c>
      <c r="B26" s="12" t="s">
        <v>253</v>
      </c>
      <c r="C26" s="12" t="s">
        <v>254</v>
      </c>
      <c r="D26" s="4">
        <f>INPUT!X65</f>
        <v>0.26975730152200739</v>
      </c>
      <c r="E26" s="4">
        <f>INPUT!Y65</f>
        <v>0.12336613282456954</v>
      </c>
      <c r="F26" s="6">
        <f>(INPUT!Z65+INPUT!AA65)/2</f>
        <v>16883.3815</v>
      </c>
      <c r="G26" s="6">
        <f>INPUT!AD65</f>
        <v>24656</v>
      </c>
      <c r="H26" s="4">
        <f t="shared" si="0"/>
        <v>7.8680027331000657E-2</v>
      </c>
      <c r="I26" s="13">
        <f t="shared" si="1"/>
        <v>1.0378509565187983</v>
      </c>
      <c r="J26" s="4">
        <f t="shared" si="2"/>
        <v>0.12803565895400462</v>
      </c>
      <c r="K26" s="5">
        <f>INPUT!R26</f>
        <v>865.13</v>
      </c>
      <c r="L26" s="5">
        <f>INPUT!S26</f>
        <v>940</v>
      </c>
      <c r="M26" s="4">
        <f t="shared" si="3"/>
        <v>1.673856398183271E-2</v>
      </c>
      <c r="N26" s="6">
        <f>INPUT!Q26</f>
        <v>26.25</v>
      </c>
      <c r="O26" s="5">
        <f>INPUT!T26/'OCS 1.5 p2'!N26</f>
        <v>1.7142857142857142</v>
      </c>
      <c r="P26" s="14">
        <f t="shared" si="4"/>
        <v>2.8694681111713215E-2</v>
      </c>
      <c r="Q26" s="14">
        <f t="shared" si="5"/>
        <v>0.41666666666666663</v>
      </c>
      <c r="R26" s="14">
        <f t="shared" si="6"/>
        <v>1.1956117129880504E-2</v>
      </c>
      <c r="S26" s="4">
        <f t="shared" si="7"/>
        <v>4.6494670987904836E-2</v>
      </c>
    </row>
    <row r="27" spans="1:19" ht="15.75">
      <c r="A27">
        <f t="shared" si="8"/>
        <v>17</v>
      </c>
      <c r="B27" s="12" t="s">
        <v>158</v>
      </c>
      <c r="C27" s="12" t="s">
        <v>159</v>
      </c>
      <c r="D27" s="4">
        <f>INPUT!X66</f>
        <v>0.33593316861033395</v>
      </c>
      <c r="E27" s="4">
        <f>INPUT!Y66</f>
        <v>0.1228091597434747</v>
      </c>
      <c r="F27" s="6">
        <f>(INPUT!Z66+INPUT!AA66)/2</f>
        <v>2219.2743</v>
      </c>
      <c r="G27" s="6">
        <f>INPUT!AD66</f>
        <v>2914.75</v>
      </c>
      <c r="H27" s="4">
        <f t="shared" si="0"/>
        <v>5.6034399941798485E-2</v>
      </c>
      <c r="I27" s="13">
        <f t="shared" si="1"/>
        <v>1.0272536295809958</v>
      </c>
      <c r="J27" s="4">
        <f t="shared" si="2"/>
        <v>0.12615615509227671</v>
      </c>
      <c r="K27" s="5">
        <f>INPUT!R27</f>
        <v>215.8</v>
      </c>
      <c r="L27" s="5">
        <f>INPUT!S27</f>
        <v>221</v>
      </c>
      <c r="M27" s="4">
        <f t="shared" si="3"/>
        <v>4.773486699184426E-3</v>
      </c>
      <c r="N27" s="6">
        <f>INPUT!Q27</f>
        <v>13.25</v>
      </c>
      <c r="O27" s="5">
        <f>INPUT!T27/'OCS 1.5 p2'!N27</f>
        <v>1.6603773584905661</v>
      </c>
      <c r="P27" s="14">
        <f t="shared" si="4"/>
        <v>7.9257892363816893E-3</v>
      </c>
      <c r="Q27" s="14">
        <f t="shared" si="5"/>
        <v>0.39772727272727271</v>
      </c>
      <c r="R27" s="14">
        <f t="shared" si="6"/>
        <v>3.1523025371972624E-3</v>
      </c>
      <c r="S27" s="4">
        <f t="shared" si="7"/>
        <v>4.5532339457042492E-2</v>
      </c>
    </row>
    <row r="28" spans="1:19" ht="15.75">
      <c r="A28">
        <f t="shared" si="8"/>
        <v>18</v>
      </c>
      <c r="B28" s="12" t="s">
        <v>160</v>
      </c>
      <c r="C28" s="12" t="s">
        <v>161</v>
      </c>
      <c r="D28" s="4">
        <f>INPUT!X67</f>
        <v>0.34398770311813787</v>
      </c>
      <c r="E28" s="4">
        <f>INPUT!Y67</f>
        <v>0.11154851069344851</v>
      </c>
      <c r="F28" s="6">
        <f>(INPUT!Z67+INPUT!AA67)/2</f>
        <v>854.07560000000001</v>
      </c>
      <c r="G28" s="6">
        <f>INPUT!AD67</f>
        <v>1079.375</v>
      </c>
      <c r="H28" s="4">
        <f t="shared" si="0"/>
        <v>4.7937081005503313E-2</v>
      </c>
      <c r="I28" s="13">
        <f t="shared" si="1"/>
        <v>1.023407496963709</v>
      </c>
      <c r="J28" s="4">
        <f t="shared" si="2"/>
        <v>0.11415958211881166</v>
      </c>
      <c r="K28" s="5">
        <f>INPUT!R28</f>
        <v>36.92</v>
      </c>
      <c r="L28" s="5">
        <f>INPUT!S28</f>
        <v>40</v>
      </c>
      <c r="M28" s="4">
        <f t="shared" si="3"/>
        <v>1.6154301211174227E-2</v>
      </c>
      <c r="N28" s="6">
        <f>INPUT!Q28</f>
        <v>27</v>
      </c>
      <c r="O28" s="5">
        <f>INPUT!T28/'OCS 1.5 p2'!N28</f>
        <v>1.8518518518518519</v>
      </c>
      <c r="P28" s="14">
        <f t="shared" si="4"/>
        <v>2.9915372613285605E-2</v>
      </c>
      <c r="Q28" s="14">
        <f t="shared" si="5"/>
        <v>0.45999999999999996</v>
      </c>
      <c r="R28" s="14">
        <f t="shared" si="6"/>
        <v>1.3761071402111377E-2</v>
      </c>
      <c r="S28" s="4">
        <f t="shared" si="7"/>
        <v>5.3030563844087844E-2</v>
      </c>
    </row>
    <row r="29" spans="1:19" ht="15.75">
      <c r="A29">
        <f t="shared" si="8"/>
        <v>19</v>
      </c>
      <c r="B29" s="12" t="s">
        <v>162</v>
      </c>
      <c r="C29" s="12" t="s">
        <v>163</v>
      </c>
      <c r="D29" s="4">
        <f>INPUT!X68</f>
        <v>0.33197795584530831</v>
      </c>
      <c r="E29" s="4">
        <f>INPUT!Y68</f>
        <v>8.1793838322529594E-2</v>
      </c>
      <c r="F29" s="6">
        <f>(INPUT!Z68+INPUT!AA68)/2</f>
        <v>2574.357</v>
      </c>
      <c r="G29" s="6">
        <f>INPUT!AD68</f>
        <v>3762</v>
      </c>
      <c r="H29" s="4">
        <f t="shared" si="0"/>
        <v>7.8822520242497029E-2</v>
      </c>
      <c r="I29" s="13">
        <f t="shared" si="1"/>
        <v>1.0379169070350953</v>
      </c>
      <c r="J29" s="4">
        <f t="shared" si="2"/>
        <v>8.4895207686248558E-2</v>
      </c>
      <c r="K29" s="5">
        <f>INPUT!R29</f>
        <v>125.7</v>
      </c>
      <c r="L29" s="5">
        <f>INPUT!S29</f>
        <v>135</v>
      </c>
      <c r="M29" s="4">
        <f t="shared" si="3"/>
        <v>1.437771171377622E-2</v>
      </c>
      <c r="N29" s="6">
        <f>INPUT!Q29</f>
        <v>28.15</v>
      </c>
      <c r="O29" s="5">
        <f>INPUT!T29/'OCS 1.5 p2'!N29</f>
        <v>1.0657193605683837</v>
      </c>
      <c r="P29" s="14">
        <f t="shared" si="4"/>
        <v>1.5322605734042153E-2</v>
      </c>
      <c r="Q29" s="14">
        <f t="shared" si="5"/>
        <v>6.1666666666666647E-2</v>
      </c>
      <c r="R29" s="14">
        <f t="shared" si="6"/>
        <v>9.4489402026593243E-4</v>
      </c>
      <c r="S29" s="4">
        <f t="shared" si="7"/>
        <v>2.9128231529009636E-2</v>
      </c>
    </row>
    <row r="30" spans="1:19" ht="15.75">
      <c r="A30">
        <f t="shared" si="8"/>
        <v>20</v>
      </c>
      <c r="B30" s="12" t="s">
        <v>257</v>
      </c>
      <c r="C30" s="12" t="s">
        <v>258</v>
      </c>
      <c r="D30" s="4">
        <f>INPUT!X69</f>
        <v>0.44209758131776478</v>
      </c>
      <c r="E30" s="4">
        <f>INPUT!Y69</f>
        <v>0.13056420342051706</v>
      </c>
      <c r="F30" s="6">
        <f>(INPUT!Z69+INPUT!AA69)/2</f>
        <v>3882.1424999999999</v>
      </c>
      <c r="G30" s="6">
        <f>INPUT!AD69</f>
        <v>4487.25</v>
      </c>
      <c r="H30" s="4">
        <f t="shared" si="0"/>
        <v>2.9394298955214726E-2</v>
      </c>
      <c r="I30" s="13">
        <f t="shared" si="1"/>
        <v>1.0144842719674279</v>
      </c>
      <c r="J30" s="4">
        <f t="shared" si="2"/>
        <v>0.1324553308520704</v>
      </c>
      <c r="K30" s="5">
        <f>INPUT!R30</f>
        <v>230.49</v>
      </c>
      <c r="L30" s="5">
        <f>INPUT!S30</f>
        <v>223</v>
      </c>
      <c r="M30" s="4">
        <f t="shared" si="3"/>
        <v>-6.5853620523775858E-3</v>
      </c>
      <c r="N30" s="6">
        <f>INPUT!Q30</f>
        <v>20.25</v>
      </c>
      <c r="O30" s="5">
        <f>INPUT!T30/'OCS 1.5 p2'!N30</f>
        <v>1.9753086419753085</v>
      </c>
      <c r="P30" s="14">
        <f t="shared" si="4"/>
        <v>-1.3008122572597699E-2</v>
      </c>
      <c r="Q30" s="14">
        <f t="shared" si="5"/>
        <v>0.49375000000000002</v>
      </c>
      <c r="R30" s="14">
        <f t="shared" si="6"/>
        <v>-6.422760520220114E-3</v>
      </c>
      <c r="S30" s="4">
        <f t="shared" si="7"/>
        <v>5.2135420882124514E-2</v>
      </c>
    </row>
    <row r="31" spans="1:19" ht="15.75">
      <c r="A31">
        <f t="shared" si="8"/>
        <v>21</v>
      </c>
      <c r="B31" s="12" t="s">
        <v>259</v>
      </c>
      <c r="C31" s="12" t="s">
        <v>261</v>
      </c>
      <c r="D31" s="4">
        <f>INPUT!X70</f>
        <v>0.39886212624584716</v>
      </c>
      <c r="E31" s="4">
        <f>INPUT!Y70</f>
        <v>9.864868948983585E-2</v>
      </c>
      <c r="F31" s="6">
        <f>(INPUT!Z70+INPUT!AA70)/2</f>
        <v>8277.567500000001</v>
      </c>
      <c r="G31" s="6">
        <f>INPUT!AD70</f>
        <v>11200</v>
      </c>
      <c r="H31" s="4">
        <f t="shared" si="0"/>
        <v>6.2338836111769824E-2</v>
      </c>
      <c r="I31" s="13">
        <f t="shared" si="1"/>
        <v>1.030227252195522</v>
      </c>
      <c r="J31" s="4">
        <f t="shared" ref="J31" si="9">E31*I31</f>
        <v>0.10163056830580286</v>
      </c>
      <c r="K31" s="5">
        <f>INPUT!R31</f>
        <v>486.49</v>
      </c>
      <c r="L31" s="5">
        <f>INPUT!S31</f>
        <v>515</v>
      </c>
      <c r="M31" s="4">
        <f t="shared" si="3"/>
        <v>1.1455225144108905E-2</v>
      </c>
      <c r="N31" s="6">
        <f>INPUT!Q31</f>
        <v>21.75</v>
      </c>
      <c r="O31" s="5">
        <f>INPUT!T31/'OCS 1.5 p2'!N31</f>
        <v>1.3793103448275863</v>
      </c>
      <c r="P31" s="14">
        <f t="shared" si="4"/>
        <v>1.5800310543598491E-2</v>
      </c>
      <c r="Q31" s="14">
        <f t="shared" si="5"/>
        <v>0.27500000000000002</v>
      </c>
      <c r="R31" s="14">
        <f t="shared" si="6"/>
        <v>4.3450853994895849E-3</v>
      </c>
      <c r="S31" s="4">
        <f t="shared" si="7"/>
        <v>4.4881669965515916E-2</v>
      </c>
    </row>
    <row r="32" spans="1:19" ht="15.75">
      <c r="B32" s="12"/>
      <c r="C32" s="12"/>
      <c r="D32" s="4"/>
      <c r="E32" s="4"/>
      <c r="F32" s="6"/>
      <c r="G32" s="6"/>
      <c r="H32" s="4"/>
      <c r="I32" s="13"/>
      <c r="J32" s="4"/>
      <c r="K32" s="5"/>
      <c r="L32" s="5"/>
      <c r="M32" s="4"/>
      <c r="N32" s="6"/>
      <c r="O32" s="5"/>
      <c r="P32" s="14"/>
      <c r="Q32" s="14"/>
      <c r="R32" s="14"/>
      <c r="S32" s="4"/>
    </row>
    <row r="33" spans="2:19" ht="15.75">
      <c r="B33" s="12"/>
      <c r="C33" s="12"/>
      <c r="D33" s="4"/>
      <c r="E33" s="4"/>
      <c r="F33" s="6"/>
      <c r="G33" s="6"/>
      <c r="H33" s="4"/>
      <c r="I33" s="13"/>
      <c r="J33" s="4"/>
      <c r="K33" s="5"/>
      <c r="L33" s="5"/>
      <c r="M33" s="4"/>
      <c r="N33" s="6"/>
      <c r="O33" s="5"/>
      <c r="P33" s="4"/>
      <c r="Q33" s="4"/>
      <c r="R33" s="4"/>
      <c r="S33" s="4"/>
    </row>
    <row r="34" spans="2:19" ht="15.75">
      <c r="B34" s="12" t="s">
        <v>20</v>
      </c>
      <c r="C34" s="12"/>
      <c r="D34" s="4">
        <f t="shared" ref="D34:Q34" si="10">AVERAGE(D11:D31)</f>
        <v>0.37869531939030299</v>
      </c>
      <c r="E34" s="4">
        <f t="shared" si="10"/>
        <v>9.7028433386022003E-2</v>
      </c>
      <c r="F34" s="6">
        <f t="shared" si="10"/>
        <v>5160.7231809523819</v>
      </c>
      <c r="G34" s="6">
        <f t="shared" si="10"/>
        <v>6786.4357142857143</v>
      </c>
      <c r="H34" s="4">
        <f t="shared" si="10"/>
        <v>5.995118742605595E-2</v>
      </c>
      <c r="I34" s="13">
        <f t="shared" si="10"/>
        <v>1.0289233321510525</v>
      </c>
      <c r="J34" s="4">
        <f t="shared" si="10"/>
        <v>9.9848157648760635E-2</v>
      </c>
      <c r="K34" s="5">
        <f t="shared" si="10"/>
        <v>215.80285714285714</v>
      </c>
      <c r="L34" s="5">
        <f t="shared" si="10"/>
        <v>229.10999999999999</v>
      </c>
      <c r="M34" s="4">
        <f t="shared" si="10"/>
        <v>1.4316521128398032E-2</v>
      </c>
      <c r="N34" s="6">
        <f t="shared" si="10"/>
        <v>30.890476190476186</v>
      </c>
      <c r="O34" s="5">
        <f t="shared" si="10"/>
        <v>1.299041842153049</v>
      </c>
      <c r="P34" s="4">
        <f t="shared" si="10"/>
        <v>1.747660643925928E-2</v>
      </c>
      <c r="Q34" s="4">
        <f t="shared" si="10"/>
        <v>0.19304847750024212</v>
      </c>
      <c r="R34" s="4">
        <f t="shared" ref="R34:S34" si="11">AVERAGE(R11:R31)</f>
        <v>3.1600853108612477E-3</v>
      </c>
      <c r="S34" s="4">
        <f t="shared" si="11"/>
        <v>4.0881327133588219E-2</v>
      </c>
    </row>
    <row r="35" spans="2:19" ht="15.75">
      <c r="B35" s="12" t="s">
        <v>197</v>
      </c>
      <c r="C35" s="25"/>
      <c r="D35" s="4">
        <f t="shared" ref="D35:Q35" si="12">MEDIAN(D11:D31)</f>
        <v>0.3629232966136271</v>
      </c>
      <c r="E35" s="4">
        <f t="shared" si="12"/>
        <v>9.2347427930191087E-2</v>
      </c>
      <c r="F35" s="6">
        <f t="shared" si="12"/>
        <v>2952.5434</v>
      </c>
      <c r="G35" s="6">
        <f t="shared" si="12"/>
        <v>4147.5</v>
      </c>
      <c r="H35" s="4">
        <f t="shared" si="12"/>
        <v>5.4340686444048991E-2</v>
      </c>
      <c r="I35" s="13">
        <f t="shared" si="12"/>
        <v>1.0264516430028505</v>
      </c>
      <c r="J35" s="4">
        <f t="shared" si="12"/>
        <v>9.436890063995404E-2</v>
      </c>
      <c r="K35" s="5">
        <f t="shared" si="12"/>
        <v>136.13999999999999</v>
      </c>
      <c r="L35" s="5">
        <f t="shared" si="12"/>
        <v>160</v>
      </c>
      <c r="M35" s="4">
        <f t="shared" si="12"/>
        <v>1.1455225144108905E-2</v>
      </c>
      <c r="N35" s="6">
        <f t="shared" si="12"/>
        <v>28.15</v>
      </c>
      <c r="O35" s="5">
        <f t="shared" si="12"/>
        <v>1.218274111675127</v>
      </c>
      <c r="P35" s="4">
        <f t="shared" si="12"/>
        <v>1.4957808844669185E-2</v>
      </c>
      <c r="Q35" s="4">
        <f t="shared" si="12"/>
        <v>0.1791666666666667</v>
      </c>
      <c r="R35" s="4">
        <f t="shared" ref="R35:S35" si="13">MEDIAN(R11:R31)</f>
        <v>2.9498721697654175E-3</v>
      </c>
      <c r="S35" s="4">
        <f t="shared" si="13"/>
        <v>4.469850025583668E-2</v>
      </c>
    </row>
    <row r="36" spans="2:19">
      <c r="D36" s="4"/>
      <c r="E36" s="4"/>
      <c r="F36" s="6"/>
      <c r="G36" s="6"/>
      <c r="H36" s="4"/>
      <c r="I36" s="13"/>
      <c r="J36" s="4"/>
      <c r="K36" s="5"/>
      <c r="L36" s="5"/>
      <c r="M36" s="4"/>
      <c r="N36" s="6"/>
      <c r="O36" s="5"/>
      <c r="P36" s="14"/>
      <c r="Q36" s="14"/>
      <c r="R36" s="14"/>
      <c r="S36" s="4"/>
    </row>
    <row r="37" spans="2:19" ht="15.75">
      <c r="B37" s="12"/>
      <c r="C37" s="12"/>
      <c r="D37" s="4"/>
      <c r="E37" s="4"/>
      <c r="F37" s="6"/>
      <c r="G37" s="6"/>
      <c r="H37" s="4"/>
      <c r="J37" s="4"/>
      <c r="K37" s="5"/>
      <c r="L37" s="5"/>
      <c r="M37" s="4"/>
      <c r="N37" s="6"/>
      <c r="O37" s="5"/>
      <c r="P37" s="14"/>
      <c r="Q37" s="14"/>
      <c r="R37" s="14"/>
      <c r="S37" s="4"/>
    </row>
    <row r="38" spans="2:19">
      <c r="F38" s="6"/>
      <c r="G38" s="6"/>
      <c r="H38" s="4"/>
      <c r="M38" s="4"/>
      <c r="N38" s="6"/>
      <c r="O38" s="5"/>
      <c r="P38" s="14"/>
      <c r="Q38" s="14"/>
      <c r="R38" s="14"/>
    </row>
    <row r="39" spans="2:19">
      <c r="B39" s="18" t="s">
        <v>342</v>
      </c>
      <c r="H39" s="4"/>
      <c r="M39" s="4"/>
      <c r="N39" s="6"/>
      <c r="O39" s="5"/>
      <c r="P39" s="14"/>
      <c r="R39" s="14"/>
    </row>
    <row r="40" spans="2:19">
      <c r="B40" s="18" t="s">
        <v>321</v>
      </c>
      <c r="H40" s="4"/>
      <c r="N40" s="6"/>
      <c r="O40" s="5"/>
      <c r="P40" s="14"/>
      <c r="R40" s="14"/>
    </row>
    <row r="41" spans="2:19">
      <c r="B41" s="18" t="s">
        <v>102</v>
      </c>
      <c r="H41" s="4"/>
      <c r="N41" s="6"/>
      <c r="O41" s="5"/>
    </row>
    <row r="42" spans="2:19">
      <c r="B42" s="18" t="s">
        <v>103</v>
      </c>
      <c r="H42" s="4"/>
    </row>
    <row r="43" spans="2:19">
      <c r="B43" s="18" t="s">
        <v>104</v>
      </c>
      <c r="H43" s="4"/>
    </row>
    <row r="44" spans="2:19">
      <c r="B44" s="18" t="s">
        <v>322</v>
      </c>
      <c r="H44" s="4"/>
    </row>
    <row r="45" spans="2:19">
      <c r="B45" s="18" t="s">
        <v>323</v>
      </c>
      <c r="H45" s="4"/>
    </row>
    <row r="46" spans="2:19">
      <c r="B46" s="18" t="s">
        <v>324</v>
      </c>
      <c r="H46" s="4"/>
    </row>
    <row r="47" spans="2:19">
      <c r="B47" s="18"/>
      <c r="H47" s="4"/>
    </row>
    <row r="48" spans="2:19">
      <c r="B48" s="18"/>
      <c r="H48" s="4"/>
    </row>
    <row r="49" spans="2:8">
      <c r="B49" s="18"/>
      <c r="H49" s="4"/>
    </row>
    <row r="50" spans="2:8">
      <c r="B50" s="18"/>
      <c r="H50" s="4"/>
    </row>
    <row r="51" spans="2:8">
      <c r="B51" s="18"/>
      <c r="H51" s="4"/>
    </row>
    <row r="52" spans="2:8">
      <c r="B52" s="18"/>
      <c r="H52" s="4"/>
    </row>
    <row r="53" spans="2:8">
      <c r="B53" s="18"/>
    </row>
    <row r="54" spans="2:8">
      <c r="B54" s="18"/>
    </row>
  </sheetData>
  <mergeCells count="3">
    <mergeCell ref="B3:S3"/>
    <mergeCell ref="B4:S4"/>
    <mergeCell ref="B5:S5"/>
  </mergeCells>
  <pageMargins left="0.7" right="0.7" top="0.75" bottom="0.75" header="0.3" footer="0.3"/>
  <pageSetup scale="62" orientation="landscape" r:id="rId1"/>
  <headerFooter>
    <oddHeader>&amp;RDocket No. 11-035-200
Exhibit OCS 1.5D Lawton
Page 2 of 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45"/>
  <sheetViews>
    <sheetView topLeftCell="E1" zoomScaleNormal="100" workbookViewId="0">
      <selection activeCell="F1" sqref="F1"/>
    </sheetView>
  </sheetViews>
  <sheetFormatPr defaultRowHeight="15"/>
  <cols>
    <col min="2" max="2" width="25.28515625" customWidth="1"/>
    <col min="9" max="9" width="11.5703125" customWidth="1"/>
    <col min="10" max="10" width="4.140625" customWidth="1"/>
    <col min="11" max="11" width="10.85546875" customWidth="1"/>
    <col min="13" max="13" width="12.5703125" customWidth="1"/>
  </cols>
  <sheetData>
    <row r="3" spans="1:19" ht="23.25">
      <c r="B3" s="73" t="s">
        <v>267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49"/>
      <c r="O3" s="49"/>
      <c r="P3" s="49"/>
      <c r="Q3" s="49"/>
      <c r="R3" s="49"/>
      <c r="S3" s="49"/>
    </row>
    <row r="4" spans="1:19" ht="23.25">
      <c r="B4" s="73" t="s">
        <v>346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49"/>
      <c r="O4" s="49"/>
      <c r="P4" s="49"/>
      <c r="Q4" s="49"/>
      <c r="R4" s="49"/>
      <c r="S4" s="49"/>
    </row>
    <row r="5" spans="1:19" ht="23.25">
      <c r="B5" s="73" t="s">
        <v>106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9" spans="1:19" ht="15.75">
      <c r="D9" s="19" t="s">
        <v>63</v>
      </c>
      <c r="E9" s="19" t="s">
        <v>65</v>
      </c>
      <c r="F9" s="19" t="s">
        <v>66</v>
      </c>
      <c r="G9" s="19" t="s">
        <v>67</v>
      </c>
      <c r="H9" s="19" t="s">
        <v>68</v>
      </c>
      <c r="I9" s="19" t="s">
        <v>70</v>
      </c>
      <c r="J9" s="59"/>
      <c r="K9" s="66" t="s">
        <v>71</v>
      </c>
      <c r="L9" s="66" t="s">
        <v>72</v>
      </c>
      <c r="M9" s="66" t="s">
        <v>73</v>
      </c>
      <c r="N9" s="66"/>
    </row>
    <row r="10" spans="1:19" ht="64.5">
      <c r="A10" s="2" t="s">
        <v>0</v>
      </c>
      <c r="B10" s="2" t="s">
        <v>1</v>
      </c>
      <c r="C10" s="2" t="s">
        <v>2</v>
      </c>
      <c r="D10" s="2" t="s">
        <v>41</v>
      </c>
      <c r="E10" s="2" t="s">
        <v>42</v>
      </c>
      <c r="F10" s="2" t="s">
        <v>43</v>
      </c>
      <c r="G10" s="2" t="s">
        <v>44</v>
      </c>
      <c r="H10" s="2" t="s">
        <v>45</v>
      </c>
      <c r="I10" s="2" t="s">
        <v>333</v>
      </c>
      <c r="J10" s="2"/>
      <c r="K10" s="2" t="s">
        <v>332</v>
      </c>
      <c r="L10" s="2" t="s">
        <v>45</v>
      </c>
      <c r="M10" s="2" t="s">
        <v>334</v>
      </c>
    </row>
    <row r="11" spans="1:19" ht="15.75">
      <c r="A11">
        <v>1</v>
      </c>
      <c r="B11" s="12" t="s">
        <v>142</v>
      </c>
      <c r="C11" s="12" t="s">
        <v>4</v>
      </c>
      <c r="D11" s="6">
        <f>'OCS 1.4'!T18</f>
        <v>40.69166666666667</v>
      </c>
      <c r="E11" s="6">
        <f>INPUT!E50</f>
        <v>1.84</v>
      </c>
      <c r="F11" s="4">
        <f>E11/D11</f>
        <v>4.5218103624820802E-2</v>
      </c>
      <c r="G11" s="4">
        <f>'OCS 1.5 p1'!R11</f>
        <v>4.4010311680086026E-2</v>
      </c>
      <c r="H11" s="4">
        <f>(1+(G11/2))*F11</f>
        <v>4.6213135041876192E-2</v>
      </c>
      <c r="I11" s="4">
        <f>H11+G11</f>
        <v>9.0223446721962225E-2</v>
      </c>
      <c r="J11" s="4"/>
      <c r="K11" s="4">
        <f>'OCS 1.5 p1'!P11</f>
        <v>5.5E-2</v>
      </c>
      <c r="L11" s="4">
        <f>(1+(K11/2))*F11</f>
        <v>4.6461601474503379E-2</v>
      </c>
      <c r="M11" s="4">
        <f>K11+L11</f>
        <v>0.10146160147450338</v>
      </c>
    </row>
    <row r="12" spans="1:19" ht="15.75">
      <c r="A12">
        <f>A11+1</f>
        <v>2</v>
      </c>
      <c r="B12" s="12" t="s">
        <v>143</v>
      </c>
      <c r="C12" s="12" t="s">
        <v>5</v>
      </c>
      <c r="D12" s="6">
        <f>'OCS 1.4'!T19</f>
        <v>43.43666666666666</v>
      </c>
      <c r="E12" s="6">
        <f>INPUT!E51</f>
        <v>1.8</v>
      </c>
      <c r="F12" s="4">
        <f t="shared" ref="F12:F31" si="0">E12/D12</f>
        <v>4.1439643926022569E-2</v>
      </c>
      <c r="G12" s="4">
        <f>'OCS 1.5 p1'!R12</f>
        <v>5.3515916794585006E-2</v>
      </c>
      <c r="H12" s="4">
        <f t="shared" ref="H12:H31" si="1">(1+(G12/2))*F12</f>
        <v>4.25484841941937E-2</v>
      </c>
      <c r="I12" s="4">
        <f t="shared" ref="I12:I31" si="2">H12+G12</f>
        <v>9.6064400988778706E-2</v>
      </c>
      <c r="J12" s="4"/>
      <c r="K12" s="4">
        <f>'OCS 1.5 p1'!P12</f>
        <v>6.2333333333333331E-2</v>
      </c>
      <c r="L12" s="4">
        <f t="shared" ref="L12:L31" si="3">(1+(K12/2))*F12</f>
        <v>4.2731179495050266E-2</v>
      </c>
      <c r="M12" s="4">
        <f t="shared" ref="M12:M31" si="4">K12+L12</f>
        <v>0.1050645128283836</v>
      </c>
    </row>
    <row r="13" spans="1:19" ht="15.75">
      <c r="A13">
        <f t="shared" ref="A13:A34" si="5">A12+1</f>
        <v>3</v>
      </c>
      <c r="B13" s="12" t="s">
        <v>144</v>
      </c>
      <c r="C13" s="12" t="s">
        <v>145</v>
      </c>
      <c r="D13" s="6">
        <f>'OCS 1.4'!T20</f>
        <v>32.158333333333331</v>
      </c>
      <c r="E13" s="6">
        <f>INPUT!E52</f>
        <v>1.6</v>
      </c>
      <c r="F13" s="4">
        <f t="shared" si="0"/>
        <v>4.9753822233739316E-2</v>
      </c>
      <c r="G13" s="4">
        <f>'OCS 1.5 p1'!R13</f>
        <v>3.229241867961706E-2</v>
      </c>
      <c r="H13" s="4">
        <f t="shared" si="1"/>
        <v>5.0557157862980893E-2</v>
      </c>
      <c r="I13" s="4">
        <f t="shared" si="2"/>
        <v>8.2849576542597947E-2</v>
      </c>
      <c r="J13" s="4"/>
      <c r="K13" s="4">
        <f>'OCS 1.5 p1'!P13</f>
        <v>0.04</v>
      </c>
      <c r="L13" s="4">
        <f t="shared" si="3"/>
        <v>5.0748898678414103E-2</v>
      </c>
      <c r="M13" s="4">
        <f t="shared" si="4"/>
        <v>9.0748898678414097E-2</v>
      </c>
    </row>
    <row r="14" spans="1:19" ht="15.75">
      <c r="A14">
        <f t="shared" si="5"/>
        <v>4</v>
      </c>
      <c r="B14" s="12" t="s">
        <v>146</v>
      </c>
      <c r="C14" s="12" t="s">
        <v>147</v>
      </c>
      <c r="D14" s="6">
        <f>'OCS 1.4'!T21</f>
        <v>38.248333333333328</v>
      </c>
      <c r="E14" s="6">
        <f>INPUT!E53</f>
        <v>1.88</v>
      </c>
      <c r="F14" s="4">
        <f t="shared" si="0"/>
        <v>4.9152468517146719E-2</v>
      </c>
      <c r="G14" s="4">
        <f>'OCS 1.5 p1'!R14</f>
        <v>4.2883681779203861E-2</v>
      </c>
      <c r="H14" s="4">
        <f t="shared" si="1"/>
        <v>5.0206387926422548E-2</v>
      </c>
      <c r="I14" s="4">
        <f t="shared" si="2"/>
        <v>9.3090069705626416E-2</v>
      </c>
      <c r="J14" s="4"/>
      <c r="K14" s="4">
        <f>'OCS 1.5 p1'!P14</f>
        <v>4.1000000000000002E-2</v>
      </c>
      <c r="L14" s="4">
        <f t="shared" si="3"/>
        <v>5.0160094121748225E-2</v>
      </c>
      <c r="M14" s="4">
        <f t="shared" si="4"/>
        <v>9.116009412174822E-2</v>
      </c>
    </row>
    <row r="15" spans="1:19" ht="15.75">
      <c r="A15">
        <f t="shared" si="5"/>
        <v>5</v>
      </c>
      <c r="B15" s="12" t="s">
        <v>148</v>
      </c>
      <c r="C15" s="12" t="s">
        <v>149</v>
      </c>
      <c r="D15" s="6">
        <f>'OCS 1.4'!T22</f>
        <v>25.723333333333333</v>
      </c>
      <c r="E15" s="6">
        <f>INPUT!E54</f>
        <v>1.1599999999999999</v>
      </c>
      <c r="F15" s="4">
        <f t="shared" si="0"/>
        <v>4.5095244265906435E-2</v>
      </c>
      <c r="G15" s="4">
        <f>'OCS 1.5 p1'!R15</f>
        <v>4.2674282445797296E-2</v>
      </c>
      <c r="H15" s="4">
        <f t="shared" si="1"/>
        <v>4.6057447861289194E-2</v>
      </c>
      <c r="I15" s="4">
        <f t="shared" si="2"/>
        <v>8.873173030708649E-2</v>
      </c>
      <c r="J15" s="4"/>
      <c r="K15" s="4">
        <f>'OCS 1.5 p1'!P15</f>
        <v>4.9666666666666671E-2</v>
      </c>
      <c r="L15" s="4">
        <f t="shared" si="3"/>
        <v>4.6215109498509772E-2</v>
      </c>
      <c r="M15" s="4">
        <f t="shared" si="4"/>
        <v>9.5881776165176444E-2</v>
      </c>
    </row>
    <row r="16" spans="1:19" ht="15.75">
      <c r="A16">
        <f t="shared" si="5"/>
        <v>6</v>
      </c>
      <c r="B16" s="12" t="s">
        <v>150</v>
      </c>
      <c r="C16" s="12" t="s">
        <v>151</v>
      </c>
      <c r="D16" s="6">
        <f>'OCS 1.4'!T23</f>
        <v>22.021666666666665</v>
      </c>
      <c r="E16" s="6">
        <f>INPUT!E55</f>
        <v>0.96</v>
      </c>
      <c r="F16" s="4">
        <f t="shared" si="0"/>
        <v>4.3593430712177403E-2</v>
      </c>
      <c r="G16" s="4">
        <f>'OCS 1.5 p1'!R16</f>
        <v>5.6013978679270333E-2</v>
      </c>
      <c r="H16" s="4">
        <f t="shared" si="1"/>
        <v>4.4814351461411474E-2</v>
      </c>
      <c r="I16" s="4">
        <f t="shared" si="2"/>
        <v>0.10082833014068181</v>
      </c>
      <c r="J16" s="4"/>
      <c r="K16" s="4">
        <f>'OCS 1.5 p1'!P16</f>
        <v>5.9333333333333342E-2</v>
      </c>
      <c r="L16" s="4">
        <f t="shared" si="3"/>
        <v>4.4886702489972001E-2</v>
      </c>
      <c r="M16" s="4">
        <f t="shared" si="4"/>
        <v>0.10422003582330534</v>
      </c>
    </row>
    <row r="17" spans="1:13" ht="15.75">
      <c r="A17">
        <f t="shared" si="5"/>
        <v>7</v>
      </c>
      <c r="B17" s="12" t="s">
        <v>276</v>
      </c>
      <c r="C17" s="12" t="s">
        <v>277</v>
      </c>
      <c r="D17" s="6">
        <f>'OCS 1.4'!T24</f>
        <v>58.608333333333327</v>
      </c>
      <c r="E17" s="6">
        <f>INPUT!E56</f>
        <v>2.42</v>
      </c>
      <c r="F17" s="4">
        <f t="shared" si="0"/>
        <v>4.1291056448172901E-2</v>
      </c>
      <c r="G17" s="4">
        <f>'OCS 1.5 p1'!R17</f>
        <v>3.587151846737504E-2</v>
      </c>
      <c r="H17" s="4">
        <f t="shared" si="1"/>
        <v>4.2031642895131928E-2</v>
      </c>
      <c r="I17" s="4">
        <f t="shared" si="2"/>
        <v>7.7903161362506967E-2</v>
      </c>
      <c r="J17" s="4"/>
      <c r="K17" s="4">
        <f>'OCS 1.5 p1'!P17</f>
        <v>3.85E-2</v>
      </c>
      <c r="L17" s="4">
        <f t="shared" si="3"/>
        <v>4.208590928480023E-2</v>
      </c>
      <c r="M17" s="4">
        <f t="shared" si="4"/>
        <v>8.0585909284800222E-2</v>
      </c>
    </row>
    <row r="18" spans="1:13" ht="15.75">
      <c r="A18">
        <f t="shared" si="5"/>
        <v>8</v>
      </c>
      <c r="B18" s="12" t="s">
        <v>245</v>
      </c>
      <c r="C18" s="12" t="s">
        <v>246</v>
      </c>
      <c r="D18" s="6">
        <f>'OCS 1.4'!T25</f>
        <v>55.28</v>
      </c>
      <c r="E18" s="6">
        <f>INPUT!E57</f>
        <v>2.35</v>
      </c>
      <c r="F18" s="4">
        <f t="shared" si="0"/>
        <v>4.2510853835021706E-2</v>
      </c>
      <c r="G18" s="4">
        <f>'OCS 1.5 p1'!R18</f>
        <v>4.0830369513398322E-2</v>
      </c>
      <c r="H18" s="4">
        <f t="shared" si="1"/>
        <v>4.3378720770228703E-2</v>
      </c>
      <c r="I18" s="4">
        <f t="shared" si="2"/>
        <v>8.4209090283627025E-2</v>
      </c>
      <c r="J18" s="4"/>
      <c r="K18" s="4">
        <f>'OCS 1.5 p1'!P18</f>
        <v>4.5333333333333337E-2</v>
      </c>
      <c r="L18" s="4">
        <f t="shared" si="3"/>
        <v>4.3474433188615526E-2</v>
      </c>
      <c r="M18" s="4">
        <f t="shared" si="4"/>
        <v>8.8807766521948855E-2</v>
      </c>
    </row>
    <row r="19" spans="1:13" ht="15.75">
      <c r="A19">
        <f t="shared" si="5"/>
        <v>9</v>
      </c>
      <c r="B19" s="12" t="s">
        <v>3</v>
      </c>
      <c r="C19" s="12" t="s">
        <v>6</v>
      </c>
      <c r="D19" s="6">
        <f>'OCS 1.4'!T26</f>
        <v>42.888333333333328</v>
      </c>
      <c r="E19" s="6">
        <f>INPUT!E58</f>
        <v>1.3</v>
      </c>
      <c r="F19" s="4">
        <f t="shared" si="0"/>
        <v>3.0311273462091483E-2</v>
      </c>
      <c r="G19" s="4">
        <f>'OCS 1.5 p1'!R19</f>
        <v>4.5008039636497688E-2</v>
      </c>
      <c r="H19" s="4">
        <f t="shared" si="1"/>
        <v>3.0993398960798751E-2</v>
      </c>
      <c r="I19" s="4">
        <f t="shared" si="2"/>
        <v>7.6001438597296439E-2</v>
      </c>
      <c r="J19" s="4"/>
      <c r="K19" s="4">
        <f>'OCS 1.5 p1'!P19</f>
        <v>3.6666666666666674E-2</v>
      </c>
      <c r="L19" s="4">
        <f t="shared" si="3"/>
        <v>3.0866980142229827E-2</v>
      </c>
      <c r="M19" s="4">
        <f t="shared" si="4"/>
        <v>6.7533646808896508E-2</v>
      </c>
    </row>
    <row r="20" spans="1:13" ht="15.75">
      <c r="A20">
        <f t="shared" si="5"/>
        <v>10</v>
      </c>
      <c r="B20" s="12" t="s">
        <v>152</v>
      </c>
      <c r="C20" s="12" t="s">
        <v>153</v>
      </c>
      <c r="D20" s="6">
        <f>'OCS 1.4'!T27</f>
        <v>20.008333333333336</v>
      </c>
      <c r="E20" s="6">
        <f>INPUT!E59</f>
        <v>0.85</v>
      </c>
      <c r="F20" s="4">
        <f t="shared" si="0"/>
        <v>4.2482299042065796E-2</v>
      </c>
      <c r="G20" s="4">
        <f>'OCS 1.5 p1'!R20</f>
        <v>4.2404378901465971E-2</v>
      </c>
      <c r="H20" s="4">
        <f t="shared" si="1"/>
        <v>4.338301679465837E-2</v>
      </c>
      <c r="I20" s="4">
        <f t="shared" si="2"/>
        <v>8.5787395696124341E-2</v>
      </c>
      <c r="K20" s="4">
        <f>'OCS 1.5 p1'!P20</f>
        <v>6.5000000000000002E-2</v>
      </c>
      <c r="L20" s="4">
        <f t="shared" si="3"/>
        <v>4.3862973760932934E-2</v>
      </c>
      <c r="M20" s="4">
        <f t="shared" si="4"/>
        <v>0.10886297376093293</v>
      </c>
    </row>
    <row r="21" spans="1:13" ht="15.75">
      <c r="A21">
        <f t="shared" si="5"/>
        <v>11</v>
      </c>
      <c r="B21" s="12" t="s">
        <v>154</v>
      </c>
      <c r="C21" s="12" t="s">
        <v>155</v>
      </c>
      <c r="D21" s="6">
        <f>'OCS 1.4'!T28</f>
        <v>25.691666666666666</v>
      </c>
      <c r="E21" s="6">
        <f>INPUT!E60</f>
        <v>1.24</v>
      </c>
      <c r="F21" s="4">
        <f t="shared" si="0"/>
        <v>4.8264677262406748E-2</v>
      </c>
      <c r="G21" s="4">
        <f>'OCS 1.5 p1'!R21</f>
        <v>5.7059844299237564E-2</v>
      </c>
      <c r="H21" s="4">
        <f t="shared" si="1"/>
        <v>4.9641664747279685E-2</v>
      </c>
      <c r="I21" s="4">
        <f t="shared" si="2"/>
        <v>0.10670150904651725</v>
      </c>
      <c r="J21" s="4"/>
      <c r="K21" s="4">
        <f>'OCS 1.5 p1'!P21</f>
        <v>7.8333333333333324E-2</v>
      </c>
      <c r="L21" s="4">
        <f t="shared" si="3"/>
        <v>5.0155043788517671E-2</v>
      </c>
      <c r="M21" s="4">
        <f t="shared" si="4"/>
        <v>0.12848837712185099</v>
      </c>
    </row>
    <row r="22" spans="1:13" ht="15.75">
      <c r="A22">
        <f t="shared" si="5"/>
        <v>12</v>
      </c>
      <c r="B22" s="12" t="s">
        <v>247</v>
      </c>
      <c r="C22" s="12" t="s">
        <v>248</v>
      </c>
      <c r="D22" s="6">
        <f>'OCS 1.4'!T29</f>
        <v>39.85</v>
      </c>
      <c r="E22" s="6">
        <f>INPUT!E61</f>
        <v>1.32</v>
      </c>
      <c r="F22" s="4">
        <f t="shared" si="0"/>
        <v>3.3124215809284818E-2</v>
      </c>
      <c r="G22" s="4">
        <f>'OCS 1.5 p1'!R22</f>
        <v>4.754225529630822E-2</v>
      </c>
      <c r="H22" s="4">
        <f t="shared" si="1"/>
        <v>3.391161577153233E-2</v>
      </c>
      <c r="I22" s="4">
        <f t="shared" si="2"/>
        <v>8.145387106784055E-2</v>
      </c>
      <c r="J22" s="4"/>
      <c r="K22" s="4">
        <f>'OCS 1.5 p1'!P22</f>
        <v>4.3333333333333335E-2</v>
      </c>
      <c r="L22" s="4">
        <f t="shared" si="3"/>
        <v>3.3841907151819325E-2</v>
      </c>
      <c r="M22" s="4">
        <f t="shared" si="4"/>
        <v>7.717524048515266E-2</v>
      </c>
    </row>
    <row r="23" spans="1:13" ht="15.75">
      <c r="A23">
        <f t="shared" si="5"/>
        <v>13</v>
      </c>
      <c r="B23" s="12" t="s">
        <v>156</v>
      </c>
      <c r="C23" s="12" t="s">
        <v>157</v>
      </c>
      <c r="D23" s="6">
        <f>'OCS 1.4'!T30</f>
        <v>47.170000000000009</v>
      </c>
      <c r="E23" s="6">
        <f>INPUT!E62</f>
        <v>2.1</v>
      </c>
      <c r="F23" s="4">
        <f t="shared" si="0"/>
        <v>4.4519821920712313E-2</v>
      </c>
      <c r="G23" s="4">
        <f>'OCS 1.5 p1'!R23</f>
        <v>4.3287237422116452E-2</v>
      </c>
      <c r="H23" s="4">
        <f t="shared" si="1"/>
        <v>4.548339197144842E-2</v>
      </c>
      <c r="I23" s="4">
        <f t="shared" si="2"/>
        <v>8.8770629393564865E-2</v>
      </c>
      <c r="J23" s="4"/>
      <c r="K23" s="4">
        <f>'OCS 1.5 p1'!P23</f>
        <v>5.1999999999999998E-2</v>
      </c>
      <c r="L23" s="4">
        <f t="shared" si="3"/>
        <v>4.5677337290650835E-2</v>
      </c>
      <c r="M23" s="4">
        <f t="shared" si="4"/>
        <v>9.767733729065084E-2</v>
      </c>
    </row>
    <row r="24" spans="1:13" ht="15.75">
      <c r="A24">
        <f t="shared" si="5"/>
        <v>14</v>
      </c>
      <c r="B24" s="12" t="s">
        <v>249</v>
      </c>
      <c r="C24" s="12" t="s">
        <v>250</v>
      </c>
      <c r="D24" s="6">
        <f>'OCS 1.4'!T31</f>
        <v>25.065000000000001</v>
      </c>
      <c r="E24" s="6">
        <f>INPUT!E63</f>
        <v>1.06</v>
      </c>
      <c r="F24" s="4">
        <f t="shared" si="0"/>
        <v>4.2290045880710156E-2</v>
      </c>
      <c r="G24" s="4">
        <f>'OCS 1.5 p1'!R24</f>
        <v>4.5702547282533951E-2</v>
      </c>
      <c r="H24" s="4">
        <f t="shared" si="1"/>
        <v>4.3256427291431997E-2</v>
      </c>
      <c r="I24" s="4">
        <f t="shared" si="2"/>
        <v>8.8958974573965954E-2</v>
      </c>
      <c r="J24" s="4"/>
      <c r="K24" s="4">
        <f>'OCS 1.5 p1'!P24</f>
        <v>5.2333333333333336E-2</v>
      </c>
      <c r="L24" s="4">
        <f t="shared" si="3"/>
        <v>4.3396635414588741E-2</v>
      </c>
      <c r="M24" s="4">
        <f t="shared" si="4"/>
        <v>9.5729968747922084E-2</v>
      </c>
    </row>
    <row r="25" spans="1:13" ht="15.75">
      <c r="A25">
        <f t="shared" si="5"/>
        <v>15</v>
      </c>
      <c r="B25" s="12" t="s">
        <v>251</v>
      </c>
      <c r="C25" s="12" t="s">
        <v>252</v>
      </c>
      <c r="D25" s="6">
        <f>'OCS 1.4'!T32</f>
        <v>45.386666666666663</v>
      </c>
      <c r="E25" s="6">
        <f>INPUT!E64</f>
        <v>1.98</v>
      </c>
      <c r="F25" s="4">
        <f t="shared" si="0"/>
        <v>4.3625146886016451E-2</v>
      </c>
      <c r="G25" s="4">
        <f>'OCS 1.5 p1'!R25</f>
        <v>4.4305705692340921E-2</v>
      </c>
      <c r="H25" s="4">
        <f t="shared" si="1"/>
        <v>4.4591568345374949E-2</v>
      </c>
      <c r="I25" s="4">
        <f t="shared" si="2"/>
        <v>8.889727403771587E-2</v>
      </c>
      <c r="J25" s="4"/>
      <c r="K25" s="4">
        <f>'OCS 1.5 p1'!P25</f>
        <v>4.0666666666666663E-2</v>
      </c>
      <c r="L25" s="4">
        <f t="shared" si="3"/>
        <v>4.4512191539365455E-2</v>
      </c>
      <c r="M25" s="4">
        <f t="shared" si="4"/>
        <v>8.5178858206032118E-2</v>
      </c>
    </row>
    <row r="26" spans="1:13" ht="15.75">
      <c r="A26">
        <f t="shared" si="5"/>
        <v>16</v>
      </c>
      <c r="B26" s="12" t="s">
        <v>253</v>
      </c>
      <c r="C26" s="12" t="s">
        <v>254</v>
      </c>
      <c r="D26" s="6">
        <f>'OCS 1.4'!T33</f>
        <v>44.9</v>
      </c>
      <c r="E26" s="6">
        <f>INPUT!E65</f>
        <v>1.96</v>
      </c>
      <c r="F26" s="4">
        <f t="shared" si="0"/>
        <v>4.3652561247216039E-2</v>
      </c>
      <c r="G26" s="4">
        <f>'OCS 1.5 p1'!R26</f>
        <v>5.1747335493952419E-2</v>
      </c>
      <c r="H26" s="4">
        <f t="shared" si="1"/>
        <v>4.4782013113231038E-2</v>
      </c>
      <c r="I26" s="4">
        <f t="shared" si="2"/>
        <v>9.6529348607183457E-2</v>
      </c>
      <c r="J26" s="4"/>
      <c r="K26" s="4">
        <f>'OCS 1.5 p1'!P26</f>
        <v>5.7000000000000002E-2</v>
      </c>
      <c r="L26" s="4">
        <f t="shared" si="3"/>
        <v>4.4896659242761691E-2</v>
      </c>
      <c r="M26" s="4">
        <f t="shared" si="4"/>
        <v>0.1018966592427617</v>
      </c>
    </row>
    <row r="27" spans="1:13" ht="15.75">
      <c r="A27">
        <f t="shared" si="5"/>
        <v>17</v>
      </c>
      <c r="B27" s="12" t="s">
        <v>158</v>
      </c>
      <c r="C27" s="12" t="s">
        <v>159</v>
      </c>
      <c r="D27" s="6">
        <f>'OCS 1.4'!T34</f>
        <v>17.61</v>
      </c>
      <c r="E27" s="6">
        <f>INPUT!E66</f>
        <v>0.88</v>
      </c>
      <c r="F27" s="4">
        <f t="shared" si="0"/>
        <v>4.9971607041453724E-2</v>
      </c>
      <c r="G27" s="4">
        <f>'OCS 1.5 p1'!R27</f>
        <v>4.9766169728521242E-2</v>
      </c>
      <c r="H27" s="4">
        <f t="shared" si="1"/>
        <v>5.1215054780269706E-2</v>
      </c>
      <c r="I27" s="4">
        <f t="shared" si="2"/>
        <v>0.10098122450879095</v>
      </c>
      <c r="J27" s="4"/>
      <c r="K27" s="4">
        <f>'OCS 1.5 p1'!P27</f>
        <v>5.3999999999999999E-2</v>
      </c>
      <c r="L27" s="4">
        <f t="shared" si="3"/>
        <v>5.1320840431572971E-2</v>
      </c>
      <c r="M27" s="4">
        <f t="shared" si="4"/>
        <v>0.10532084043157297</v>
      </c>
    </row>
    <row r="28" spans="1:13" ht="15.75">
      <c r="A28">
        <f t="shared" si="5"/>
        <v>18</v>
      </c>
      <c r="B28" s="12" t="s">
        <v>160</v>
      </c>
      <c r="C28" s="12" t="s">
        <v>161</v>
      </c>
      <c r="D28" s="6">
        <f>'OCS 1.4'!T35</f>
        <v>36.068333333333335</v>
      </c>
      <c r="E28" s="6">
        <f>INPUT!E67</f>
        <v>1.72</v>
      </c>
      <c r="F28" s="4">
        <f t="shared" si="0"/>
        <v>4.7687260292962427E-2</v>
      </c>
      <c r="G28" s="4">
        <f>'OCS 1.5 p1'!R28</f>
        <v>4.6848615255377257E-2</v>
      </c>
      <c r="H28" s="4">
        <f t="shared" si="1"/>
        <v>4.880430134798644E-2</v>
      </c>
      <c r="I28" s="4">
        <f t="shared" si="2"/>
        <v>9.5652916603363697E-2</v>
      </c>
      <c r="J28" s="4"/>
      <c r="K28" s="4">
        <f>'OCS 1.5 p1'!P28</f>
        <v>4.0666666666666663E-2</v>
      </c>
      <c r="L28" s="4">
        <f t="shared" si="3"/>
        <v>4.8656901252252666E-2</v>
      </c>
      <c r="M28" s="4">
        <f t="shared" si="4"/>
        <v>8.9323567918919322E-2</v>
      </c>
    </row>
    <row r="29" spans="1:13" ht="15.75">
      <c r="A29">
        <f t="shared" si="5"/>
        <v>19</v>
      </c>
      <c r="B29" s="12" t="s">
        <v>162</v>
      </c>
      <c r="C29" s="12" t="s">
        <v>163</v>
      </c>
      <c r="D29" s="6">
        <f>'OCS 1.4'!T36</f>
        <v>27.98</v>
      </c>
      <c r="E29" s="6">
        <f>INPUT!E68</f>
        <v>1.32</v>
      </c>
      <c r="F29" s="4">
        <f t="shared" si="0"/>
        <v>4.7176554681915658E-2</v>
      </c>
      <c r="G29" s="4">
        <f>'OCS 1.5 p1'!R29</f>
        <v>4.2230782431171489E-2</v>
      </c>
      <c r="H29" s="4">
        <f t="shared" si="1"/>
        <v>4.8172706090227779E-2</v>
      </c>
      <c r="I29" s="4">
        <f t="shared" si="2"/>
        <v>9.0403488521399261E-2</v>
      </c>
      <c r="J29" s="4"/>
      <c r="K29" s="4">
        <f>'OCS 1.5 p1'!P29</f>
        <v>5.5333333333333339E-2</v>
      </c>
      <c r="L29" s="4">
        <f t="shared" si="3"/>
        <v>4.8481772694781995E-2</v>
      </c>
      <c r="M29" s="4">
        <f t="shared" si="4"/>
        <v>0.10381510602811533</v>
      </c>
    </row>
    <row r="30" spans="1:13" ht="15.75">
      <c r="A30">
        <f t="shared" si="5"/>
        <v>20</v>
      </c>
      <c r="B30" s="12" t="s">
        <v>257</v>
      </c>
      <c r="C30" s="12" t="s">
        <v>258</v>
      </c>
      <c r="D30" s="6">
        <f>'OCS 1.4'!T37</f>
        <v>35.661666666666662</v>
      </c>
      <c r="E30" s="6">
        <f>INPUT!E69</f>
        <v>1.2</v>
      </c>
      <c r="F30" s="4">
        <f t="shared" si="0"/>
        <v>3.3649577043510778E-2</v>
      </c>
      <c r="G30" s="4">
        <f>'OCS 1.5 p1'!R30</f>
        <v>5.8067710441062258E-2</v>
      </c>
      <c r="H30" s="4">
        <f t="shared" si="1"/>
        <v>3.4626553991624176E-2</v>
      </c>
      <c r="I30" s="4">
        <f t="shared" si="2"/>
        <v>9.2694264432686441E-2</v>
      </c>
      <c r="J30" s="4"/>
      <c r="K30" s="4">
        <f>'OCS 1.5 p1'!P30</f>
        <v>6.4000000000000001E-2</v>
      </c>
      <c r="L30" s="4">
        <f t="shared" si="3"/>
        <v>3.4726363508903124E-2</v>
      </c>
      <c r="M30" s="4">
        <f t="shared" si="4"/>
        <v>9.8726363508903126E-2</v>
      </c>
    </row>
    <row r="31" spans="1:13" ht="15.75">
      <c r="A31">
        <f t="shared" si="5"/>
        <v>21</v>
      </c>
      <c r="B31" s="12" t="s">
        <v>259</v>
      </c>
      <c r="C31" s="12" t="s">
        <v>261</v>
      </c>
      <c r="D31" s="6">
        <f>'OCS 1.4'!T38</f>
        <v>26.63</v>
      </c>
      <c r="E31" s="6">
        <f>INPUT!E70</f>
        <v>1.04</v>
      </c>
      <c r="F31" s="4">
        <f t="shared" si="0"/>
        <v>3.9053698835899361E-2</v>
      </c>
      <c r="G31" s="4">
        <f>'OCS 1.5 p1'!R31</f>
        <v>5.1440834982757956E-2</v>
      </c>
      <c r="H31" s="4">
        <f t="shared" si="1"/>
        <v>4.0058176274541273E-2</v>
      </c>
      <c r="I31" s="4">
        <f t="shared" si="2"/>
        <v>9.1499011257299229E-2</v>
      </c>
      <c r="J31" s="4"/>
      <c r="K31" s="4">
        <f>'OCS 1.5 p1'!P31</f>
        <v>5.7999999999999996E-2</v>
      </c>
      <c r="L31" s="4">
        <f t="shared" si="3"/>
        <v>4.0186256102140439E-2</v>
      </c>
      <c r="M31" s="4">
        <f t="shared" si="4"/>
        <v>9.8186256102140435E-2</v>
      </c>
    </row>
    <row r="32" spans="1:13" ht="15.75">
      <c r="B32" s="12"/>
      <c r="C32" s="12"/>
      <c r="D32" s="6"/>
      <c r="E32" s="6"/>
      <c r="F32" s="4"/>
      <c r="G32" s="4"/>
      <c r="H32" s="4"/>
      <c r="I32" s="4"/>
      <c r="J32" s="4"/>
      <c r="L32" s="4"/>
      <c r="M32" s="4"/>
    </row>
    <row r="33" spans="1:13" ht="15.75">
      <c r="B33" s="12"/>
      <c r="C33" s="12"/>
      <c r="D33" s="6"/>
      <c r="E33" s="6"/>
      <c r="F33" s="4"/>
      <c r="G33" s="4"/>
      <c r="H33" s="4"/>
      <c r="I33" s="4"/>
      <c r="J33" s="4"/>
      <c r="L33" s="4"/>
      <c r="M33" s="4"/>
    </row>
    <row r="34" spans="1:13" ht="15.75">
      <c r="A34">
        <f t="shared" si="5"/>
        <v>1</v>
      </c>
      <c r="B34" s="12" t="s">
        <v>20</v>
      </c>
      <c r="C34" s="12"/>
      <c r="D34" s="6">
        <f>AVERAGE(D11:D31)</f>
        <v>35.765634920634923</v>
      </c>
      <c r="E34" s="6">
        <f t="shared" ref="E34:I34" si="6">AVERAGE(E11:E31)</f>
        <v>1.5228571428571427</v>
      </c>
      <c r="F34" s="4">
        <f t="shared" si="6"/>
        <v>4.3041112522345423E-2</v>
      </c>
      <c r="G34" s="4">
        <f t="shared" si="6"/>
        <v>4.6357330233460774E-2</v>
      </c>
      <c r="H34" s="4">
        <f t="shared" si="6"/>
        <v>4.4034629404473308E-2</v>
      </c>
      <c r="I34" s="4">
        <f t="shared" si="6"/>
        <v>9.0391959637934088E-2</v>
      </c>
      <c r="J34" s="4"/>
      <c r="K34" s="4">
        <f t="shared" ref="K34:M34" si="7">AVERAGE(K11:K31)</f>
        <v>5.1833333333333342E-2</v>
      </c>
      <c r="L34" s="4">
        <f t="shared" si="7"/>
        <v>4.4159323359625288E-2</v>
      </c>
      <c r="M34" s="4">
        <f t="shared" si="7"/>
        <v>9.5992656692958617E-2</v>
      </c>
    </row>
    <row r="35" spans="1:13" ht="15.75">
      <c r="B35" s="12" t="s">
        <v>197</v>
      </c>
      <c r="C35" s="25"/>
      <c r="D35" s="6">
        <f>MEDIAN(D11:D31)</f>
        <v>36.068333333333335</v>
      </c>
      <c r="E35" s="6">
        <f t="shared" ref="E35:I35" si="8">MEDIAN(E11:E31)</f>
        <v>1.32</v>
      </c>
      <c r="F35" s="4">
        <f t="shared" si="8"/>
        <v>4.3625146886016451E-2</v>
      </c>
      <c r="G35" s="4">
        <f t="shared" si="8"/>
        <v>4.5008039636497688E-2</v>
      </c>
      <c r="H35" s="4">
        <f t="shared" si="8"/>
        <v>4.4782013113231038E-2</v>
      </c>
      <c r="I35" s="4">
        <f t="shared" si="8"/>
        <v>9.0223446721962225E-2</v>
      </c>
      <c r="J35" s="4"/>
      <c r="K35" s="4">
        <f t="shared" ref="K35:M35" si="9">MEDIAN(K11:K31)</f>
        <v>5.2333333333333336E-2</v>
      </c>
      <c r="L35" s="4">
        <f t="shared" si="9"/>
        <v>4.4886702489972001E-2</v>
      </c>
      <c r="M35" s="4">
        <f t="shared" si="9"/>
        <v>9.767733729065084E-2</v>
      </c>
    </row>
    <row r="36" spans="1:13" ht="15.75">
      <c r="B36" s="12"/>
      <c r="D36" s="6"/>
      <c r="E36" s="6"/>
      <c r="F36" s="4"/>
      <c r="G36" s="4"/>
      <c r="H36" s="4"/>
      <c r="I36" s="4"/>
      <c r="L36" s="4"/>
      <c r="M36" s="4"/>
    </row>
    <row r="37" spans="1:13">
      <c r="B37" s="18" t="s">
        <v>325</v>
      </c>
      <c r="D37" s="6"/>
      <c r="E37" s="6"/>
      <c r="F37" s="4"/>
      <c r="G37" s="4"/>
      <c r="H37" s="4"/>
      <c r="I37" s="4"/>
    </row>
    <row r="38" spans="1:13">
      <c r="B38" s="18" t="s">
        <v>344</v>
      </c>
    </row>
    <row r="39" spans="1:13">
      <c r="B39" s="18" t="s">
        <v>107</v>
      </c>
    </row>
    <row r="40" spans="1:13">
      <c r="B40" s="18" t="s">
        <v>326</v>
      </c>
    </row>
    <row r="41" spans="1:13">
      <c r="B41" s="18" t="s">
        <v>108</v>
      </c>
    </row>
    <row r="42" spans="1:13">
      <c r="B42" s="18" t="s">
        <v>109</v>
      </c>
    </row>
    <row r="43" spans="1:13">
      <c r="B43" s="18" t="s">
        <v>335</v>
      </c>
    </row>
    <row r="44" spans="1:13">
      <c r="B44" s="18" t="s">
        <v>336</v>
      </c>
    </row>
    <row r="45" spans="1:13">
      <c r="B45" s="18" t="s">
        <v>337</v>
      </c>
    </row>
  </sheetData>
  <mergeCells count="3">
    <mergeCell ref="B3:M3"/>
    <mergeCell ref="B4:M4"/>
    <mergeCell ref="B5:M5"/>
  </mergeCells>
  <pageMargins left="0.7" right="0.7" top="0.75" bottom="0.75" header="0.3" footer="0.3"/>
  <pageSetup scale="67" orientation="landscape" r:id="rId1"/>
  <headerFooter>
    <oddHeader>&amp;RDocket No. 11-035-200
Exhibit OCS 1.6D Lawton
Page 1 of 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46"/>
  <sheetViews>
    <sheetView topLeftCell="B1" zoomScaleNormal="100" workbookViewId="0">
      <selection activeCell="B3" sqref="B3:N3"/>
    </sheetView>
  </sheetViews>
  <sheetFormatPr defaultRowHeight="15"/>
  <cols>
    <col min="1" max="1" width="5.85546875" customWidth="1"/>
    <col min="2" max="2" width="29.42578125" customWidth="1"/>
    <col min="13" max="13" width="11.85546875" customWidth="1"/>
    <col min="14" max="15" width="13" customWidth="1"/>
  </cols>
  <sheetData>
    <row r="1" spans="1:17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7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73" ht="23.25">
      <c r="A3" s="1"/>
      <c r="B3" s="73" t="s">
        <v>267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49"/>
      <c r="P3" s="1"/>
      <c r="Q3" s="1"/>
      <c r="R3" s="1"/>
      <c r="S3" s="1"/>
    </row>
    <row r="4" spans="1:173" ht="23.25">
      <c r="A4" s="1"/>
      <c r="B4" s="73" t="s">
        <v>346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49"/>
      <c r="P4" s="1"/>
      <c r="Q4" s="1"/>
      <c r="R4" s="1"/>
      <c r="S4" s="1"/>
    </row>
    <row r="5" spans="1:173" ht="23.25">
      <c r="A5" s="1"/>
      <c r="B5" s="73" t="s">
        <v>119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65"/>
      <c r="P5" s="1"/>
      <c r="Q5" s="1"/>
      <c r="R5" s="1"/>
      <c r="S5" s="1"/>
    </row>
    <row r="6" spans="1:17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7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7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73" ht="18.75">
      <c r="A9" s="1"/>
      <c r="B9" s="1"/>
      <c r="C9" s="1"/>
      <c r="D9" s="64" t="s">
        <v>63</v>
      </c>
      <c r="E9" s="64" t="s">
        <v>65</v>
      </c>
      <c r="F9" s="64" t="s">
        <v>66</v>
      </c>
      <c r="G9" s="64" t="s">
        <v>67</v>
      </c>
      <c r="H9" s="64" t="s">
        <v>68</v>
      </c>
      <c r="I9" s="64" t="s">
        <v>70</v>
      </c>
      <c r="J9" s="64" t="s">
        <v>71</v>
      </c>
      <c r="K9" s="64" t="s">
        <v>72</v>
      </c>
      <c r="L9" s="64" t="s">
        <v>73</v>
      </c>
      <c r="M9" s="64" t="s">
        <v>74</v>
      </c>
      <c r="N9" s="64" t="s">
        <v>75</v>
      </c>
      <c r="O9" s="1"/>
      <c r="P9" s="1"/>
      <c r="Q9" s="1"/>
      <c r="R9" s="1"/>
      <c r="S9" s="1"/>
    </row>
    <row r="10" spans="1:173" ht="51.75">
      <c r="A10" s="2" t="s">
        <v>0</v>
      </c>
      <c r="B10" s="2" t="s">
        <v>1</v>
      </c>
      <c r="C10" s="2" t="s">
        <v>2</v>
      </c>
      <c r="D10" s="2" t="s">
        <v>273</v>
      </c>
      <c r="E10" s="2" t="s">
        <v>263</v>
      </c>
      <c r="F10" s="2" t="s">
        <v>34</v>
      </c>
      <c r="G10" s="2" t="s">
        <v>41</v>
      </c>
      <c r="H10" s="2" t="s">
        <v>110</v>
      </c>
      <c r="I10" s="2" t="s">
        <v>111</v>
      </c>
      <c r="J10" s="2" t="s">
        <v>112</v>
      </c>
      <c r="K10" s="2" t="s">
        <v>113</v>
      </c>
      <c r="L10" s="2" t="s">
        <v>114</v>
      </c>
      <c r="M10" s="2" t="s">
        <v>115</v>
      </c>
      <c r="N10" s="2" t="s">
        <v>327</v>
      </c>
      <c r="O10" s="2"/>
      <c r="P10" s="2"/>
      <c r="Q10" s="2"/>
      <c r="R10" s="2"/>
      <c r="S10" s="1"/>
      <c r="V10" t="s">
        <v>41</v>
      </c>
      <c r="W10" t="s">
        <v>116</v>
      </c>
      <c r="X10" t="s">
        <v>117</v>
      </c>
      <c r="Y10">
        <v>3</v>
      </c>
      <c r="Z10">
        <f>Y10+1</f>
        <v>4</v>
      </c>
      <c r="AA10">
        <f t="shared" ref="AA10:CL10" si="0">Z10+1</f>
        <v>5</v>
      </c>
      <c r="AB10">
        <f t="shared" si="0"/>
        <v>6</v>
      </c>
      <c r="AC10">
        <f t="shared" si="0"/>
        <v>7</v>
      </c>
      <c r="AD10">
        <f t="shared" si="0"/>
        <v>8</v>
      </c>
      <c r="AE10">
        <f t="shared" si="0"/>
        <v>9</v>
      </c>
      <c r="AF10">
        <f t="shared" si="0"/>
        <v>10</v>
      </c>
      <c r="AG10">
        <f t="shared" si="0"/>
        <v>11</v>
      </c>
      <c r="AH10">
        <f t="shared" si="0"/>
        <v>12</v>
      </c>
      <c r="AI10">
        <f t="shared" si="0"/>
        <v>13</v>
      </c>
      <c r="AJ10">
        <f t="shared" si="0"/>
        <v>14</v>
      </c>
      <c r="AK10">
        <f t="shared" si="0"/>
        <v>15</v>
      </c>
      <c r="AL10">
        <f t="shared" si="0"/>
        <v>16</v>
      </c>
      <c r="AM10">
        <f t="shared" si="0"/>
        <v>17</v>
      </c>
      <c r="AN10">
        <f t="shared" si="0"/>
        <v>18</v>
      </c>
      <c r="AO10">
        <f t="shared" si="0"/>
        <v>19</v>
      </c>
      <c r="AP10">
        <f t="shared" si="0"/>
        <v>20</v>
      </c>
      <c r="AQ10">
        <f t="shared" si="0"/>
        <v>21</v>
      </c>
      <c r="AR10">
        <f t="shared" si="0"/>
        <v>22</v>
      </c>
      <c r="AS10">
        <f t="shared" si="0"/>
        <v>23</v>
      </c>
      <c r="AT10">
        <f t="shared" si="0"/>
        <v>24</v>
      </c>
      <c r="AU10">
        <f t="shared" si="0"/>
        <v>25</v>
      </c>
      <c r="AV10">
        <f t="shared" si="0"/>
        <v>26</v>
      </c>
      <c r="AW10">
        <f t="shared" si="0"/>
        <v>27</v>
      </c>
      <c r="AX10">
        <f t="shared" si="0"/>
        <v>28</v>
      </c>
      <c r="AY10">
        <f t="shared" si="0"/>
        <v>29</v>
      </c>
      <c r="AZ10">
        <f t="shared" si="0"/>
        <v>30</v>
      </c>
      <c r="BA10">
        <f t="shared" si="0"/>
        <v>31</v>
      </c>
      <c r="BB10">
        <f t="shared" si="0"/>
        <v>32</v>
      </c>
      <c r="BC10">
        <f t="shared" si="0"/>
        <v>33</v>
      </c>
      <c r="BD10">
        <f t="shared" si="0"/>
        <v>34</v>
      </c>
      <c r="BE10">
        <f t="shared" si="0"/>
        <v>35</v>
      </c>
      <c r="BF10">
        <f t="shared" si="0"/>
        <v>36</v>
      </c>
      <c r="BG10">
        <f t="shared" si="0"/>
        <v>37</v>
      </c>
      <c r="BH10">
        <f t="shared" si="0"/>
        <v>38</v>
      </c>
      <c r="BI10">
        <f t="shared" si="0"/>
        <v>39</v>
      </c>
      <c r="BJ10">
        <f t="shared" si="0"/>
        <v>40</v>
      </c>
      <c r="BK10">
        <f t="shared" si="0"/>
        <v>41</v>
      </c>
      <c r="BL10">
        <f t="shared" si="0"/>
        <v>42</v>
      </c>
      <c r="BM10">
        <f t="shared" si="0"/>
        <v>43</v>
      </c>
      <c r="BN10">
        <f t="shared" si="0"/>
        <v>44</v>
      </c>
      <c r="BO10">
        <f t="shared" si="0"/>
        <v>45</v>
      </c>
      <c r="BP10">
        <f t="shared" si="0"/>
        <v>46</v>
      </c>
      <c r="BQ10">
        <f t="shared" si="0"/>
        <v>47</v>
      </c>
      <c r="BR10">
        <f t="shared" si="0"/>
        <v>48</v>
      </c>
      <c r="BS10">
        <f t="shared" si="0"/>
        <v>49</v>
      </c>
      <c r="BT10">
        <f t="shared" si="0"/>
        <v>50</v>
      </c>
      <c r="BU10">
        <f t="shared" si="0"/>
        <v>51</v>
      </c>
      <c r="BV10">
        <f t="shared" si="0"/>
        <v>52</v>
      </c>
      <c r="BW10">
        <f t="shared" si="0"/>
        <v>53</v>
      </c>
      <c r="BX10">
        <f t="shared" si="0"/>
        <v>54</v>
      </c>
      <c r="BY10">
        <f t="shared" si="0"/>
        <v>55</v>
      </c>
      <c r="BZ10">
        <f t="shared" si="0"/>
        <v>56</v>
      </c>
      <c r="CA10">
        <f t="shared" si="0"/>
        <v>57</v>
      </c>
      <c r="CB10">
        <f t="shared" si="0"/>
        <v>58</v>
      </c>
      <c r="CC10">
        <f t="shared" si="0"/>
        <v>59</v>
      </c>
      <c r="CD10">
        <f t="shared" si="0"/>
        <v>60</v>
      </c>
      <c r="CE10">
        <f t="shared" si="0"/>
        <v>61</v>
      </c>
      <c r="CF10">
        <f t="shared" si="0"/>
        <v>62</v>
      </c>
      <c r="CG10">
        <f t="shared" si="0"/>
        <v>63</v>
      </c>
      <c r="CH10">
        <f t="shared" si="0"/>
        <v>64</v>
      </c>
      <c r="CI10">
        <f t="shared" si="0"/>
        <v>65</v>
      </c>
      <c r="CJ10">
        <f t="shared" si="0"/>
        <v>66</v>
      </c>
      <c r="CK10">
        <f t="shared" si="0"/>
        <v>67</v>
      </c>
      <c r="CL10">
        <f t="shared" si="0"/>
        <v>68</v>
      </c>
      <c r="CM10">
        <f t="shared" ref="CM10:EX10" si="1">CL10+1</f>
        <v>69</v>
      </c>
      <c r="CN10">
        <f t="shared" si="1"/>
        <v>70</v>
      </c>
      <c r="CO10">
        <f t="shared" si="1"/>
        <v>71</v>
      </c>
      <c r="CP10">
        <f t="shared" si="1"/>
        <v>72</v>
      </c>
      <c r="CQ10">
        <f t="shared" si="1"/>
        <v>73</v>
      </c>
      <c r="CR10">
        <f t="shared" si="1"/>
        <v>74</v>
      </c>
      <c r="CS10">
        <f t="shared" si="1"/>
        <v>75</v>
      </c>
      <c r="CT10">
        <f t="shared" si="1"/>
        <v>76</v>
      </c>
      <c r="CU10">
        <f t="shared" si="1"/>
        <v>77</v>
      </c>
      <c r="CV10">
        <f t="shared" si="1"/>
        <v>78</v>
      </c>
      <c r="CW10">
        <f t="shared" si="1"/>
        <v>79</v>
      </c>
      <c r="CX10">
        <f t="shared" si="1"/>
        <v>80</v>
      </c>
      <c r="CY10">
        <f t="shared" si="1"/>
        <v>81</v>
      </c>
      <c r="CZ10">
        <f t="shared" si="1"/>
        <v>82</v>
      </c>
      <c r="DA10">
        <f t="shared" si="1"/>
        <v>83</v>
      </c>
      <c r="DB10">
        <f t="shared" si="1"/>
        <v>84</v>
      </c>
      <c r="DC10">
        <f t="shared" si="1"/>
        <v>85</v>
      </c>
      <c r="DD10">
        <f t="shared" si="1"/>
        <v>86</v>
      </c>
      <c r="DE10">
        <f t="shared" si="1"/>
        <v>87</v>
      </c>
      <c r="DF10">
        <f t="shared" si="1"/>
        <v>88</v>
      </c>
      <c r="DG10">
        <f t="shared" si="1"/>
        <v>89</v>
      </c>
      <c r="DH10">
        <f t="shared" si="1"/>
        <v>90</v>
      </c>
      <c r="DI10">
        <f t="shared" si="1"/>
        <v>91</v>
      </c>
      <c r="DJ10">
        <f t="shared" si="1"/>
        <v>92</v>
      </c>
      <c r="DK10">
        <f t="shared" si="1"/>
        <v>93</v>
      </c>
      <c r="DL10">
        <f t="shared" si="1"/>
        <v>94</v>
      </c>
      <c r="DM10">
        <f t="shared" si="1"/>
        <v>95</v>
      </c>
      <c r="DN10">
        <f t="shared" si="1"/>
        <v>96</v>
      </c>
      <c r="DO10">
        <f t="shared" si="1"/>
        <v>97</v>
      </c>
      <c r="DP10">
        <f t="shared" si="1"/>
        <v>98</v>
      </c>
      <c r="DQ10">
        <f t="shared" si="1"/>
        <v>99</v>
      </c>
      <c r="DR10">
        <f t="shared" si="1"/>
        <v>100</v>
      </c>
      <c r="DS10">
        <f t="shared" si="1"/>
        <v>101</v>
      </c>
      <c r="DT10">
        <f t="shared" si="1"/>
        <v>102</v>
      </c>
      <c r="DU10">
        <f t="shared" si="1"/>
        <v>103</v>
      </c>
      <c r="DV10">
        <f t="shared" si="1"/>
        <v>104</v>
      </c>
      <c r="DW10">
        <f t="shared" si="1"/>
        <v>105</v>
      </c>
      <c r="DX10">
        <f t="shared" si="1"/>
        <v>106</v>
      </c>
      <c r="DY10">
        <f t="shared" si="1"/>
        <v>107</v>
      </c>
      <c r="DZ10">
        <f t="shared" si="1"/>
        <v>108</v>
      </c>
      <c r="EA10">
        <f t="shared" si="1"/>
        <v>109</v>
      </c>
      <c r="EB10">
        <f t="shared" si="1"/>
        <v>110</v>
      </c>
      <c r="EC10">
        <f t="shared" si="1"/>
        <v>111</v>
      </c>
      <c r="ED10">
        <f t="shared" si="1"/>
        <v>112</v>
      </c>
      <c r="EE10">
        <f t="shared" si="1"/>
        <v>113</v>
      </c>
      <c r="EF10">
        <f t="shared" si="1"/>
        <v>114</v>
      </c>
      <c r="EG10">
        <f t="shared" si="1"/>
        <v>115</v>
      </c>
      <c r="EH10">
        <f t="shared" si="1"/>
        <v>116</v>
      </c>
      <c r="EI10">
        <f t="shared" si="1"/>
        <v>117</v>
      </c>
      <c r="EJ10">
        <f t="shared" si="1"/>
        <v>118</v>
      </c>
      <c r="EK10">
        <f t="shared" si="1"/>
        <v>119</v>
      </c>
      <c r="EL10">
        <f t="shared" si="1"/>
        <v>120</v>
      </c>
      <c r="EM10">
        <f t="shared" si="1"/>
        <v>121</v>
      </c>
      <c r="EN10">
        <f t="shared" si="1"/>
        <v>122</v>
      </c>
      <c r="EO10">
        <f t="shared" si="1"/>
        <v>123</v>
      </c>
      <c r="EP10">
        <f t="shared" si="1"/>
        <v>124</v>
      </c>
      <c r="EQ10">
        <f t="shared" si="1"/>
        <v>125</v>
      </c>
      <c r="ER10">
        <f t="shared" si="1"/>
        <v>126</v>
      </c>
      <c r="ES10">
        <f t="shared" si="1"/>
        <v>127</v>
      </c>
      <c r="ET10">
        <f t="shared" si="1"/>
        <v>128</v>
      </c>
      <c r="EU10">
        <f t="shared" si="1"/>
        <v>129</v>
      </c>
      <c r="EV10">
        <f t="shared" si="1"/>
        <v>130</v>
      </c>
      <c r="EW10">
        <f t="shared" si="1"/>
        <v>131</v>
      </c>
      <c r="EX10">
        <f t="shared" si="1"/>
        <v>132</v>
      </c>
      <c r="EY10">
        <f t="shared" ref="EY10:FP10" si="2">EX10+1</f>
        <v>133</v>
      </c>
      <c r="EZ10">
        <f t="shared" si="2"/>
        <v>134</v>
      </c>
      <c r="FA10">
        <f t="shared" si="2"/>
        <v>135</v>
      </c>
      <c r="FB10">
        <f t="shared" si="2"/>
        <v>136</v>
      </c>
      <c r="FC10">
        <f t="shared" si="2"/>
        <v>137</v>
      </c>
      <c r="FD10">
        <f t="shared" si="2"/>
        <v>138</v>
      </c>
      <c r="FE10">
        <f t="shared" si="2"/>
        <v>139</v>
      </c>
      <c r="FF10">
        <f t="shared" si="2"/>
        <v>140</v>
      </c>
      <c r="FG10">
        <f t="shared" si="2"/>
        <v>141</v>
      </c>
      <c r="FH10">
        <f t="shared" si="2"/>
        <v>142</v>
      </c>
      <c r="FI10">
        <f t="shared" si="2"/>
        <v>143</v>
      </c>
      <c r="FJ10">
        <f t="shared" si="2"/>
        <v>144</v>
      </c>
      <c r="FK10">
        <f t="shared" si="2"/>
        <v>145</v>
      </c>
      <c r="FL10">
        <f t="shared" si="2"/>
        <v>146</v>
      </c>
      <c r="FM10">
        <f t="shared" si="2"/>
        <v>147</v>
      </c>
      <c r="FN10">
        <f t="shared" si="2"/>
        <v>148</v>
      </c>
      <c r="FO10">
        <f t="shared" si="2"/>
        <v>149</v>
      </c>
      <c r="FP10">
        <f t="shared" si="2"/>
        <v>150</v>
      </c>
      <c r="FQ10" t="s">
        <v>118</v>
      </c>
    </row>
    <row r="11" spans="1:173">
      <c r="A11">
        <v>1</v>
      </c>
      <c r="B11" s="25" t="s">
        <v>142</v>
      </c>
      <c r="C11" s="25" t="s">
        <v>4</v>
      </c>
      <c r="D11" s="6">
        <f>INPUT!G11</f>
        <v>1.84</v>
      </c>
      <c r="E11" s="6">
        <f>INPUT!I11</f>
        <v>2</v>
      </c>
      <c r="F11" s="6">
        <f>(E11-D11)/3</f>
        <v>5.3333333333333309E-2</v>
      </c>
      <c r="G11" s="6">
        <f>'OCS 1.6'!D11</f>
        <v>40.69166666666667</v>
      </c>
      <c r="H11" s="6">
        <f>D11</f>
        <v>1.84</v>
      </c>
      <c r="I11" s="6">
        <f>H11+F11</f>
        <v>1.8933333333333333</v>
      </c>
      <c r="J11" s="6">
        <f>I11+F11</f>
        <v>1.9466666666666665</v>
      </c>
      <c r="K11" s="6">
        <f>J11+F11</f>
        <v>1.9999999999999998</v>
      </c>
      <c r="L11" s="6">
        <f>(1+M11)*K11</f>
        <v>2.1039999999999996</v>
      </c>
      <c r="M11" s="4">
        <v>5.1999999999999998E-2</v>
      </c>
      <c r="N11" s="4">
        <f>FQ11</f>
        <v>9.4329463364325294E-2</v>
      </c>
      <c r="O11" s="4"/>
      <c r="V11" s="6">
        <f>-1*G11</f>
        <v>-40.69166666666667</v>
      </c>
      <c r="W11" s="6">
        <f>H11</f>
        <v>1.84</v>
      </c>
      <c r="X11" s="6">
        <f>I11</f>
        <v>1.8933333333333333</v>
      </c>
      <c r="Y11" s="6">
        <f>J11</f>
        <v>1.9466666666666665</v>
      </c>
      <c r="Z11" s="6">
        <f>K11</f>
        <v>1.9999999999999998</v>
      </c>
      <c r="AA11" s="6">
        <f>Z11*1.052</f>
        <v>2.1039999999999996</v>
      </c>
      <c r="AB11" s="6">
        <f t="shared" ref="AB11:CM11" si="3">AA11*1.052</f>
        <v>2.2134079999999998</v>
      </c>
      <c r="AC11" s="6">
        <f t="shared" si="3"/>
        <v>2.3285052159999999</v>
      </c>
      <c r="AD11" s="6">
        <f t="shared" si="3"/>
        <v>2.4495874872319998</v>
      </c>
      <c r="AE11" s="6">
        <f t="shared" si="3"/>
        <v>2.5769660365680638</v>
      </c>
      <c r="AF11" s="6">
        <f t="shared" si="3"/>
        <v>2.7109682704696034</v>
      </c>
      <c r="AG11" s="6">
        <f t="shared" si="3"/>
        <v>2.8519386205340229</v>
      </c>
      <c r="AH11" s="6">
        <f t="shared" si="3"/>
        <v>3.0002394288017924</v>
      </c>
      <c r="AI11" s="6">
        <f t="shared" si="3"/>
        <v>3.1562518790994858</v>
      </c>
      <c r="AJ11" s="6">
        <f t="shared" si="3"/>
        <v>3.3203769768126592</v>
      </c>
      <c r="AK11" s="6">
        <f t="shared" si="3"/>
        <v>3.4930365796069176</v>
      </c>
      <c r="AL11" s="6">
        <f t="shared" si="3"/>
        <v>3.6746744817464774</v>
      </c>
      <c r="AM11" s="6">
        <f t="shared" si="3"/>
        <v>3.8657575547972942</v>
      </c>
      <c r="AN11" s="6">
        <f t="shared" si="3"/>
        <v>4.0667769476467539</v>
      </c>
      <c r="AO11" s="6">
        <f t="shared" si="3"/>
        <v>4.2782493489243851</v>
      </c>
      <c r="AP11" s="6">
        <f t="shared" si="3"/>
        <v>4.5007183150684531</v>
      </c>
      <c r="AQ11" s="6">
        <f t="shared" si="3"/>
        <v>4.7347556674520126</v>
      </c>
      <c r="AR11" s="6">
        <f t="shared" si="3"/>
        <v>4.9809629621595173</v>
      </c>
      <c r="AS11" s="6">
        <f t="shared" si="3"/>
        <v>5.2399730361918122</v>
      </c>
      <c r="AT11" s="6">
        <f t="shared" si="3"/>
        <v>5.5124516340737868</v>
      </c>
      <c r="AU11" s="6">
        <f t="shared" si="3"/>
        <v>5.799099119045624</v>
      </c>
      <c r="AV11" s="6">
        <f t="shared" si="3"/>
        <v>6.1006522732359967</v>
      </c>
      <c r="AW11" s="6">
        <f t="shared" si="3"/>
        <v>6.4178861914442686</v>
      </c>
      <c r="AX11" s="6">
        <f t="shared" si="3"/>
        <v>6.751616273399371</v>
      </c>
      <c r="AY11" s="6">
        <f t="shared" si="3"/>
        <v>7.1027003196161385</v>
      </c>
      <c r="AZ11" s="6">
        <f t="shared" si="3"/>
        <v>7.4720407362361776</v>
      </c>
      <c r="BA11" s="6">
        <f t="shared" si="3"/>
        <v>7.8605868545204594</v>
      </c>
      <c r="BB11" s="6">
        <f t="shared" si="3"/>
        <v>8.2693373709555242</v>
      </c>
      <c r="BC11" s="6">
        <f t="shared" si="3"/>
        <v>8.6993429142452126</v>
      </c>
      <c r="BD11" s="6">
        <f t="shared" si="3"/>
        <v>9.1517087457859638</v>
      </c>
      <c r="BE11" s="6">
        <f t="shared" si="3"/>
        <v>9.6275976005668351</v>
      </c>
      <c r="BF11" s="6">
        <f t="shared" si="3"/>
        <v>10.12823267579631</v>
      </c>
      <c r="BG11" s="6">
        <f t="shared" si="3"/>
        <v>10.654900774937719</v>
      </c>
      <c r="BH11" s="6">
        <f t="shared" si="3"/>
        <v>11.208955615234482</v>
      </c>
      <c r="BI11" s="6">
        <f t="shared" si="3"/>
        <v>11.791821307226675</v>
      </c>
      <c r="BJ11" s="6">
        <f t="shared" si="3"/>
        <v>12.404996015202462</v>
      </c>
      <c r="BK11" s="6">
        <f t="shared" si="3"/>
        <v>13.05005580799299</v>
      </c>
      <c r="BL11" s="6">
        <f t="shared" si="3"/>
        <v>13.728658710008625</v>
      </c>
      <c r="BM11" s="6">
        <f t="shared" si="3"/>
        <v>14.442548962929074</v>
      </c>
      <c r="BN11" s="6">
        <f t="shared" si="3"/>
        <v>15.193561509001386</v>
      </c>
      <c r="BO11" s="6">
        <f t="shared" si="3"/>
        <v>15.983626707469458</v>
      </c>
      <c r="BP11" s="6">
        <f t="shared" si="3"/>
        <v>16.814775296257871</v>
      </c>
      <c r="BQ11" s="6">
        <f t="shared" si="3"/>
        <v>17.68914361166328</v>
      </c>
      <c r="BR11" s="6">
        <f t="shared" si="3"/>
        <v>18.608979079469773</v>
      </c>
      <c r="BS11" s="6">
        <f t="shared" si="3"/>
        <v>19.576645991602202</v>
      </c>
      <c r="BT11" s="6">
        <f t="shared" si="3"/>
        <v>20.594631583165519</v>
      </c>
      <c r="BU11" s="6">
        <f t="shared" si="3"/>
        <v>21.665552425490127</v>
      </c>
      <c r="BV11" s="6">
        <f t="shared" si="3"/>
        <v>22.792161151615613</v>
      </c>
      <c r="BW11" s="6">
        <f t="shared" si="3"/>
        <v>23.977353531499624</v>
      </c>
      <c r="BX11" s="6">
        <f t="shared" si="3"/>
        <v>25.224175915137604</v>
      </c>
      <c r="BY11" s="6">
        <f t="shared" si="3"/>
        <v>26.535833062724759</v>
      </c>
      <c r="BZ11" s="6">
        <f t="shared" si="3"/>
        <v>27.915696381986447</v>
      </c>
      <c r="CA11" s="6">
        <f t="shared" si="3"/>
        <v>29.367312593849743</v>
      </c>
      <c r="CB11" s="6">
        <f t="shared" si="3"/>
        <v>30.894412848729932</v>
      </c>
      <c r="CC11" s="6">
        <f t="shared" si="3"/>
        <v>32.500922316863893</v>
      </c>
      <c r="CD11" s="6">
        <f t="shared" si="3"/>
        <v>34.190970277340817</v>
      </c>
      <c r="CE11" s="6">
        <f t="shared" si="3"/>
        <v>35.968900731762538</v>
      </c>
      <c r="CF11" s="6">
        <f t="shared" si="3"/>
        <v>37.839283569814192</v>
      </c>
      <c r="CG11" s="6">
        <f t="shared" si="3"/>
        <v>39.806926315444535</v>
      </c>
      <c r="CH11" s="6">
        <f t="shared" si="3"/>
        <v>41.876886483847656</v>
      </c>
      <c r="CI11" s="6">
        <f t="shared" si="3"/>
        <v>44.054484581007735</v>
      </c>
      <c r="CJ11" s="6">
        <f t="shared" si="3"/>
        <v>46.345317779220139</v>
      </c>
      <c r="CK11" s="6">
        <f t="shared" si="3"/>
        <v>48.75527430373959</v>
      </c>
      <c r="CL11" s="6">
        <f t="shared" si="3"/>
        <v>51.290548567534053</v>
      </c>
      <c r="CM11" s="6">
        <f t="shared" si="3"/>
        <v>53.957657093045825</v>
      </c>
      <c r="CN11" s="6">
        <f t="shared" ref="CN11:EY11" si="4">CM11*1.052</f>
        <v>56.763455261884211</v>
      </c>
      <c r="CO11" s="6">
        <f t="shared" si="4"/>
        <v>59.715154935502191</v>
      </c>
      <c r="CP11" s="6">
        <f t="shared" si="4"/>
        <v>62.820342992148305</v>
      </c>
      <c r="CQ11" s="6">
        <f t="shared" si="4"/>
        <v>66.087000827740013</v>
      </c>
      <c r="CR11" s="6">
        <f t="shared" si="4"/>
        <v>69.523524870782495</v>
      </c>
      <c r="CS11" s="6">
        <f t="shared" si="4"/>
        <v>73.138748164063188</v>
      </c>
      <c r="CT11" s="6">
        <f t="shared" si="4"/>
        <v>76.941963068594475</v>
      </c>
      <c r="CU11" s="6">
        <f t="shared" si="4"/>
        <v>80.942945148161385</v>
      </c>
      <c r="CV11" s="6">
        <f t="shared" si="4"/>
        <v>85.151978295865774</v>
      </c>
      <c r="CW11" s="6">
        <f t="shared" si="4"/>
        <v>89.579881167250804</v>
      </c>
      <c r="CX11" s="6">
        <f t="shared" si="4"/>
        <v>94.238034987947856</v>
      </c>
      <c r="CY11" s="6">
        <f t="shared" si="4"/>
        <v>99.138412807321146</v>
      </c>
      <c r="CZ11" s="6">
        <f t="shared" si="4"/>
        <v>104.29361027330185</v>
      </c>
      <c r="DA11" s="6">
        <f t="shared" si="4"/>
        <v>109.71687800751356</v>
      </c>
      <c r="DB11" s="6">
        <f t="shared" si="4"/>
        <v>115.42215566390426</v>
      </c>
      <c r="DC11" s="6">
        <f t="shared" si="4"/>
        <v>121.4241077584273</v>
      </c>
      <c r="DD11" s="6">
        <f t="shared" si="4"/>
        <v>127.73816136186552</v>
      </c>
      <c r="DE11" s="6">
        <f t="shared" si="4"/>
        <v>134.38054575268254</v>
      </c>
      <c r="DF11" s="6">
        <f t="shared" si="4"/>
        <v>141.36833413182202</v>
      </c>
      <c r="DG11" s="6">
        <f t="shared" si="4"/>
        <v>148.71948750667678</v>
      </c>
      <c r="DH11" s="6">
        <f t="shared" si="4"/>
        <v>156.45290085702399</v>
      </c>
      <c r="DI11" s="6">
        <f t="shared" si="4"/>
        <v>164.58845170158924</v>
      </c>
      <c r="DJ11" s="6">
        <f t="shared" si="4"/>
        <v>173.14705119007189</v>
      </c>
      <c r="DK11" s="6">
        <f t="shared" si="4"/>
        <v>182.15069785195564</v>
      </c>
      <c r="DL11" s="6">
        <f t="shared" si="4"/>
        <v>191.62253414025733</v>
      </c>
      <c r="DM11" s="6">
        <f t="shared" si="4"/>
        <v>201.58690591555072</v>
      </c>
      <c r="DN11" s="6">
        <f t="shared" si="4"/>
        <v>212.06942502315937</v>
      </c>
      <c r="DO11" s="6">
        <f t="shared" si="4"/>
        <v>223.09703512436366</v>
      </c>
      <c r="DP11" s="6">
        <f t="shared" si="4"/>
        <v>234.69808095083059</v>
      </c>
      <c r="DQ11" s="6">
        <f t="shared" si="4"/>
        <v>246.90238116027379</v>
      </c>
      <c r="DR11" s="6">
        <f t="shared" si="4"/>
        <v>259.74130498060805</v>
      </c>
      <c r="DS11" s="6">
        <f t="shared" si="4"/>
        <v>273.24785283959966</v>
      </c>
      <c r="DT11" s="6">
        <f t="shared" si="4"/>
        <v>287.45674118725884</v>
      </c>
      <c r="DU11" s="6">
        <f t="shared" si="4"/>
        <v>302.40449172899633</v>
      </c>
      <c r="DV11" s="6">
        <f t="shared" si="4"/>
        <v>318.12952529890418</v>
      </c>
      <c r="DW11" s="6">
        <f t="shared" si="4"/>
        <v>334.67226061444723</v>
      </c>
      <c r="DX11" s="6">
        <f t="shared" si="4"/>
        <v>352.07521816639849</v>
      </c>
      <c r="DY11" s="6">
        <f t="shared" si="4"/>
        <v>370.38312951105121</v>
      </c>
      <c r="DZ11" s="6">
        <f t="shared" si="4"/>
        <v>389.64305224562588</v>
      </c>
      <c r="EA11" s="6">
        <f t="shared" si="4"/>
        <v>409.90449096239843</v>
      </c>
      <c r="EB11" s="6">
        <f t="shared" si="4"/>
        <v>431.21952449244316</v>
      </c>
      <c r="EC11" s="6">
        <f t="shared" si="4"/>
        <v>453.64293976605023</v>
      </c>
      <c r="ED11" s="6">
        <f t="shared" si="4"/>
        <v>477.23237263388489</v>
      </c>
      <c r="EE11" s="6">
        <f t="shared" si="4"/>
        <v>502.04845601084691</v>
      </c>
      <c r="EF11" s="6">
        <f t="shared" si="4"/>
        <v>528.15497572341098</v>
      </c>
      <c r="EG11" s="6">
        <f t="shared" si="4"/>
        <v>555.61903446102838</v>
      </c>
      <c r="EH11" s="6">
        <f t="shared" si="4"/>
        <v>584.51122425300184</v>
      </c>
      <c r="EI11" s="6">
        <f t="shared" si="4"/>
        <v>614.905807914158</v>
      </c>
      <c r="EJ11" s="6">
        <f t="shared" si="4"/>
        <v>646.88090992569425</v>
      </c>
      <c r="EK11" s="6">
        <f t="shared" si="4"/>
        <v>680.51871724183036</v>
      </c>
      <c r="EL11" s="6">
        <f t="shared" si="4"/>
        <v>715.90569053840557</v>
      </c>
      <c r="EM11" s="6">
        <f t="shared" si="4"/>
        <v>753.13278644640263</v>
      </c>
      <c r="EN11" s="6">
        <f t="shared" si="4"/>
        <v>792.29569134161557</v>
      </c>
      <c r="EO11" s="6">
        <f t="shared" si="4"/>
        <v>833.49506729137966</v>
      </c>
      <c r="EP11" s="6">
        <f t="shared" si="4"/>
        <v>876.83681079053144</v>
      </c>
      <c r="EQ11" s="6">
        <f t="shared" si="4"/>
        <v>922.43232495163909</v>
      </c>
      <c r="ER11" s="6">
        <f t="shared" si="4"/>
        <v>970.39880584912441</v>
      </c>
      <c r="ES11" s="6">
        <f t="shared" si="4"/>
        <v>1020.8595437532789</v>
      </c>
      <c r="ET11" s="6">
        <f t="shared" si="4"/>
        <v>1073.9442400284495</v>
      </c>
      <c r="EU11" s="6">
        <f t="shared" si="4"/>
        <v>1129.7893405099289</v>
      </c>
      <c r="EV11" s="6">
        <f t="shared" si="4"/>
        <v>1188.5383862164454</v>
      </c>
      <c r="EW11" s="6">
        <f t="shared" si="4"/>
        <v>1250.3423822997006</v>
      </c>
      <c r="EX11" s="6">
        <f t="shared" si="4"/>
        <v>1315.3601861792852</v>
      </c>
      <c r="EY11" s="6">
        <f t="shared" si="4"/>
        <v>1383.7589158606081</v>
      </c>
      <c r="EZ11" s="6">
        <f t="shared" ref="EZ11:FP11" si="5">EY11*1.052</f>
        <v>1455.7143794853598</v>
      </c>
      <c r="FA11" s="6">
        <f t="shared" si="5"/>
        <v>1531.4115272185986</v>
      </c>
      <c r="FB11" s="6">
        <f t="shared" si="5"/>
        <v>1611.0449266339658</v>
      </c>
      <c r="FC11" s="6">
        <f t="shared" si="5"/>
        <v>1694.8192628189322</v>
      </c>
      <c r="FD11" s="6">
        <f t="shared" si="5"/>
        <v>1782.9498644855169</v>
      </c>
      <c r="FE11" s="6">
        <f t="shared" si="5"/>
        <v>1875.6632574387638</v>
      </c>
      <c r="FF11" s="6">
        <f t="shared" si="5"/>
        <v>1973.1977468255795</v>
      </c>
      <c r="FG11" s="6">
        <f t="shared" si="5"/>
        <v>2075.80402966051</v>
      </c>
      <c r="FH11" s="6">
        <f t="shared" si="5"/>
        <v>2183.7458392028566</v>
      </c>
      <c r="FI11" s="6">
        <f t="shared" si="5"/>
        <v>2297.3006228414051</v>
      </c>
      <c r="FJ11" s="6">
        <f t="shared" si="5"/>
        <v>2416.7602552291582</v>
      </c>
      <c r="FK11" s="6">
        <f t="shared" si="5"/>
        <v>2542.4317885010746</v>
      </c>
      <c r="FL11" s="6">
        <f t="shared" si="5"/>
        <v>2674.6382415031308</v>
      </c>
      <c r="FM11" s="6">
        <f t="shared" si="5"/>
        <v>2813.7194300612937</v>
      </c>
      <c r="FN11" s="6">
        <f t="shared" si="5"/>
        <v>2960.032840424481</v>
      </c>
      <c r="FO11" s="6">
        <f t="shared" si="5"/>
        <v>3113.9545481265541</v>
      </c>
      <c r="FP11" s="6">
        <f t="shared" si="5"/>
        <v>3275.8801846291349</v>
      </c>
      <c r="FQ11" s="20">
        <f>IRR(V11:FP11,0.1)</f>
        <v>9.4329463364325294E-2</v>
      </c>
    </row>
    <row r="12" spans="1:173">
      <c r="A12">
        <f>A11+1</f>
        <v>2</v>
      </c>
      <c r="B12" s="25" t="s">
        <v>143</v>
      </c>
      <c r="C12" s="25" t="s">
        <v>5</v>
      </c>
      <c r="D12" s="6">
        <f>INPUT!G12</f>
        <v>1.8</v>
      </c>
      <c r="E12" s="6">
        <f>INPUT!I12</f>
        <v>2.2000000000000002</v>
      </c>
      <c r="F12" s="6">
        <f t="shared" ref="F12:F31" si="6">(E12-D12)/3</f>
        <v>0.13333333333333339</v>
      </c>
      <c r="G12" s="6">
        <f>'OCS 1.6'!D12</f>
        <v>43.43666666666666</v>
      </c>
      <c r="H12" s="6">
        <f t="shared" ref="H12:H31" si="7">D12</f>
        <v>1.8</v>
      </c>
      <c r="I12" s="6">
        <f t="shared" ref="I12:I31" si="8">H12+F12</f>
        <v>1.9333333333333333</v>
      </c>
      <c r="J12" s="6">
        <f t="shared" ref="J12:J31" si="9">I12+F12</f>
        <v>2.0666666666666669</v>
      </c>
      <c r="K12" s="6">
        <f t="shared" ref="K12:K31" si="10">J12+F12</f>
        <v>2.2000000000000002</v>
      </c>
      <c r="L12" s="6">
        <f t="shared" ref="L12:L31" si="11">(1+M12)*K12</f>
        <v>2.3144000000000005</v>
      </c>
      <c r="M12" s="4">
        <f>M11</f>
        <v>5.1999999999999998E-2</v>
      </c>
      <c r="N12" s="4">
        <f t="shared" ref="N12:N31" si="12">FQ12</f>
        <v>9.5254381378336334E-2</v>
      </c>
      <c r="O12" s="4"/>
      <c r="V12" s="6">
        <f t="shared" ref="V12:V36" si="13">-1*G12</f>
        <v>-43.43666666666666</v>
      </c>
      <c r="W12" s="6">
        <f t="shared" ref="W12:W36" si="14">H12</f>
        <v>1.8</v>
      </c>
      <c r="X12" s="6">
        <f t="shared" ref="X12:X36" si="15">I12</f>
        <v>1.9333333333333333</v>
      </c>
      <c r="Y12" s="6">
        <f t="shared" ref="Y12:Y36" si="16">J12</f>
        <v>2.0666666666666669</v>
      </c>
      <c r="Z12" s="6">
        <f t="shared" ref="Z12:Z36" si="17">K12</f>
        <v>2.2000000000000002</v>
      </c>
      <c r="AA12" s="6">
        <f t="shared" ref="AA12:CL12" si="18">Z12*1.052</f>
        <v>2.3144000000000005</v>
      </c>
      <c r="AB12" s="6">
        <f t="shared" si="18"/>
        <v>2.4347488000000004</v>
      </c>
      <c r="AC12" s="6">
        <f t="shared" si="18"/>
        <v>2.5613557376000005</v>
      </c>
      <c r="AD12" s="6">
        <f t="shared" si="18"/>
        <v>2.6945462359552006</v>
      </c>
      <c r="AE12" s="6">
        <f t="shared" si="18"/>
        <v>2.8346626402248711</v>
      </c>
      <c r="AF12" s="6">
        <f t="shared" si="18"/>
        <v>2.9820650975165646</v>
      </c>
      <c r="AG12" s="6">
        <f t="shared" si="18"/>
        <v>3.1371324825874263</v>
      </c>
      <c r="AH12" s="6">
        <f t="shared" si="18"/>
        <v>3.3002633716819725</v>
      </c>
      <c r="AI12" s="6">
        <f t="shared" si="18"/>
        <v>3.471877067009435</v>
      </c>
      <c r="AJ12" s="6">
        <f t="shared" si="18"/>
        <v>3.6524146744939259</v>
      </c>
      <c r="AK12" s="6">
        <f t="shared" si="18"/>
        <v>3.8423402375676101</v>
      </c>
      <c r="AL12" s="6">
        <f t="shared" si="18"/>
        <v>4.0421419299211259</v>
      </c>
      <c r="AM12" s="6">
        <f t="shared" si="18"/>
        <v>4.2523333102770247</v>
      </c>
      <c r="AN12" s="6">
        <f t="shared" si="18"/>
        <v>4.4734546424114301</v>
      </c>
      <c r="AO12" s="6">
        <f t="shared" si="18"/>
        <v>4.7060742838168244</v>
      </c>
      <c r="AP12" s="6">
        <f t="shared" si="18"/>
        <v>4.950790146575299</v>
      </c>
      <c r="AQ12" s="6">
        <f t="shared" si="18"/>
        <v>5.208231234197215</v>
      </c>
      <c r="AR12" s="6">
        <f t="shared" si="18"/>
        <v>5.4790592583754707</v>
      </c>
      <c r="AS12" s="6">
        <f t="shared" si="18"/>
        <v>5.7639703398109958</v>
      </c>
      <c r="AT12" s="6">
        <f t="shared" si="18"/>
        <v>6.0636967974811675</v>
      </c>
      <c r="AU12" s="6">
        <f t="shared" si="18"/>
        <v>6.3790090309501881</v>
      </c>
      <c r="AV12" s="6">
        <f t="shared" si="18"/>
        <v>6.710717500559598</v>
      </c>
      <c r="AW12" s="6">
        <f t="shared" si="18"/>
        <v>7.0596748105886977</v>
      </c>
      <c r="AX12" s="6">
        <f t="shared" si="18"/>
        <v>7.4267779007393102</v>
      </c>
      <c r="AY12" s="6">
        <f t="shared" si="18"/>
        <v>7.8129703515777544</v>
      </c>
      <c r="AZ12" s="6">
        <f t="shared" si="18"/>
        <v>8.2192448098597986</v>
      </c>
      <c r="BA12" s="6">
        <f t="shared" si="18"/>
        <v>8.6466455399725088</v>
      </c>
      <c r="BB12" s="6">
        <f t="shared" si="18"/>
        <v>9.096271108051079</v>
      </c>
      <c r="BC12" s="6">
        <f t="shared" si="18"/>
        <v>9.5692772056697351</v>
      </c>
      <c r="BD12" s="6">
        <f t="shared" si="18"/>
        <v>10.066879620364562</v>
      </c>
      <c r="BE12" s="6">
        <f t="shared" si="18"/>
        <v>10.59035736062352</v>
      </c>
      <c r="BF12" s="6">
        <f t="shared" si="18"/>
        <v>11.141055943375942</v>
      </c>
      <c r="BG12" s="6">
        <f t="shared" si="18"/>
        <v>11.720390852431493</v>
      </c>
      <c r="BH12" s="6">
        <f t="shared" si="18"/>
        <v>12.329851176757931</v>
      </c>
      <c r="BI12" s="6">
        <f t="shared" si="18"/>
        <v>12.971003437949344</v>
      </c>
      <c r="BJ12" s="6">
        <f t="shared" si="18"/>
        <v>13.645495616722711</v>
      </c>
      <c r="BK12" s="6">
        <f t="shared" si="18"/>
        <v>14.355061388792292</v>
      </c>
      <c r="BL12" s="6">
        <f t="shared" si="18"/>
        <v>15.101524581009492</v>
      </c>
      <c r="BM12" s="6">
        <f t="shared" si="18"/>
        <v>15.886803859221986</v>
      </c>
      <c r="BN12" s="6">
        <f t="shared" si="18"/>
        <v>16.712917659901532</v>
      </c>
      <c r="BO12" s="6">
        <f t="shared" si="18"/>
        <v>17.581989378216413</v>
      </c>
      <c r="BP12" s="6">
        <f t="shared" si="18"/>
        <v>18.496252825883666</v>
      </c>
      <c r="BQ12" s="6">
        <f t="shared" si="18"/>
        <v>19.458057972829618</v>
      </c>
      <c r="BR12" s="6">
        <f t="shared" si="18"/>
        <v>20.469876987416757</v>
      </c>
      <c r="BS12" s="6">
        <f t="shared" si="18"/>
        <v>21.534310590762431</v>
      </c>
      <c r="BT12" s="6">
        <f t="shared" si="18"/>
        <v>22.654094741482076</v>
      </c>
      <c r="BU12" s="6">
        <f t="shared" si="18"/>
        <v>23.832107668039146</v>
      </c>
      <c r="BV12" s="6">
        <f t="shared" si="18"/>
        <v>25.071377266777183</v>
      </c>
      <c r="BW12" s="6">
        <f t="shared" si="18"/>
        <v>26.3750888846496</v>
      </c>
      <c r="BX12" s="6">
        <f t="shared" si="18"/>
        <v>27.746593506651379</v>
      </c>
      <c r="BY12" s="6">
        <f t="shared" si="18"/>
        <v>29.189416368997254</v>
      </c>
      <c r="BZ12" s="6">
        <f t="shared" si="18"/>
        <v>30.707266020185113</v>
      </c>
      <c r="CA12" s="6">
        <f t="shared" si="18"/>
        <v>32.304043853234738</v>
      </c>
      <c r="CB12" s="6">
        <f t="shared" si="18"/>
        <v>33.983854133602946</v>
      </c>
      <c r="CC12" s="6">
        <f t="shared" si="18"/>
        <v>35.751014548550302</v>
      </c>
      <c r="CD12" s="6">
        <f t="shared" si="18"/>
        <v>37.610067305074921</v>
      </c>
      <c r="CE12" s="6">
        <f t="shared" si="18"/>
        <v>39.565790804938821</v>
      </c>
      <c r="CF12" s="6">
        <f t="shared" si="18"/>
        <v>41.623211926795641</v>
      </c>
      <c r="CG12" s="6">
        <f t="shared" si="18"/>
        <v>43.787618946989014</v>
      </c>
      <c r="CH12" s="6">
        <f t="shared" si="18"/>
        <v>46.064575132232441</v>
      </c>
      <c r="CI12" s="6">
        <f t="shared" si="18"/>
        <v>48.459933039108527</v>
      </c>
      <c r="CJ12" s="6">
        <f t="shared" si="18"/>
        <v>50.979849557142174</v>
      </c>
      <c r="CK12" s="6">
        <f t="shared" si="18"/>
        <v>53.630801734113568</v>
      </c>
      <c r="CL12" s="6">
        <f t="shared" si="18"/>
        <v>56.419603424287473</v>
      </c>
      <c r="CM12" s="6">
        <f t="shared" ref="CM12:EX12" si="19">CL12*1.052</f>
        <v>59.353422802350423</v>
      </c>
      <c r="CN12" s="6">
        <f t="shared" si="19"/>
        <v>62.439800788072645</v>
      </c>
      <c r="CO12" s="6">
        <f t="shared" si="19"/>
        <v>65.686670429052427</v>
      </c>
      <c r="CP12" s="6">
        <f t="shared" si="19"/>
        <v>69.102377291363155</v>
      </c>
      <c r="CQ12" s="6">
        <f t="shared" si="19"/>
        <v>72.695700910514049</v>
      </c>
      <c r="CR12" s="6">
        <f t="shared" si="19"/>
        <v>76.475877357860782</v>
      </c>
      <c r="CS12" s="6">
        <f t="shared" si="19"/>
        <v>80.452622980469542</v>
      </c>
      <c r="CT12" s="6">
        <f t="shared" si="19"/>
        <v>84.636159375453957</v>
      </c>
      <c r="CU12" s="6">
        <f t="shared" si="19"/>
        <v>89.037239662977569</v>
      </c>
      <c r="CV12" s="6">
        <f t="shared" si="19"/>
        <v>93.6671761254524</v>
      </c>
      <c r="CW12" s="6">
        <f t="shared" si="19"/>
        <v>98.537869283975922</v>
      </c>
      <c r="CX12" s="6">
        <f t="shared" si="19"/>
        <v>103.66183848674268</v>
      </c>
      <c r="CY12" s="6">
        <f t="shared" si="19"/>
        <v>109.0522540880533</v>
      </c>
      <c r="CZ12" s="6">
        <f t="shared" si="19"/>
        <v>114.72297130063208</v>
      </c>
      <c r="DA12" s="6">
        <f t="shared" si="19"/>
        <v>120.68856580826495</v>
      </c>
      <c r="DB12" s="6">
        <f t="shared" si="19"/>
        <v>126.96437123029473</v>
      </c>
      <c r="DC12" s="6">
        <f t="shared" si="19"/>
        <v>133.56651853427007</v>
      </c>
      <c r="DD12" s="6">
        <f t="shared" si="19"/>
        <v>140.51197749805212</v>
      </c>
      <c r="DE12" s="6">
        <f t="shared" si="19"/>
        <v>147.81860032795083</v>
      </c>
      <c r="DF12" s="6">
        <f t="shared" si="19"/>
        <v>155.50516754500427</v>
      </c>
      <c r="DG12" s="6">
        <f t="shared" si="19"/>
        <v>163.5914362573445</v>
      </c>
      <c r="DH12" s="6">
        <f t="shared" si="19"/>
        <v>172.09819094272643</v>
      </c>
      <c r="DI12" s="6">
        <f t="shared" si="19"/>
        <v>181.04729687174822</v>
      </c>
      <c r="DJ12" s="6">
        <f t="shared" si="19"/>
        <v>190.46175630907914</v>
      </c>
      <c r="DK12" s="6">
        <f t="shared" si="19"/>
        <v>200.36576763715127</v>
      </c>
      <c r="DL12" s="6">
        <f t="shared" si="19"/>
        <v>210.78478755428313</v>
      </c>
      <c r="DM12" s="6">
        <f t="shared" si="19"/>
        <v>221.74559650710586</v>
      </c>
      <c r="DN12" s="6">
        <f t="shared" si="19"/>
        <v>233.27636752547537</v>
      </c>
      <c r="DO12" s="6">
        <f t="shared" si="19"/>
        <v>245.4067386368001</v>
      </c>
      <c r="DP12" s="6">
        <f t="shared" si="19"/>
        <v>258.16788904591374</v>
      </c>
      <c r="DQ12" s="6">
        <f t="shared" si="19"/>
        <v>271.59261927630126</v>
      </c>
      <c r="DR12" s="6">
        <f t="shared" si="19"/>
        <v>285.71543547866895</v>
      </c>
      <c r="DS12" s="6">
        <f t="shared" si="19"/>
        <v>300.57263812355973</v>
      </c>
      <c r="DT12" s="6">
        <f t="shared" si="19"/>
        <v>316.20241530598486</v>
      </c>
      <c r="DU12" s="6">
        <f t="shared" si="19"/>
        <v>332.64494090189606</v>
      </c>
      <c r="DV12" s="6">
        <f t="shared" si="19"/>
        <v>349.94247782879467</v>
      </c>
      <c r="DW12" s="6">
        <f t="shared" si="19"/>
        <v>368.13948667589199</v>
      </c>
      <c r="DX12" s="6">
        <f t="shared" si="19"/>
        <v>387.28273998303837</v>
      </c>
      <c r="DY12" s="6">
        <f t="shared" si="19"/>
        <v>407.42144246215639</v>
      </c>
      <c r="DZ12" s="6">
        <f t="shared" si="19"/>
        <v>428.60735747018856</v>
      </c>
      <c r="EA12" s="6">
        <f t="shared" si="19"/>
        <v>450.89494005863838</v>
      </c>
      <c r="EB12" s="6">
        <f t="shared" si="19"/>
        <v>474.34147694168757</v>
      </c>
      <c r="EC12" s="6">
        <f t="shared" si="19"/>
        <v>499.00723374265533</v>
      </c>
      <c r="ED12" s="6">
        <f t="shared" si="19"/>
        <v>524.95560989727346</v>
      </c>
      <c r="EE12" s="6">
        <f t="shared" si="19"/>
        <v>552.25330161193176</v>
      </c>
      <c r="EF12" s="6">
        <f t="shared" si="19"/>
        <v>580.97047329575219</v>
      </c>
      <c r="EG12" s="6">
        <f t="shared" si="19"/>
        <v>611.18093790713135</v>
      </c>
      <c r="EH12" s="6">
        <f t="shared" si="19"/>
        <v>642.9623466783022</v>
      </c>
      <c r="EI12" s="6">
        <f t="shared" si="19"/>
        <v>676.39638870557394</v>
      </c>
      <c r="EJ12" s="6">
        <f t="shared" si="19"/>
        <v>711.56900091826378</v>
      </c>
      <c r="EK12" s="6">
        <f t="shared" si="19"/>
        <v>748.57058896601359</v>
      </c>
      <c r="EL12" s="6">
        <f t="shared" si="19"/>
        <v>787.49625959224636</v>
      </c>
      <c r="EM12" s="6">
        <f t="shared" si="19"/>
        <v>828.44606509104324</v>
      </c>
      <c r="EN12" s="6">
        <f t="shared" si="19"/>
        <v>871.52526047577749</v>
      </c>
      <c r="EO12" s="6">
        <f t="shared" si="19"/>
        <v>916.84457402051794</v>
      </c>
      <c r="EP12" s="6">
        <f t="shared" si="19"/>
        <v>964.52049186958493</v>
      </c>
      <c r="EQ12" s="6">
        <f t="shared" si="19"/>
        <v>1014.6755574468034</v>
      </c>
      <c r="ER12" s="6">
        <f t="shared" si="19"/>
        <v>1067.4386864340372</v>
      </c>
      <c r="ES12" s="6">
        <f t="shared" si="19"/>
        <v>1122.9454981286071</v>
      </c>
      <c r="ET12" s="6">
        <f t="shared" si="19"/>
        <v>1181.3386640312947</v>
      </c>
      <c r="EU12" s="6">
        <f t="shared" si="19"/>
        <v>1242.768274560922</v>
      </c>
      <c r="EV12" s="6">
        <f t="shared" si="19"/>
        <v>1307.39222483809</v>
      </c>
      <c r="EW12" s="6">
        <f t="shared" si="19"/>
        <v>1375.3766205296706</v>
      </c>
      <c r="EX12" s="6">
        <f t="shared" si="19"/>
        <v>1446.8962047972136</v>
      </c>
      <c r="EY12" s="6">
        <f t="shared" ref="EY12:FP12" si="20">EX12*1.052</f>
        <v>1522.1348074466689</v>
      </c>
      <c r="EZ12" s="6">
        <f t="shared" si="20"/>
        <v>1601.2858174338958</v>
      </c>
      <c r="FA12" s="6">
        <f t="shared" si="20"/>
        <v>1684.5526799404583</v>
      </c>
      <c r="FB12" s="6">
        <f t="shared" si="20"/>
        <v>1772.1494192973623</v>
      </c>
      <c r="FC12" s="6">
        <f t="shared" si="20"/>
        <v>1864.3011891008252</v>
      </c>
      <c r="FD12" s="6">
        <f t="shared" si="20"/>
        <v>1961.2448509340682</v>
      </c>
      <c r="FE12" s="6">
        <f t="shared" si="20"/>
        <v>2063.22958318264</v>
      </c>
      <c r="FF12" s="6">
        <f t="shared" si="20"/>
        <v>2170.5175215081372</v>
      </c>
      <c r="FG12" s="6">
        <f t="shared" si="20"/>
        <v>2283.3844326265603</v>
      </c>
      <c r="FH12" s="6">
        <f t="shared" si="20"/>
        <v>2402.1204231231413</v>
      </c>
      <c r="FI12" s="6">
        <f t="shared" si="20"/>
        <v>2527.030685125545</v>
      </c>
      <c r="FJ12" s="6">
        <f t="shared" si="20"/>
        <v>2658.4362807520733</v>
      </c>
      <c r="FK12" s="6">
        <f t="shared" si="20"/>
        <v>2796.6749673511813</v>
      </c>
      <c r="FL12" s="6">
        <f t="shared" si="20"/>
        <v>2942.1020656534429</v>
      </c>
      <c r="FM12" s="6">
        <f t="shared" si="20"/>
        <v>3095.091373067422</v>
      </c>
      <c r="FN12" s="6">
        <f t="shared" si="20"/>
        <v>3256.036124466928</v>
      </c>
      <c r="FO12" s="6">
        <f t="shared" si="20"/>
        <v>3425.3500029392085</v>
      </c>
      <c r="FP12" s="6">
        <f t="shared" si="20"/>
        <v>3603.4682030920476</v>
      </c>
      <c r="FQ12" s="20">
        <f t="shared" ref="FQ12:FQ36" si="21">IRR(V12:FP12,0.1)</f>
        <v>9.5254381378336334E-2</v>
      </c>
    </row>
    <row r="13" spans="1:173">
      <c r="A13">
        <f t="shared" ref="A13:A35" si="22">A12+1</f>
        <v>3</v>
      </c>
      <c r="B13" s="25" t="s">
        <v>144</v>
      </c>
      <c r="C13" s="25" t="s">
        <v>145</v>
      </c>
      <c r="D13" s="6">
        <f>INPUT!G13</f>
        <v>1.62</v>
      </c>
      <c r="E13" s="6">
        <f>INPUT!I13</f>
        <v>1.8</v>
      </c>
      <c r="F13" s="6">
        <f t="shared" si="6"/>
        <v>5.9999999999999977E-2</v>
      </c>
      <c r="G13" s="6">
        <f>'OCS 1.6'!D13</f>
        <v>32.158333333333331</v>
      </c>
      <c r="H13" s="6">
        <f t="shared" si="7"/>
        <v>1.62</v>
      </c>
      <c r="I13" s="6">
        <f t="shared" si="8"/>
        <v>1.6800000000000002</v>
      </c>
      <c r="J13" s="6">
        <f t="shared" si="9"/>
        <v>1.7400000000000002</v>
      </c>
      <c r="K13" s="6">
        <f t="shared" si="10"/>
        <v>1.8000000000000003</v>
      </c>
      <c r="L13" s="6">
        <f t="shared" si="11"/>
        <v>1.8936000000000004</v>
      </c>
      <c r="M13" s="4">
        <f t="shared" ref="M13:M31" si="23">M12</f>
        <v>5.1999999999999998E-2</v>
      </c>
      <c r="N13" s="4">
        <f t="shared" si="12"/>
        <v>0.10021822939035019</v>
      </c>
      <c r="O13" s="4"/>
      <c r="V13" s="6">
        <f t="shared" si="13"/>
        <v>-32.158333333333331</v>
      </c>
      <c r="W13" s="6">
        <f t="shared" si="14"/>
        <v>1.62</v>
      </c>
      <c r="X13" s="6">
        <f t="shared" si="15"/>
        <v>1.6800000000000002</v>
      </c>
      <c r="Y13" s="6">
        <f t="shared" si="16"/>
        <v>1.7400000000000002</v>
      </c>
      <c r="Z13" s="6">
        <f t="shared" si="17"/>
        <v>1.8000000000000003</v>
      </c>
      <c r="AA13" s="6">
        <f t="shared" ref="AA13:CL13" si="24">Z13*1.052</f>
        <v>1.8936000000000004</v>
      </c>
      <c r="AB13" s="6">
        <f t="shared" si="24"/>
        <v>1.9920672000000006</v>
      </c>
      <c r="AC13" s="6">
        <f t="shared" si="24"/>
        <v>2.0956546944000007</v>
      </c>
      <c r="AD13" s="6">
        <f t="shared" si="24"/>
        <v>2.2046287385088008</v>
      </c>
      <c r="AE13" s="6">
        <f t="shared" si="24"/>
        <v>2.3192694329112586</v>
      </c>
      <c r="AF13" s="6">
        <f t="shared" si="24"/>
        <v>2.4398714434226441</v>
      </c>
      <c r="AG13" s="6">
        <f t="shared" si="24"/>
        <v>2.5667447584806218</v>
      </c>
      <c r="AH13" s="6">
        <f t="shared" si="24"/>
        <v>2.7002154859216141</v>
      </c>
      <c r="AI13" s="6">
        <f t="shared" si="24"/>
        <v>2.8406266911895384</v>
      </c>
      <c r="AJ13" s="6">
        <f t="shared" si="24"/>
        <v>2.9883392791313943</v>
      </c>
      <c r="AK13" s="6">
        <f t="shared" si="24"/>
        <v>3.1437329216462269</v>
      </c>
      <c r="AL13" s="6">
        <f t="shared" si="24"/>
        <v>3.3072070335718307</v>
      </c>
      <c r="AM13" s="6">
        <f t="shared" si="24"/>
        <v>3.479181799317566</v>
      </c>
      <c r="AN13" s="6">
        <f t="shared" si="24"/>
        <v>3.6600992528820795</v>
      </c>
      <c r="AO13" s="6">
        <f t="shared" si="24"/>
        <v>3.8504244140319477</v>
      </c>
      <c r="AP13" s="6">
        <f t="shared" si="24"/>
        <v>4.0506464835616089</v>
      </c>
      <c r="AQ13" s="6">
        <f t="shared" si="24"/>
        <v>4.2612801007068128</v>
      </c>
      <c r="AR13" s="6">
        <f t="shared" si="24"/>
        <v>4.4828666659435674</v>
      </c>
      <c r="AS13" s="6">
        <f t="shared" si="24"/>
        <v>4.715975732572633</v>
      </c>
      <c r="AT13" s="6">
        <f t="shared" si="24"/>
        <v>4.9612064706664105</v>
      </c>
      <c r="AU13" s="6">
        <f t="shared" si="24"/>
        <v>5.2191892071410644</v>
      </c>
      <c r="AV13" s="6">
        <f t="shared" si="24"/>
        <v>5.4905870459123998</v>
      </c>
      <c r="AW13" s="6">
        <f t="shared" si="24"/>
        <v>5.7760975722998449</v>
      </c>
      <c r="AX13" s="6">
        <f t="shared" si="24"/>
        <v>6.0764546460594371</v>
      </c>
      <c r="AY13" s="6">
        <f t="shared" si="24"/>
        <v>6.3924302876545278</v>
      </c>
      <c r="AZ13" s="6">
        <f t="shared" si="24"/>
        <v>6.7248366626125637</v>
      </c>
      <c r="BA13" s="6">
        <f t="shared" si="24"/>
        <v>7.074528169068417</v>
      </c>
      <c r="BB13" s="6">
        <f t="shared" si="24"/>
        <v>7.4424036338599748</v>
      </c>
      <c r="BC13" s="6">
        <f t="shared" si="24"/>
        <v>7.8294086228206936</v>
      </c>
      <c r="BD13" s="6">
        <f t="shared" si="24"/>
        <v>8.2365378712073696</v>
      </c>
      <c r="BE13" s="6">
        <f t="shared" si="24"/>
        <v>8.6648378405101525</v>
      </c>
      <c r="BF13" s="6">
        <f t="shared" si="24"/>
        <v>9.1154094082166814</v>
      </c>
      <c r="BG13" s="6">
        <f t="shared" si="24"/>
        <v>9.5894106974439488</v>
      </c>
      <c r="BH13" s="6">
        <f t="shared" si="24"/>
        <v>10.088060053711034</v>
      </c>
      <c r="BI13" s="6">
        <f t="shared" si="24"/>
        <v>10.612639176504009</v>
      </c>
      <c r="BJ13" s="6">
        <f t="shared" si="24"/>
        <v>11.164496413682219</v>
      </c>
      <c r="BK13" s="6">
        <f t="shared" si="24"/>
        <v>11.745050227193694</v>
      </c>
      <c r="BL13" s="6">
        <f t="shared" si="24"/>
        <v>12.355792839007767</v>
      </c>
      <c r="BM13" s="6">
        <f t="shared" si="24"/>
        <v>12.998294066636172</v>
      </c>
      <c r="BN13" s="6">
        <f t="shared" si="24"/>
        <v>13.674205358101252</v>
      </c>
      <c r="BO13" s="6">
        <f t="shared" si="24"/>
        <v>14.385264036722518</v>
      </c>
      <c r="BP13" s="6">
        <f t="shared" si="24"/>
        <v>15.13329776663209</v>
      </c>
      <c r="BQ13" s="6">
        <f t="shared" si="24"/>
        <v>15.920229250496959</v>
      </c>
      <c r="BR13" s="6">
        <f t="shared" si="24"/>
        <v>16.748081171522802</v>
      </c>
      <c r="BS13" s="6">
        <f t="shared" si="24"/>
        <v>17.618981392441988</v>
      </c>
      <c r="BT13" s="6">
        <f t="shared" si="24"/>
        <v>18.535168424848973</v>
      </c>
      <c r="BU13" s="6">
        <f t="shared" si="24"/>
        <v>19.498997182941121</v>
      </c>
      <c r="BV13" s="6">
        <f t="shared" si="24"/>
        <v>20.51294503645406</v>
      </c>
      <c r="BW13" s="6">
        <f t="shared" si="24"/>
        <v>21.579618178349673</v>
      </c>
      <c r="BX13" s="6">
        <f t="shared" si="24"/>
        <v>22.701758323623856</v>
      </c>
      <c r="BY13" s="6">
        <f t="shared" si="24"/>
        <v>23.8822497564523</v>
      </c>
      <c r="BZ13" s="6">
        <f t="shared" si="24"/>
        <v>25.124126743787819</v>
      </c>
      <c r="CA13" s="6">
        <f t="shared" si="24"/>
        <v>26.430581334464787</v>
      </c>
      <c r="CB13" s="6">
        <f t="shared" si="24"/>
        <v>27.804971563856956</v>
      </c>
      <c r="CC13" s="6">
        <f t="shared" si="24"/>
        <v>29.250830085177519</v>
      </c>
      <c r="CD13" s="6">
        <f t="shared" si="24"/>
        <v>30.771873249606752</v>
      </c>
      <c r="CE13" s="6">
        <f t="shared" si="24"/>
        <v>32.372010658586305</v>
      </c>
      <c r="CF13" s="6">
        <f t="shared" si="24"/>
        <v>34.055355212832794</v>
      </c>
      <c r="CG13" s="6">
        <f t="shared" si="24"/>
        <v>35.826233683900099</v>
      </c>
      <c r="CH13" s="6">
        <f t="shared" si="24"/>
        <v>37.689197835462906</v>
      </c>
      <c r="CI13" s="6">
        <f t="shared" si="24"/>
        <v>39.649036122906978</v>
      </c>
      <c r="CJ13" s="6">
        <f t="shared" si="24"/>
        <v>41.710786001298139</v>
      </c>
      <c r="CK13" s="6">
        <f t="shared" si="24"/>
        <v>43.879746873365647</v>
      </c>
      <c r="CL13" s="6">
        <f t="shared" si="24"/>
        <v>46.161493710780661</v>
      </c>
      <c r="CM13" s="6">
        <f t="shared" ref="CM13:EX13" si="25">CL13*1.052</f>
        <v>48.561891383741255</v>
      </c>
      <c r="CN13" s="6">
        <f t="shared" si="25"/>
        <v>51.087109735695805</v>
      </c>
      <c r="CO13" s="6">
        <f t="shared" si="25"/>
        <v>53.743639441951991</v>
      </c>
      <c r="CP13" s="6">
        <f t="shared" si="25"/>
        <v>56.538308692933498</v>
      </c>
      <c r="CQ13" s="6">
        <f t="shared" si="25"/>
        <v>59.478300744966042</v>
      </c>
      <c r="CR13" s="6">
        <f t="shared" si="25"/>
        <v>62.57117238370428</v>
      </c>
      <c r="CS13" s="6">
        <f t="shared" si="25"/>
        <v>65.824873347656904</v>
      </c>
      <c r="CT13" s="6">
        <f t="shared" si="25"/>
        <v>69.247766761735065</v>
      </c>
      <c r="CU13" s="6">
        <f t="shared" si="25"/>
        <v>72.848650633345287</v>
      </c>
      <c r="CV13" s="6">
        <f t="shared" si="25"/>
        <v>76.636780466279248</v>
      </c>
      <c r="CW13" s="6">
        <f t="shared" si="25"/>
        <v>80.62189305052577</v>
      </c>
      <c r="CX13" s="6">
        <f t="shared" si="25"/>
        <v>84.814231489153116</v>
      </c>
      <c r="CY13" s="6">
        <f t="shared" si="25"/>
        <v>89.224571526589088</v>
      </c>
      <c r="CZ13" s="6">
        <f t="shared" si="25"/>
        <v>93.86424924597172</v>
      </c>
      <c r="DA13" s="6">
        <f t="shared" si="25"/>
        <v>98.74519020676226</v>
      </c>
      <c r="DB13" s="6">
        <f t="shared" si="25"/>
        <v>103.8799400975139</v>
      </c>
      <c r="DC13" s="6">
        <f t="shared" si="25"/>
        <v>109.28169698258462</v>
      </c>
      <c r="DD13" s="6">
        <f t="shared" si="25"/>
        <v>114.96434522567903</v>
      </c>
      <c r="DE13" s="6">
        <f t="shared" si="25"/>
        <v>120.94249117741434</v>
      </c>
      <c r="DF13" s="6">
        <f t="shared" si="25"/>
        <v>127.23150071863989</v>
      </c>
      <c r="DG13" s="6">
        <f t="shared" si="25"/>
        <v>133.84753875600919</v>
      </c>
      <c r="DH13" s="6">
        <f t="shared" si="25"/>
        <v>140.80761077132166</v>
      </c>
      <c r="DI13" s="6">
        <f t="shared" si="25"/>
        <v>148.1296065314304</v>
      </c>
      <c r="DJ13" s="6">
        <f t="shared" si="25"/>
        <v>155.83234607106479</v>
      </c>
      <c r="DK13" s="6">
        <f t="shared" si="25"/>
        <v>163.93562806676016</v>
      </c>
      <c r="DL13" s="6">
        <f t="shared" si="25"/>
        <v>172.4602807262317</v>
      </c>
      <c r="DM13" s="6">
        <f t="shared" si="25"/>
        <v>181.42821532399574</v>
      </c>
      <c r="DN13" s="6">
        <f t="shared" si="25"/>
        <v>190.86248252084354</v>
      </c>
      <c r="DO13" s="6">
        <f t="shared" si="25"/>
        <v>200.78733161192741</v>
      </c>
      <c r="DP13" s="6">
        <f t="shared" si="25"/>
        <v>211.22827285574766</v>
      </c>
      <c r="DQ13" s="6">
        <f t="shared" si="25"/>
        <v>222.21214304424655</v>
      </c>
      <c r="DR13" s="6">
        <f t="shared" si="25"/>
        <v>233.76717448254738</v>
      </c>
      <c r="DS13" s="6">
        <f t="shared" si="25"/>
        <v>245.92306755563985</v>
      </c>
      <c r="DT13" s="6">
        <f t="shared" si="25"/>
        <v>258.71106706853311</v>
      </c>
      <c r="DU13" s="6">
        <f t="shared" si="25"/>
        <v>272.16404255609683</v>
      </c>
      <c r="DV13" s="6">
        <f t="shared" si="25"/>
        <v>286.31657276901387</v>
      </c>
      <c r="DW13" s="6">
        <f t="shared" si="25"/>
        <v>301.20503455300263</v>
      </c>
      <c r="DX13" s="6">
        <f t="shared" si="25"/>
        <v>316.86769634975877</v>
      </c>
      <c r="DY13" s="6">
        <f t="shared" si="25"/>
        <v>333.34481655994625</v>
      </c>
      <c r="DZ13" s="6">
        <f t="shared" si="25"/>
        <v>350.67874702106349</v>
      </c>
      <c r="EA13" s="6">
        <f t="shared" si="25"/>
        <v>368.91404186615881</v>
      </c>
      <c r="EB13" s="6">
        <f t="shared" si="25"/>
        <v>388.09757204319908</v>
      </c>
      <c r="EC13" s="6">
        <f t="shared" si="25"/>
        <v>408.27864578944548</v>
      </c>
      <c r="ED13" s="6">
        <f t="shared" si="25"/>
        <v>429.50913537049667</v>
      </c>
      <c r="EE13" s="6">
        <f t="shared" si="25"/>
        <v>451.8436104097625</v>
      </c>
      <c r="EF13" s="6">
        <f t="shared" si="25"/>
        <v>475.33947815107018</v>
      </c>
      <c r="EG13" s="6">
        <f t="shared" si="25"/>
        <v>500.05713101492586</v>
      </c>
      <c r="EH13" s="6">
        <f t="shared" si="25"/>
        <v>526.06010182770206</v>
      </c>
      <c r="EI13" s="6">
        <f t="shared" si="25"/>
        <v>553.41522712274264</v>
      </c>
      <c r="EJ13" s="6">
        <f t="shared" si="25"/>
        <v>582.1928189331253</v>
      </c>
      <c r="EK13" s="6">
        <f t="shared" si="25"/>
        <v>612.46684551764781</v>
      </c>
      <c r="EL13" s="6">
        <f t="shared" si="25"/>
        <v>644.31512148456557</v>
      </c>
      <c r="EM13" s="6">
        <f t="shared" si="25"/>
        <v>677.81950780176305</v>
      </c>
      <c r="EN13" s="6">
        <f t="shared" si="25"/>
        <v>713.06612220745478</v>
      </c>
      <c r="EO13" s="6">
        <f t="shared" si="25"/>
        <v>750.14556056224251</v>
      </c>
      <c r="EP13" s="6">
        <f t="shared" si="25"/>
        <v>789.15312971147921</v>
      </c>
      <c r="EQ13" s="6">
        <f t="shared" si="25"/>
        <v>830.18909245647615</v>
      </c>
      <c r="ER13" s="6">
        <f t="shared" si="25"/>
        <v>873.35892526421298</v>
      </c>
      <c r="ES13" s="6">
        <f t="shared" si="25"/>
        <v>918.77358937795213</v>
      </c>
      <c r="ET13" s="6">
        <f t="shared" si="25"/>
        <v>966.54981602560565</v>
      </c>
      <c r="EU13" s="6">
        <f t="shared" si="25"/>
        <v>1016.8104064589372</v>
      </c>
      <c r="EV13" s="6">
        <f t="shared" si="25"/>
        <v>1069.6845475948021</v>
      </c>
      <c r="EW13" s="6">
        <f t="shared" si="25"/>
        <v>1125.308144069732</v>
      </c>
      <c r="EX13" s="6">
        <f t="shared" si="25"/>
        <v>1183.8241675613581</v>
      </c>
      <c r="EY13" s="6">
        <f t="shared" ref="EY13:FP13" si="26">EX13*1.052</f>
        <v>1245.3830242745487</v>
      </c>
      <c r="EZ13" s="6">
        <f t="shared" si="26"/>
        <v>1310.1429415368252</v>
      </c>
      <c r="FA13" s="6">
        <f t="shared" si="26"/>
        <v>1378.2703744967403</v>
      </c>
      <c r="FB13" s="6">
        <f t="shared" si="26"/>
        <v>1449.9404339705709</v>
      </c>
      <c r="FC13" s="6">
        <f t="shared" si="26"/>
        <v>1525.3373365370408</v>
      </c>
      <c r="FD13" s="6">
        <f t="shared" si="26"/>
        <v>1604.6548780369669</v>
      </c>
      <c r="FE13" s="6">
        <f t="shared" si="26"/>
        <v>1688.0969316948892</v>
      </c>
      <c r="FF13" s="6">
        <f t="shared" si="26"/>
        <v>1775.8779721430235</v>
      </c>
      <c r="FG13" s="6">
        <f t="shared" si="26"/>
        <v>1868.2236266944608</v>
      </c>
      <c r="FH13" s="6">
        <f t="shared" si="26"/>
        <v>1965.3712552825727</v>
      </c>
      <c r="FI13" s="6">
        <f t="shared" si="26"/>
        <v>2067.5705605572666</v>
      </c>
      <c r="FJ13" s="6">
        <f t="shared" si="26"/>
        <v>2175.0842297062445</v>
      </c>
      <c r="FK13" s="6">
        <f t="shared" si="26"/>
        <v>2288.1886096509693</v>
      </c>
      <c r="FL13" s="6">
        <f t="shared" si="26"/>
        <v>2407.17441735282</v>
      </c>
      <c r="FM13" s="6">
        <f t="shared" si="26"/>
        <v>2532.3474870551668</v>
      </c>
      <c r="FN13" s="6">
        <f t="shared" si="26"/>
        <v>2664.0295563820355</v>
      </c>
      <c r="FO13" s="6">
        <f t="shared" si="26"/>
        <v>2802.5590933139015</v>
      </c>
      <c r="FP13" s="6">
        <f t="shared" si="26"/>
        <v>2948.2921661662244</v>
      </c>
      <c r="FQ13" s="20">
        <f t="shared" si="21"/>
        <v>0.10021822939035019</v>
      </c>
    </row>
    <row r="14" spans="1:173">
      <c r="A14">
        <f t="shared" si="22"/>
        <v>4</v>
      </c>
      <c r="B14" s="25" t="s">
        <v>146</v>
      </c>
      <c r="C14" s="25" t="s">
        <v>147</v>
      </c>
      <c r="D14" s="6">
        <f>INPUT!G14</f>
        <v>1.9</v>
      </c>
      <c r="E14" s="6">
        <f>INPUT!I14</f>
        <v>2.15</v>
      </c>
      <c r="F14" s="6">
        <f t="shared" si="6"/>
        <v>8.3333333333333329E-2</v>
      </c>
      <c r="G14" s="6">
        <f>'OCS 1.6'!D14</f>
        <v>38.248333333333328</v>
      </c>
      <c r="H14" s="6">
        <f t="shared" si="7"/>
        <v>1.9</v>
      </c>
      <c r="I14" s="6">
        <f t="shared" si="8"/>
        <v>1.9833333333333332</v>
      </c>
      <c r="J14" s="6">
        <f t="shared" si="9"/>
        <v>2.0666666666666664</v>
      </c>
      <c r="K14" s="6">
        <f t="shared" si="10"/>
        <v>2.15</v>
      </c>
      <c r="L14" s="6">
        <f t="shared" si="11"/>
        <v>2.2618</v>
      </c>
      <c r="M14" s="4">
        <f t="shared" si="23"/>
        <v>5.1999999999999998E-2</v>
      </c>
      <c r="N14" s="4">
        <f t="shared" si="12"/>
        <v>0.10034962833838316</v>
      </c>
      <c r="O14" s="4"/>
      <c r="V14" s="6">
        <f t="shared" si="13"/>
        <v>-38.248333333333328</v>
      </c>
      <c r="W14" s="6">
        <f t="shared" si="14"/>
        <v>1.9</v>
      </c>
      <c r="X14" s="6">
        <f t="shared" si="15"/>
        <v>1.9833333333333332</v>
      </c>
      <c r="Y14" s="6">
        <f t="shared" si="16"/>
        <v>2.0666666666666664</v>
      </c>
      <c r="Z14" s="6">
        <f t="shared" si="17"/>
        <v>2.15</v>
      </c>
      <c r="AA14" s="6">
        <f t="shared" ref="AA14:CL14" si="27">Z14*1.052</f>
        <v>2.2618</v>
      </c>
      <c r="AB14" s="6">
        <f t="shared" si="27"/>
        <v>2.3794136000000004</v>
      </c>
      <c r="AC14" s="6">
        <f t="shared" si="27"/>
        <v>2.5031431072000005</v>
      </c>
      <c r="AD14" s="6">
        <f t="shared" si="27"/>
        <v>2.6333065487744007</v>
      </c>
      <c r="AE14" s="6">
        <f t="shared" si="27"/>
        <v>2.7702384893106697</v>
      </c>
      <c r="AF14" s="6">
        <f t="shared" si="27"/>
        <v>2.9142908907548248</v>
      </c>
      <c r="AG14" s="6">
        <f t="shared" si="27"/>
        <v>3.0658340170740757</v>
      </c>
      <c r="AH14" s="6">
        <f t="shared" si="27"/>
        <v>3.2252573859619278</v>
      </c>
      <c r="AI14" s="6">
        <f t="shared" si="27"/>
        <v>3.392970770031948</v>
      </c>
      <c r="AJ14" s="6">
        <f t="shared" si="27"/>
        <v>3.5694052500736095</v>
      </c>
      <c r="AK14" s="6">
        <f t="shared" si="27"/>
        <v>3.7550143230774373</v>
      </c>
      <c r="AL14" s="6">
        <f t="shared" si="27"/>
        <v>3.9502750678774641</v>
      </c>
      <c r="AM14" s="6">
        <f t="shared" si="27"/>
        <v>4.1556893714070924</v>
      </c>
      <c r="AN14" s="6">
        <f t="shared" si="27"/>
        <v>4.3717852187202615</v>
      </c>
      <c r="AO14" s="6">
        <f t="shared" si="27"/>
        <v>4.5991180500937157</v>
      </c>
      <c r="AP14" s="6">
        <f t="shared" si="27"/>
        <v>4.8382721886985891</v>
      </c>
      <c r="AQ14" s="6">
        <f t="shared" si="27"/>
        <v>5.0898623425109157</v>
      </c>
      <c r="AR14" s="6">
        <f t="shared" si="27"/>
        <v>5.3545351843214837</v>
      </c>
      <c r="AS14" s="6">
        <f t="shared" si="27"/>
        <v>5.632971013906201</v>
      </c>
      <c r="AT14" s="6">
        <f t="shared" si="27"/>
        <v>5.9258855066293235</v>
      </c>
      <c r="AU14" s="6">
        <f t="shared" si="27"/>
        <v>6.2340315529740487</v>
      </c>
      <c r="AV14" s="6">
        <f t="shared" si="27"/>
        <v>6.5582011937286993</v>
      </c>
      <c r="AW14" s="6">
        <f t="shared" si="27"/>
        <v>6.8992276558025916</v>
      </c>
      <c r="AX14" s="6">
        <f t="shared" si="27"/>
        <v>7.2579874939043263</v>
      </c>
      <c r="AY14" s="6">
        <f t="shared" si="27"/>
        <v>7.635402843587352</v>
      </c>
      <c r="AZ14" s="6">
        <f t="shared" si="27"/>
        <v>8.0324437914538951</v>
      </c>
      <c r="BA14" s="6">
        <f t="shared" si="27"/>
        <v>8.4501308686094987</v>
      </c>
      <c r="BB14" s="6">
        <f t="shared" si="27"/>
        <v>8.8895376737771929</v>
      </c>
      <c r="BC14" s="6">
        <f t="shared" si="27"/>
        <v>9.3517936328136066</v>
      </c>
      <c r="BD14" s="6">
        <f t="shared" si="27"/>
        <v>9.8380869017199153</v>
      </c>
      <c r="BE14" s="6">
        <f t="shared" si="27"/>
        <v>10.349667420609352</v>
      </c>
      <c r="BF14" s="6">
        <f t="shared" si="27"/>
        <v>10.887850126481039</v>
      </c>
      <c r="BG14" s="6">
        <f t="shared" si="27"/>
        <v>11.454018333058054</v>
      </c>
      <c r="BH14" s="6">
        <f t="shared" si="27"/>
        <v>12.049627286377072</v>
      </c>
      <c r="BI14" s="6">
        <f t="shared" si="27"/>
        <v>12.676207905268681</v>
      </c>
      <c r="BJ14" s="6">
        <f t="shared" si="27"/>
        <v>13.335370716342654</v>
      </c>
      <c r="BK14" s="6">
        <f t="shared" si="27"/>
        <v>14.028809993592473</v>
      </c>
      <c r="BL14" s="6">
        <f t="shared" si="27"/>
        <v>14.758308113259282</v>
      </c>
      <c r="BM14" s="6">
        <f t="shared" si="27"/>
        <v>15.525740135148766</v>
      </c>
      <c r="BN14" s="6">
        <f t="shared" si="27"/>
        <v>16.333078622176501</v>
      </c>
      <c r="BO14" s="6">
        <f t="shared" si="27"/>
        <v>17.182398710529679</v>
      </c>
      <c r="BP14" s="6">
        <f t="shared" si="27"/>
        <v>18.075883443477224</v>
      </c>
      <c r="BQ14" s="6">
        <f t="shared" si="27"/>
        <v>19.01582938253804</v>
      </c>
      <c r="BR14" s="6">
        <f t="shared" si="27"/>
        <v>20.00465251043002</v>
      </c>
      <c r="BS14" s="6">
        <f t="shared" si="27"/>
        <v>21.044894440972381</v>
      </c>
      <c r="BT14" s="6">
        <f t="shared" si="27"/>
        <v>22.139228951902947</v>
      </c>
      <c r="BU14" s="6">
        <f t="shared" si="27"/>
        <v>23.290468857401901</v>
      </c>
      <c r="BV14" s="6">
        <f t="shared" si="27"/>
        <v>24.501573237986801</v>
      </c>
      <c r="BW14" s="6">
        <f t="shared" si="27"/>
        <v>25.775655046362115</v>
      </c>
      <c r="BX14" s="6">
        <f t="shared" si="27"/>
        <v>27.115989108772947</v>
      </c>
      <c r="BY14" s="6">
        <f t="shared" si="27"/>
        <v>28.526020542429141</v>
      </c>
      <c r="BZ14" s="6">
        <f t="shared" si="27"/>
        <v>30.009373610635457</v>
      </c>
      <c r="CA14" s="6">
        <f t="shared" si="27"/>
        <v>31.569861038388503</v>
      </c>
      <c r="CB14" s="6">
        <f t="shared" si="27"/>
        <v>33.21149381238471</v>
      </c>
      <c r="CC14" s="6">
        <f t="shared" si="27"/>
        <v>34.938491490628714</v>
      </c>
      <c r="CD14" s="6">
        <f t="shared" si="27"/>
        <v>36.755293048141411</v>
      </c>
      <c r="CE14" s="6">
        <f t="shared" si="27"/>
        <v>38.666568286644768</v>
      </c>
      <c r="CF14" s="6">
        <f t="shared" si="27"/>
        <v>40.6772298375503</v>
      </c>
      <c r="CG14" s="6">
        <f t="shared" si="27"/>
        <v>42.792445789102921</v>
      </c>
      <c r="CH14" s="6">
        <f t="shared" si="27"/>
        <v>45.017652970136275</v>
      </c>
      <c r="CI14" s="6">
        <f t="shared" si="27"/>
        <v>47.358570924583361</v>
      </c>
      <c r="CJ14" s="6">
        <f t="shared" si="27"/>
        <v>49.821216612661701</v>
      </c>
      <c r="CK14" s="6">
        <f t="shared" si="27"/>
        <v>52.411919876520109</v>
      </c>
      <c r="CL14" s="6">
        <f t="shared" si="27"/>
        <v>55.137339710099155</v>
      </c>
      <c r="CM14" s="6">
        <f t="shared" ref="CM14:EX14" si="28">CL14*1.052</f>
        <v>58.004481375024312</v>
      </c>
      <c r="CN14" s="6">
        <f t="shared" si="28"/>
        <v>61.020714406525578</v>
      </c>
      <c r="CO14" s="6">
        <f t="shared" si="28"/>
        <v>64.193791555664916</v>
      </c>
      <c r="CP14" s="6">
        <f t="shared" si="28"/>
        <v>67.531868716559501</v>
      </c>
      <c r="CQ14" s="6">
        <f t="shared" si="28"/>
        <v>71.0435258898206</v>
      </c>
      <c r="CR14" s="6">
        <f t="shared" si="28"/>
        <v>74.737789236091274</v>
      </c>
      <c r="CS14" s="6">
        <f t="shared" si="28"/>
        <v>78.624154276368017</v>
      </c>
      <c r="CT14" s="6">
        <f t="shared" si="28"/>
        <v>82.712610298739165</v>
      </c>
      <c r="CU14" s="6">
        <f t="shared" si="28"/>
        <v>87.013666034273612</v>
      </c>
      <c r="CV14" s="6">
        <f t="shared" si="28"/>
        <v>91.538376668055847</v>
      </c>
      <c r="CW14" s="6">
        <f t="shared" si="28"/>
        <v>96.298372254794756</v>
      </c>
      <c r="CX14" s="6">
        <f t="shared" si="28"/>
        <v>101.30588761204409</v>
      </c>
      <c r="CY14" s="6">
        <f t="shared" si="28"/>
        <v>106.57379376787038</v>
      </c>
      <c r="CZ14" s="6">
        <f t="shared" si="28"/>
        <v>112.11563104379965</v>
      </c>
      <c r="DA14" s="6">
        <f t="shared" si="28"/>
        <v>117.94564385807723</v>
      </c>
      <c r="DB14" s="6">
        <f t="shared" si="28"/>
        <v>124.07881733869725</v>
      </c>
      <c r="DC14" s="6">
        <f t="shared" si="28"/>
        <v>130.53091584030952</v>
      </c>
      <c r="DD14" s="6">
        <f t="shared" si="28"/>
        <v>137.31852346400561</v>
      </c>
      <c r="DE14" s="6">
        <f t="shared" si="28"/>
        <v>144.45908668413389</v>
      </c>
      <c r="DF14" s="6">
        <f t="shared" si="28"/>
        <v>151.97095919170886</v>
      </c>
      <c r="DG14" s="6">
        <f t="shared" si="28"/>
        <v>159.87344906967772</v>
      </c>
      <c r="DH14" s="6">
        <f t="shared" si="28"/>
        <v>168.18686842130097</v>
      </c>
      <c r="DI14" s="6">
        <f t="shared" si="28"/>
        <v>176.93258557920862</v>
      </c>
      <c r="DJ14" s="6">
        <f t="shared" si="28"/>
        <v>186.13308002932749</v>
      </c>
      <c r="DK14" s="6">
        <f t="shared" si="28"/>
        <v>195.81200019085253</v>
      </c>
      <c r="DL14" s="6">
        <f t="shared" si="28"/>
        <v>205.99422420077687</v>
      </c>
      <c r="DM14" s="6">
        <f t="shared" si="28"/>
        <v>216.70592385921728</v>
      </c>
      <c r="DN14" s="6">
        <f t="shared" si="28"/>
        <v>227.97463189989659</v>
      </c>
      <c r="DO14" s="6">
        <f t="shared" si="28"/>
        <v>239.82931275869123</v>
      </c>
      <c r="DP14" s="6">
        <f t="shared" si="28"/>
        <v>252.3004370221432</v>
      </c>
      <c r="DQ14" s="6">
        <f t="shared" si="28"/>
        <v>265.42005974729466</v>
      </c>
      <c r="DR14" s="6">
        <f t="shared" si="28"/>
        <v>279.221902854154</v>
      </c>
      <c r="DS14" s="6">
        <f t="shared" si="28"/>
        <v>293.74144180257002</v>
      </c>
      <c r="DT14" s="6">
        <f t="shared" si="28"/>
        <v>309.01599677630367</v>
      </c>
      <c r="DU14" s="6">
        <f t="shared" si="28"/>
        <v>325.08482860867144</v>
      </c>
      <c r="DV14" s="6">
        <f t="shared" si="28"/>
        <v>341.98923969632239</v>
      </c>
      <c r="DW14" s="6">
        <f t="shared" si="28"/>
        <v>359.77268016053114</v>
      </c>
      <c r="DX14" s="6">
        <f t="shared" si="28"/>
        <v>378.4808595288788</v>
      </c>
      <c r="DY14" s="6">
        <f t="shared" si="28"/>
        <v>398.16186422438051</v>
      </c>
      <c r="DZ14" s="6">
        <f t="shared" si="28"/>
        <v>418.8662811640483</v>
      </c>
      <c r="EA14" s="6">
        <f t="shared" si="28"/>
        <v>440.64732778457881</v>
      </c>
      <c r="EB14" s="6">
        <f t="shared" si="28"/>
        <v>463.56098882937692</v>
      </c>
      <c r="EC14" s="6">
        <f t="shared" si="28"/>
        <v>487.66616024850453</v>
      </c>
      <c r="ED14" s="6">
        <f t="shared" si="28"/>
        <v>513.0248005814268</v>
      </c>
      <c r="EE14" s="6">
        <f t="shared" si="28"/>
        <v>539.70209021166102</v>
      </c>
      <c r="EF14" s="6">
        <f t="shared" si="28"/>
        <v>567.7665989026674</v>
      </c>
      <c r="EG14" s="6">
        <f t="shared" si="28"/>
        <v>597.29046204560609</v>
      </c>
      <c r="EH14" s="6">
        <f t="shared" si="28"/>
        <v>628.34956607197762</v>
      </c>
      <c r="EI14" s="6">
        <f t="shared" si="28"/>
        <v>661.0237435077205</v>
      </c>
      <c r="EJ14" s="6">
        <f t="shared" si="28"/>
        <v>695.396978170122</v>
      </c>
      <c r="EK14" s="6">
        <f t="shared" si="28"/>
        <v>731.55762103496841</v>
      </c>
      <c r="EL14" s="6">
        <f t="shared" si="28"/>
        <v>769.59861732878676</v>
      </c>
      <c r="EM14" s="6">
        <f t="shared" si="28"/>
        <v>809.61774542988371</v>
      </c>
      <c r="EN14" s="6">
        <f t="shared" si="28"/>
        <v>851.71786819223769</v>
      </c>
      <c r="EO14" s="6">
        <f t="shared" si="28"/>
        <v>896.00719733823405</v>
      </c>
      <c r="EP14" s="6">
        <f t="shared" si="28"/>
        <v>942.5995715998223</v>
      </c>
      <c r="EQ14" s="6">
        <f t="shared" si="28"/>
        <v>991.61474932301314</v>
      </c>
      <c r="ER14" s="6">
        <f t="shared" si="28"/>
        <v>1043.1787162878099</v>
      </c>
      <c r="ES14" s="6">
        <f t="shared" si="28"/>
        <v>1097.4240095347761</v>
      </c>
      <c r="ET14" s="6">
        <f t="shared" si="28"/>
        <v>1154.4900580305846</v>
      </c>
      <c r="EU14" s="6">
        <f t="shared" si="28"/>
        <v>1214.523541048175</v>
      </c>
      <c r="EV14" s="6">
        <f t="shared" si="28"/>
        <v>1277.6787651826803</v>
      </c>
      <c r="EW14" s="6">
        <f t="shared" si="28"/>
        <v>1344.1180609721798</v>
      </c>
      <c r="EX14" s="6">
        <f t="shared" si="28"/>
        <v>1414.0122001427333</v>
      </c>
      <c r="EY14" s="6">
        <f t="shared" ref="EY14:FP14" si="29">EX14*1.052</f>
        <v>1487.5408345501555</v>
      </c>
      <c r="EZ14" s="6">
        <f t="shared" si="29"/>
        <v>1564.8929579467638</v>
      </c>
      <c r="FA14" s="6">
        <f t="shared" si="29"/>
        <v>1646.2673917599955</v>
      </c>
      <c r="FB14" s="6">
        <f t="shared" si="29"/>
        <v>1731.8732961315152</v>
      </c>
      <c r="FC14" s="6">
        <f t="shared" si="29"/>
        <v>1821.9307075303541</v>
      </c>
      <c r="FD14" s="6">
        <f t="shared" si="29"/>
        <v>1916.6711043219325</v>
      </c>
      <c r="FE14" s="6">
        <f t="shared" si="29"/>
        <v>2016.3380017466732</v>
      </c>
      <c r="FF14" s="6">
        <f t="shared" si="29"/>
        <v>2121.1875778375002</v>
      </c>
      <c r="FG14" s="6">
        <f t="shared" si="29"/>
        <v>2231.4893318850504</v>
      </c>
      <c r="FH14" s="6">
        <f t="shared" si="29"/>
        <v>2347.5267771430731</v>
      </c>
      <c r="FI14" s="6">
        <f t="shared" si="29"/>
        <v>2469.5981695545129</v>
      </c>
      <c r="FJ14" s="6">
        <f t="shared" si="29"/>
        <v>2598.0172743713479</v>
      </c>
      <c r="FK14" s="6">
        <f t="shared" si="29"/>
        <v>2733.1141726386581</v>
      </c>
      <c r="FL14" s="6">
        <f t="shared" si="29"/>
        <v>2875.2361096158684</v>
      </c>
      <c r="FM14" s="6">
        <f t="shared" si="29"/>
        <v>3024.7483873158935</v>
      </c>
      <c r="FN14" s="6">
        <f t="shared" si="29"/>
        <v>3182.03530345632</v>
      </c>
      <c r="FO14" s="6">
        <f t="shared" si="29"/>
        <v>3347.5011392360489</v>
      </c>
      <c r="FP14" s="6">
        <f t="shared" si="29"/>
        <v>3521.5711984763234</v>
      </c>
      <c r="FQ14" s="20">
        <f t="shared" si="21"/>
        <v>0.10034962833838316</v>
      </c>
    </row>
    <row r="15" spans="1:173">
      <c r="A15">
        <f t="shared" si="22"/>
        <v>5</v>
      </c>
      <c r="B15" s="25" t="s">
        <v>148</v>
      </c>
      <c r="C15" s="25" t="s">
        <v>149</v>
      </c>
      <c r="D15" s="6">
        <f>INPUT!G15</f>
        <v>1.1599999999999999</v>
      </c>
      <c r="E15" s="6">
        <f>INPUT!I15</f>
        <v>1.4</v>
      </c>
      <c r="F15" s="6">
        <f t="shared" si="6"/>
        <v>0.08</v>
      </c>
      <c r="G15" s="6">
        <f>'OCS 1.6'!D15</f>
        <v>25.723333333333333</v>
      </c>
      <c r="H15" s="6">
        <f t="shared" si="7"/>
        <v>1.1599999999999999</v>
      </c>
      <c r="I15" s="6">
        <f t="shared" si="8"/>
        <v>1.24</v>
      </c>
      <c r="J15" s="6">
        <f t="shared" si="9"/>
        <v>1.32</v>
      </c>
      <c r="K15" s="6">
        <f t="shared" si="10"/>
        <v>1.4000000000000001</v>
      </c>
      <c r="L15" s="6">
        <f t="shared" si="11"/>
        <v>1.4728000000000001</v>
      </c>
      <c r="M15" s="4">
        <f t="shared" si="23"/>
        <v>5.1999999999999998E-2</v>
      </c>
      <c r="N15" s="4">
        <f t="shared" si="12"/>
        <v>9.8554111126162497E-2</v>
      </c>
      <c r="O15" s="4"/>
      <c r="V15" s="6">
        <f t="shared" si="13"/>
        <v>-25.723333333333333</v>
      </c>
      <c r="W15" s="6">
        <f t="shared" si="14"/>
        <v>1.1599999999999999</v>
      </c>
      <c r="X15" s="6">
        <f t="shared" si="15"/>
        <v>1.24</v>
      </c>
      <c r="Y15" s="6">
        <f t="shared" si="16"/>
        <v>1.32</v>
      </c>
      <c r="Z15" s="6">
        <f t="shared" si="17"/>
        <v>1.4000000000000001</v>
      </c>
      <c r="AA15" s="6">
        <f t="shared" ref="AA15:CL15" si="30">Z15*1.052</f>
        <v>1.4728000000000001</v>
      </c>
      <c r="AB15" s="6">
        <f t="shared" si="30"/>
        <v>1.5493856000000001</v>
      </c>
      <c r="AC15" s="6">
        <f t="shared" si="30"/>
        <v>1.6299536512000001</v>
      </c>
      <c r="AD15" s="6">
        <f t="shared" si="30"/>
        <v>1.7147112410624001</v>
      </c>
      <c r="AE15" s="6">
        <f t="shared" si="30"/>
        <v>1.803876225597645</v>
      </c>
      <c r="AF15" s="6">
        <f t="shared" si="30"/>
        <v>1.8976777893287227</v>
      </c>
      <c r="AG15" s="6">
        <f t="shared" si="30"/>
        <v>1.9963570343738164</v>
      </c>
      <c r="AH15" s="6">
        <f t="shared" si="30"/>
        <v>2.1001676001612548</v>
      </c>
      <c r="AI15" s="6">
        <f t="shared" si="30"/>
        <v>2.20937631536964</v>
      </c>
      <c r="AJ15" s="6">
        <f t="shared" si="30"/>
        <v>2.3242638837688614</v>
      </c>
      <c r="AK15" s="6">
        <f t="shared" si="30"/>
        <v>2.4451256057248423</v>
      </c>
      <c r="AL15" s="6">
        <f t="shared" si="30"/>
        <v>2.5722721372225341</v>
      </c>
      <c r="AM15" s="6">
        <f t="shared" si="30"/>
        <v>2.706030288358106</v>
      </c>
      <c r="AN15" s="6">
        <f t="shared" si="30"/>
        <v>2.8467438633527276</v>
      </c>
      <c r="AO15" s="6">
        <f t="shared" si="30"/>
        <v>2.9947745442470697</v>
      </c>
      <c r="AP15" s="6">
        <f t="shared" si="30"/>
        <v>3.1505028205479175</v>
      </c>
      <c r="AQ15" s="6">
        <f t="shared" si="30"/>
        <v>3.3143289672164093</v>
      </c>
      <c r="AR15" s="6">
        <f t="shared" si="30"/>
        <v>3.4866740735116628</v>
      </c>
      <c r="AS15" s="6">
        <f t="shared" si="30"/>
        <v>3.6679811253342693</v>
      </c>
      <c r="AT15" s="6">
        <f t="shared" si="30"/>
        <v>3.8587161438516517</v>
      </c>
      <c r="AU15" s="6">
        <f t="shared" si="30"/>
        <v>4.059369383331938</v>
      </c>
      <c r="AV15" s="6">
        <f t="shared" si="30"/>
        <v>4.2704565912651988</v>
      </c>
      <c r="AW15" s="6">
        <f t="shared" si="30"/>
        <v>4.4925203340109894</v>
      </c>
      <c r="AX15" s="6">
        <f t="shared" si="30"/>
        <v>4.7261313913795613</v>
      </c>
      <c r="AY15" s="6">
        <f t="shared" si="30"/>
        <v>4.9718902237312985</v>
      </c>
      <c r="AZ15" s="6">
        <f t="shared" si="30"/>
        <v>5.2304285153653263</v>
      </c>
      <c r="BA15" s="6">
        <f t="shared" si="30"/>
        <v>5.5024107981643233</v>
      </c>
      <c r="BB15" s="6">
        <f t="shared" si="30"/>
        <v>5.788536159668868</v>
      </c>
      <c r="BC15" s="6">
        <f t="shared" si="30"/>
        <v>6.0895400399716495</v>
      </c>
      <c r="BD15" s="6">
        <f t="shared" si="30"/>
        <v>6.4061961220501757</v>
      </c>
      <c r="BE15" s="6">
        <f t="shared" si="30"/>
        <v>6.7393183203967855</v>
      </c>
      <c r="BF15" s="6">
        <f t="shared" si="30"/>
        <v>7.0897628730574187</v>
      </c>
      <c r="BG15" s="6">
        <f t="shared" si="30"/>
        <v>7.458430542456405</v>
      </c>
      <c r="BH15" s="6">
        <f t="shared" si="30"/>
        <v>7.846268930664138</v>
      </c>
      <c r="BI15" s="6">
        <f t="shared" si="30"/>
        <v>8.2542749150586729</v>
      </c>
      <c r="BJ15" s="6">
        <f t="shared" si="30"/>
        <v>8.6834972106417236</v>
      </c>
      <c r="BK15" s="6">
        <f t="shared" si="30"/>
        <v>9.1350390655950928</v>
      </c>
      <c r="BL15" s="6">
        <f t="shared" si="30"/>
        <v>9.6100610970060387</v>
      </c>
      <c r="BM15" s="6">
        <f t="shared" si="30"/>
        <v>10.109784274050353</v>
      </c>
      <c r="BN15" s="6">
        <f t="shared" si="30"/>
        <v>10.635493056300973</v>
      </c>
      <c r="BO15" s="6">
        <f t="shared" si="30"/>
        <v>11.188538695228624</v>
      </c>
      <c r="BP15" s="6">
        <f t="shared" si="30"/>
        <v>11.770342707380513</v>
      </c>
      <c r="BQ15" s="6">
        <f t="shared" si="30"/>
        <v>12.3824005281643</v>
      </c>
      <c r="BR15" s="6">
        <f t="shared" si="30"/>
        <v>13.026285355628845</v>
      </c>
      <c r="BS15" s="6">
        <f t="shared" si="30"/>
        <v>13.703652194121545</v>
      </c>
      <c r="BT15" s="6">
        <f t="shared" si="30"/>
        <v>14.416242108215867</v>
      </c>
      <c r="BU15" s="6">
        <f t="shared" si="30"/>
        <v>15.165886697843092</v>
      </c>
      <c r="BV15" s="6">
        <f t="shared" si="30"/>
        <v>15.954512806130934</v>
      </c>
      <c r="BW15" s="6">
        <f t="shared" si="30"/>
        <v>16.784147472049742</v>
      </c>
      <c r="BX15" s="6">
        <f t="shared" si="30"/>
        <v>17.65692314059633</v>
      </c>
      <c r="BY15" s="6">
        <f t="shared" si="30"/>
        <v>18.575083143907339</v>
      </c>
      <c r="BZ15" s="6">
        <f t="shared" si="30"/>
        <v>19.540987467390522</v>
      </c>
      <c r="CA15" s="6">
        <f t="shared" si="30"/>
        <v>20.557118815694832</v>
      </c>
      <c r="CB15" s="6">
        <f t="shared" si="30"/>
        <v>21.626088994110965</v>
      </c>
      <c r="CC15" s="6">
        <f t="shared" si="30"/>
        <v>22.750645621804736</v>
      </c>
      <c r="CD15" s="6">
        <f t="shared" si="30"/>
        <v>23.933679194138584</v>
      </c>
      <c r="CE15" s="6">
        <f t="shared" si="30"/>
        <v>25.178230512233792</v>
      </c>
      <c r="CF15" s="6">
        <f t="shared" si="30"/>
        <v>26.48749849886995</v>
      </c>
      <c r="CG15" s="6">
        <f t="shared" si="30"/>
        <v>27.864848420811189</v>
      </c>
      <c r="CH15" s="6">
        <f t="shared" si="30"/>
        <v>29.313820538693371</v>
      </c>
      <c r="CI15" s="6">
        <f t="shared" si="30"/>
        <v>30.838139206705428</v>
      </c>
      <c r="CJ15" s="6">
        <f t="shared" si="30"/>
        <v>32.441722445454111</v>
      </c>
      <c r="CK15" s="6">
        <f t="shared" si="30"/>
        <v>34.128692012617726</v>
      </c>
      <c r="CL15" s="6">
        <f t="shared" si="30"/>
        <v>35.903383997273849</v>
      </c>
      <c r="CM15" s="6">
        <f t="shared" ref="CM15:EX15" si="31">CL15*1.052</f>
        <v>37.770359965132094</v>
      </c>
      <c r="CN15" s="6">
        <f t="shared" si="31"/>
        <v>39.734418683318964</v>
      </c>
      <c r="CO15" s="6">
        <f t="shared" si="31"/>
        <v>41.800608454851549</v>
      </c>
      <c r="CP15" s="6">
        <f t="shared" si="31"/>
        <v>43.974240094503834</v>
      </c>
      <c r="CQ15" s="6">
        <f t="shared" si="31"/>
        <v>46.260900579418035</v>
      </c>
      <c r="CR15" s="6">
        <f t="shared" si="31"/>
        <v>48.666467409547778</v>
      </c>
      <c r="CS15" s="6">
        <f t="shared" si="31"/>
        <v>51.197123714844267</v>
      </c>
      <c r="CT15" s="6">
        <f t="shared" si="31"/>
        <v>53.859374148016173</v>
      </c>
      <c r="CU15" s="6">
        <f t="shared" si="31"/>
        <v>56.660061603713018</v>
      </c>
      <c r="CV15" s="6">
        <f t="shared" si="31"/>
        <v>59.606384807106096</v>
      </c>
      <c r="CW15" s="6">
        <f t="shared" si="31"/>
        <v>62.705916817075618</v>
      </c>
      <c r="CX15" s="6">
        <f t="shared" si="31"/>
        <v>65.96662449156355</v>
      </c>
      <c r="CY15" s="6">
        <f t="shared" si="31"/>
        <v>69.396888965124859</v>
      </c>
      <c r="CZ15" s="6">
        <f t="shared" si="31"/>
        <v>73.005527191311359</v>
      </c>
      <c r="DA15" s="6">
        <f t="shared" si="31"/>
        <v>76.801814605259551</v>
      </c>
      <c r="DB15" s="6">
        <f t="shared" si="31"/>
        <v>80.795508964733045</v>
      </c>
      <c r="DC15" s="6">
        <f t="shared" si="31"/>
        <v>84.996875430899166</v>
      </c>
      <c r="DD15" s="6">
        <f t="shared" si="31"/>
        <v>89.416712953305932</v>
      </c>
      <c r="DE15" s="6">
        <f t="shared" si="31"/>
        <v>94.066382026877847</v>
      </c>
      <c r="DF15" s="6">
        <f t="shared" si="31"/>
        <v>98.957833892275502</v>
      </c>
      <c r="DG15" s="6">
        <f t="shared" si="31"/>
        <v>104.10364125467383</v>
      </c>
      <c r="DH15" s="6">
        <f t="shared" si="31"/>
        <v>109.51703059991688</v>
      </c>
      <c r="DI15" s="6">
        <f t="shared" si="31"/>
        <v>115.21191619111256</v>
      </c>
      <c r="DJ15" s="6">
        <f t="shared" si="31"/>
        <v>121.20293583305042</v>
      </c>
      <c r="DK15" s="6">
        <f t="shared" si="31"/>
        <v>127.50548849636904</v>
      </c>
      <c r="DL15" s="6">
        <f t="shared" si="31"/>
        <v>134.13577389818025</v>
      </c>
      <c r="DM15" s="6">
        <f t="shared" si="31"/>
        <v>141.11083414088563</v>
      </c>
      <c r="DN15" s="6">
        <f t="shared" si="31"/>
        <v>148.44859751621169</v>
      </c>
      <c r="DO15" s="6">
        <f t="shared" si="31"/>
        <v>156.1679245870547</v>
      </c>
      <c r="DP15" s="6">
        <f t="shared" si="31"/>
        <v>164.28865666558156</v>
      </c>
      <c r="DQ15" s="6">
        <f t="shared" si="31"/>
        <v>172.8316668121918</v>
      </c>
      <c r="DR15" s="6">
        <f t="shared" si="31"/>
        <v>181.81891348642577</v>
      </c>
      <c r="DS15" s="6">
        <f t="shared" si="31"/>
        <v>191.27349698771991</v>
      </c>
      <c r="DT15" s="6">
        <f t="shared" si="31"/>
        <v>201.21971883108137</v>
      </c>
      <c r="DU15" s="6">
        <f t="shared" si="31"/>
        <v>211.6831442102976</v>
      </c>
      <c r="DV15" s="6">
        <f t="shared" si="31"/>
        <v>222.69066770923308</v>
      </c>
      <c r="DW15" s="6">
        <f t="shared" si="31"/>
        <v>234.27058243011322</v>
      </c>
      <c r="DX15" s="6">
        <f t="shared" si="31"/>
        <v>246.45265271647912</v>
      </c>
      <c r="DY15" s="6">
        <f t="shared" si="31"/>
        <v>259.26819065773606</v>
      </c>
      <c r="DZ15" s="6">
        <f t="shared" si="31"/>
        <v>272.75013657193836</v>
      </c>
      <c r="EA15" s="6">
        <f t="shared" si="31"/>
        <v>286.93314367367918</v>
      </c>
      <c r="EB15" s="6">
        <f t="shared" si="31"/>
        <v>301.85366714471053</v>
      </c>
      <c r="EC15" s="6">
        <f t="shared" si="31"/>
        <v>317.55005783623551</v>
      </c>
      <c r="ED15" s="6">
        <f t="shared" si="31"/>
        <v>334.06266084371975</v>
      </c>
      <c r="EE15" s="6">
        <f t="shared" si="31"/>
        <v>351.43391920759319</v>
      </c>
      <c r="EF15" s="6">
        <f t="shared" si="31"/>
        <v>369.70848300638806</v>
      </c>
      <c r="EG15" s="6">
        <f t="shared" si="31"/>
        <v>388.93332412272025</v>
      </c>
      <c r="EH15" s="6">
        <f t="shared" si="31"/>
        <v>409.15785697710174</v>
      </c>
      <c r="EI15" s="6">
        <f t="shared" si="31"/>
        <v>430.43406553991105</v>
      </c>
      <c r="EJ15" s="6">
        <f t="shared" si="31"/>
        <v>452.81663694798647</v>
      </c>
      <c r="EK15" s="6">
        <f t="shared" si="31"/>
        <v>476.36310206928181</v>
      </c>
      <c r="EL15" s="6">
        <f t="shared" si="31"/>
        <v>501.13398337688449</v>
      </c>
      <c r="EM15" s="6">
        <f t="shared" si="31"/>
        <v>527.19295051248253</v>
      </c>
      <c r="EN15" s="6">
        <f t="shared" si="31"/>
        <v>554.60698393913162</v>
      </c>
      <c r="EO15" s="6">
        <f t="shared" si="31"/>
        <v>583.44654710396651</v>
      </c>
      <c r="EP15" s="6">
        <f t="shared" si="31"/>
        <v>613.78576755337281</v>
      </c>
      <c r="EQ15" s="6">
        <f t="shared" si="31"/>
        <v>645.70262746614821</v>
      </c>
      <c r="ER15" s="6">
        <f t="shared" si="31"/>
        <v>679.27916409438797</v>
      </c>
      <c r="ES15" s="6">
        <f t="shared" si="31"/>
        <v>714.60168062729622</v>
      </c>
      <c r="ET15" s="6">
        <f t="shared" si="31"/>
        <v>751.76096801991571</v>
      </c>
      <c r="EU15" s="6">
        <f t="shared" si="31"/>
        <v>790.85253835695141</v>
      </c>
      <c r="EV15" s="6">
        <f t="shared" si="31"/>
        <v>831.97687035151296</v>
      </c>
      <c r="EW15" s="6">
        <f t="shared" si="31"/>
        <v>875.2396676097917</v>
      </c>
      <c r="EX15" s="6">
        <f t="shared" si="31"/>
        <v>920.75213032550096</v>
      </c>
      <c r="EY15" s="6">
        <f t="shared" ref="EY15:FP15" si="32">EX15*1.052</f>
        <v>968.631241102427</v>
      </c>
      <c r="EZ15" s="6">
        <f t="shared" si="32"/>
        <v>1019.0000656397533</v>
      </c>
      <c r="FA15" s="6">
        <f t="shared" si="32"/>
        <v>1071.9880690530206</v>
      </c>
      <c r="FB15" s="6">
        <f t="shared" si="32"/>
        <v>1127.7314486437776</v>
      </c>
      <c r="FC15" s="6">
        <f t="shared" si="32"/>
        <v>1186.3734839732542</v>
      </c>
      <c r="FD15" s="6">
        <f t="shared" si="32"/>
        <v>1248.0649051398634</v>
      </c>
      <c r="FE15" s="6">
        <f t="shared" si="32"/>
        <v>1312.9642802071364</v>
      </c>
      <c r="FF15" s="6">
        <f t="shared" si="32"/>
        <v>1381.2384227779075</v>
      </c>
      <c r="FG15" s="6">
        <f t="shared" si="32"/>
        <v>1453.0628207623588</v>
      </c>
      <c r="FH15" s="6">
        <f t="shared" si="32"/>
        <v>1528.6220874420014</v>
      </c>
      <c r="FI15" s="6">
        <f t="shared" si="32"/>
        <v>1608.1104359889855</v>
      </c>
      <c r="FJ15" s="6">
        <f t="shared" si="32"/>
        <v>1691.7321786604127</v>
      </c>
      <c r="FK15" s="6">
        <f t="shared" si="32"/>
        <v>1779.7022519507543</v>
      </c>
      <c r="FL15" s="6">
        <f t="shared" si="32"/>
        <v>1872.2467690521937</v>
      </c>
      <c r="FM15" s="6">
        <f t="shared" si="32"/>
        <v>1969.6036010429079</v>
      </c>
      <c r="FN15" s="6">
        <f t="shared" si="32"/>
        <v>2072.0229882971394</v>
      </c>
      <c r="FO15" s="6">
        <f t="shared" si="32"/>
        <v>2179.7681836885909</v>
      </c>
      <c r="FP15" s="6">
        <f t="shared" si="32"/>
        <v>2293.1161292403976</v>
      </c>
      <c r="FQ15" s="20">
        <f t="shared" si="21"/>
        <v>9.8554111126162497E-2</v>
      </c>
    </row>
    <row r="16" spans="1:173">
      <c r="A16">
        <f t="shared" si="22"/>
        <v>6</v>
      </c>
      <c r="B16" s="25" t="str">
        <f>'OCS 1.6'!B16</f>
        <v>CMS ENERGY CORP</v>
      </c>
      <c r="C16" s="25" t="str">
        <f>'OCS 1.6'!C16</f>
        <v>CMS</v>
      </c>
      <c r="D16" s="6">
        <f>INPUT!G16</f>
        <v>0.96</v>
      </c>
      <c r="E16" s="6">
        <f>INPUT!I16</f>
        <v>1.2</v>
      </c>
      <c r="F16" s="6">
        <f t="shared" si="6"/>
        <v>0.08</v>
      </c>
      <c r="G16" s="6">
        <f>'OCS 1.6'!D16</f>
        <v>22.021666666666665</v>
      </c>
      <c r="H16" s="6">
        <f t="shared" si="7"/>
        <v>0.96</v>
      </c>
      <c r="I16" s="6">
        <f t="shared" si="8"/>
        <v>1.04</v>
      </c>
      <c r="J16" s="6">
        <f t="shared" si="9"/>
        <v>1.1200000000000001</v>
      </c>
      <c r="K16" s="6">
        <f t="shared" si="10"/>
        <v>1.2000000000000002</v>
      </c>
      <c r="L16" s="6">
        <f t="shared" si="11"/>
        <v>1.2624000000000002</v>
      </c>
      <c r="M16" s="4">
        <f t="shared" si="23"/>
        <v>5.1999999999999998E-2</v>
      </c>
      <c r="N16" s="4">
        <f t="shared" si="12"/>
        <v>9.8486425228761304E-2</v>
      </c>
      <c r="O16" s="4"/>
      <c r="V16" s="6">
        <f t="shared" si="13"/>
        <v>-22.021666666666665</v>
      </c>
      <c r="W16" s="6">
        <f t="shared" si="14"/>
        <v>0.96</v>
      </c>
      <c r="X16" s="6">
        <f t="shared" si="15"/>
        <v>1.04</v>
      </c>
      <c r="Y16" s="6">
        <f t="shared" si="16"/>
        <v>1.1200000000000001</v>
      </c>
      <c r="Z16" s="6">
        <f t="shared" si="17"/>
        <v>1.2000000000000002</v>
      </c>
      <c r="AA16" s="6">
        <f t="shared" ref="AA16:CL16" si="33">Z16*1.052</f>
        <v>1.2624000000000002</v>
      </c>
      <c r="AB16" s="6">
        <f t="shared" si="33"/>
        <v>1.3280448000000002</v>
      </c>
      <c r="AC16" s="6">
        <f t="shared" si="33"/>
        <v>1.3971031296000003</v>
      </c>
      <c r="AD16" s="6">
        <f t="shared" si="33"/>
        <v>1.4697524923392002</v>
      </c>
      <c r="AE16" s="6">
        <f t="shared" si="33"/>
        <v>1.5461796219408388</v>
      </c>
      <c r="AF16" s="6">
        <f t="shared" si="33"/>
        <v>1.6265809622817624</v>
      </c>
      <c r="AG16" s="6">
        <f t="shared" si="33"/>
        <v>1.7111631723204141</v>
      </c>
      <c r="AH16" s="6">
        <f t="shared" si="33"/>
        <v>1.8001436572810758</v>
      </c>
      <c r="AI16" s="6">
        <f t="shared" si="33"/>
        <v>1.8937511274596919</v>
      </c>
      <c r="AJ16" s="6">
        <f t="shared" si="33"/>
        <v>1.9922261860875958</v>
      </c>
      <c r="AK16" s="6">
        <f t="shared" si="33"/>
        <v>2.0958219477641511</v>
      </c>
      <c r="AL16" s="6">
        <f t="shared" si="33"/>
        <v>2.204804689047887</v>
      </c>
      <c r="AM16" s="6">
        <f t="shared" si="33"/>
        <v>2.3194545328783773</v>
      </c>
      <c r="AN16" s="6">
        <f t="shared" si="33"/>
        <v>2.4400661685880531</v>
      </c>
      <c r="AO16" s="6">
        <f t="shared" si="33"/>
        <v>2.5669496093546322</v>
      </c>
      <c r="AP16" s="6">
        <f t="shared" si="33"/>
        <v>2.7004309890410734</v>
      </c>
      <c r="AQ16" s="6">
        <f t="shared" si="33"/>
        <v>2.8408534004712092</v>
      </c>
      <c r="AR16" s="6">
        <f t="shared" si="33"/>
        <v>2.9885777772957121</v>
      </c>
      <c r="AS16" s="6">
        <f t="shared" si="33"/>
        <v>3.1439838217150893</v>
      </c>
      <c r="AT16" s="6">
        <f t="shared" si="33"/>
        <v>3.3074709804442741</v>
      </c>
      <c r="AU16" s="6">
        <f t="shared" si="33"/>
        <v>3.4794594714273765</v>
      </c>
      <c r="AV16" s="6">
        <f t="shared" si="33"/>
        <v>3.6603913639416001</v>
      </c>
      <c r="AW16" s="6">
        <f t="shared" si="33"/>
        <v>3.8507317148665634</v>
      </c>
      <c r="AX16" s="6">
        <f t="shared" si="33"/>
        <v>4.0509697640396247</v>
      </c>
      <c r="AY16" s="6">
        <f t="shared" si="33"/>
        <v>4.2616201917696852</v>
      </c>
      <c r="AZ16" s="6">
        <f t="shared" si="33"/>
        <v>4.4832244417417089</v>
      </c>
      <c r="BA16" s="6">
        <f t="shared" si="33"/>
        <v>4.7163521127122783</v>
      </c>
      <c r="BB16" s="6">
        <f t="shared" si="33"/>
        <v>4.9616024225733169</v>
      </c>
      <c r="BC16" s="6">
        <f t="shared" si="33"/>
        <v>5.2196057485471297</v>
      </c>
      <c r="BD16" s="6">
        <f t="shared" si="33"/>
        <v>5.4910252474715806</v>
      </c>
      <c r="BE16" s="6">
        <f t="shared" si="33"/>
        <v>5.7765585603401028</v>
      </c>
      <c r="BF16" s="6">
        <f t="shared" si="33"/>
        <v>6.0769396054777882</v>
      </c>
      <c r="BG16" s="6">
        <f t="shared" si="33"/>
        <v>6.3929404649626331</v>
      </c>
      <c r="BH16" s="6">
        <f t="shared" si="33"/>
        <v>6.7253733691406907</v>
      </c>
      <c r="BI16" s="6">
        <f t="shared" si="33"/>
        <v>7.0750927843360065</v>
      </c>
      <c r="BJ16" s="6">
        <f t="shared" si="33"/>
        <v>7.4429976091214796</v>
      </c>
      <c r="BK16" s="6">
        <f t="shared" si="33"/>
        <v>7.8300334847957966</v>
      </c>
      <c r="BL16" s="6">
        <f t="shared" si="33"/>
        <v>8.2371952260051788</v>
      </c>
      <c r="BM16" s="6">
        <f t="shared" si="33"/>
        <v>8.6655293777574478</v>
      </c>
      <c r="BN16" s="6">
        <f t="shared" si="33"/>
        <v>9.1161369054008361</v>
      </c>
      <c r="BO16" s="6">
        <f t="shared" si="33"/>
        <v>9.5901760244816803</v>
      </c>
      <c r="BP16" s="6">
        <f t="shared" si="33"/>
        <v>10.088865177754728</v>
      </c>
      <c r="BQ16" s="6">
        <f t="shared" si="33"/>
        <v>10.613486166997975</v>
      </c>
      <c r="BR16" s="6">
        <f t="shared" si="33"/>
        <v>11.165387447681869</v>
      </c>
      <c r="BS16" s="6">
        <f t="shared" si="33"/>
        <v>11.745987594961328</v>
      </c>
      <c r="BT16" s="6">
        <f t="shared" si="33"/>
        <v>12.356778949899317</v>
      </c>
      <c r="BU16" s="6">
        <f t="shared" si="33"/>
        <v>12.999331455294081</v>
      </c>
      <c r="BV16" s="6">
        <f t="shared" si="33"/>
        <v>13.675296690969374</v>
      </c>
      <c r="BW16" s="6">
        <f t="shared" si="33"/>
        <v>14.386412118899782</v>
      </c>
      <c r="BX16" s="6">
        <f t="shared" si="33"/>
        <v>15.134505549082572</v>
      </c>
      <c r="BY16" s="6">
        <f t="shared" si="33"/>
        <v>15.921499837634867</v>
      </c>
      <c r="BZ16" s="6">
        <f t="shared" si="33"/>
        <v>16.749417829191881</v>
      </c>
      <c r="CA16" s="6">
        <f t="shared" si="33"/>
        <v>17.620387556309858</v>
      </c>
      <c r="CB16" s="6">
        <f t="shared" si="33"/>
        <v>18.536647709237972</v>
      </c>
      <c r="CC16" s="6">
        <f t="shared" si="33"/>
        <v>19.500553390118348</v>
      </c>
      <c r="CD16" s="6">
        <f t="shared" si="33"/>
        <v>20.514582166404502</v>
      </c>
      <c r="CE16" s="6">
        <f t="shared" si="33"/>
        <v>21.581340439057538</v>
      </c>
      <c r="CF16" s="6">
        <f t="shared" si="33"/>
        <v>22.70357014188853</v>
      </c>
      <c r="CG16" s="6">
        <f t="shared" si="33"/>
        <v>23.884155789266735</v>
      </c>
      <c r="CH16" s="6">
        <f t="shared" si="33"/>
        <v>25.126131890308606</v>
      </c>
      <c r="CI16" s="6">
        <f t="shared" si="33"/>
        <v>26.432690748604657</v>
      </c>
      <c r="CJ16" s="6">
        <f t="shared" si="33"/>
        <v>27.807190667532101</v>
      </c>
      <c r="CK16" s="6">
        <f t="shared" si="33"/>
        <v>29.253164582243773</v>
      </c>
      <c r="CL16" s="6">
        <f t="shared" si="33"/>
        <v>30.77432914052045</v>
      </c>
      <c r="CM16" s="6">
        <f t="shared" ref="CM16:EX16" si="34">CL16*1.052</f>
        <v>32.374594255827517</v>
      </c>
      <c r="CN16" s="6">
        <f t="shared" si="34"/>
        <v>34.058073157130551</v>
      </c>
      <c r="CO16" s="6">
        <f t="shared" si="34"/>
        <v>35.829092961301342</v>
      </c>
      <c r="CP16" s="6">
        <f t="shared" si="34"/>
        <v>37.692205795289013</v>
      </c>
      <c r="CQ16" s="6">
        <f t="shared" si="34"/>
        <v>39.652200496644042</v>
      </c>
      <c r="CR16" s="6">
        <f t="shared" si="34"/>
        <v>41.714114922469534</v>
      </c>
      <c r="CS16" s="6">
        <f t="shared" si="34"/>
        <v>43.883248898437955</v>
      </c>
      <c r="CT16" s="6">
        <f t="shared" si="34"/>
        <v>46.165177841156734</v>
      </c>
      <c r="CU16" s="6">
        <f t="shared" si="34"/>
        <v>48.565767088896884</v>
      </c>
      <c r="CV16" s="6">
        <f t="shared" si="34"/>
        <v>51.091186977519527</v>
      </c>
      <c r="CW16" s="6">
        <f t="shared" si="34"/>
        <v>53.747928700350542</v>
      </c>
      <c r="CX16" s="6">
        <f t="shared" si="34"/>
        <v>56.542820992768775</v>
      </c>
      <c r="CY16" s="6">
        <f t="shared" si="34"/>
        <v>59.483047684392751</v>
      </c>
      <c r="CZ16" s="6">
        <f t="shared" si="34"/>
        <v>62.576166163981178</v>
      </c>
      <c r="DA16" s="6">
        <f t="shared" si="34"/>
        <v>65.830126804508197</v>
      </c>
      <c r="DB16" s="6">
        <f t="shared" si="34"/>
        <v>69.25329339834262</v>
      </c>
      <c r="DC16" s="6">
        <f t="shared" si="34"/>
        <v>72.854464655056447</v>
      </c>
      <c r="DD16" s="6">
        <f t="shared" si="34"/>
        <v>76.642896817119379</v>
      </c>
      <c r="DE16" s="6">
        <f t="shared" si="34"/>
        <v>80.628327451609593</v>
      </c>
      <c r="DF16" s="6">
        <f t="shared" si="34"/>
        <v>84.8210004790933</v>
      </c>
      <c r="DG16" s="6">
        <f t="shared" si="34"/>
        <v>89.231692504006162</v>
      </c>
      <c r="DH16" s="6">
        <f t="shared" si="34"/>
        <v>93.87174051421448</v>
      </c>
      <c r="DI16" s="6">
        <f t="shared" si="34"/>
        <v>98.753071020953641</v>
      </c>
      <c r="DJ16" s="6">
        <f t="shared" si="34"/>
        <v>103.88823071404323</v>
      </c>
      <c r="DK16" s="6">
        <f t="shared" si="34"/>
        <v>109.29041871117349</v>
      </c>
      <c r="DL16" s="6">
        <f t="shared" si="34"/>
        <v>114.97352048415452</v>
      </c>
      <c r="DM16" s="6">
        <f t="shared" si="34"/>
        <v>120.95214354933056</v>
      </c>
      <c r="DN16" s="6">
        <f t="shared" si="34"/>
        <v>127.24165501389575</v>
      </c>
      <c r="DO16" s="6">
        <f t="shared" si="34"/>
        <v>133.85822107461834</v>
      </c>
      <c r="DP16" s="6">
        <f t="shared" si="34"/>
        <v>140.81884857049849</v>
      </c>
      <c r="DQ16" s="6">
        <f t="shared" si="34"/>
        <v>148.14142869616441</v>
      </c>
      <c r="DR16" s="6">
        <f t="shared" si="34"/>
        <v>155.84478298836495</v>
      </c>
      <c r="DS16" s="6">
        <f t="shared" si="34"/>
        <v>163.94871170375993</v>
      </c>
      <c r="DT16" s="6">
        <f t="shared" si="34"/>
        <v>172.47404471235544</v>
      </c>
      <c r="DU16" s="6">
        <f t="shared" si="34"/>
        <v>181.44269503739793</v>
      </c>
      <c r="DV16" s="6">
        <f t="shared" si="34"/>
        <v>190.87771517934263</v>
      </c>
      <c r="DW16" s="6">
        <f t="shared" si="34"/>
        <v>200.80335636866846</v>
      </c>
      <c r="DX16" s="6">
        <f t="shared" si="34"/>
        <v>211.24513089983924</v>
      </c>
      <c r="DY16" s="6">
        <f t="shared" si="34"/>
        <v>222.2298777066309</v>
      </c>
      <c r="DZ16" s="6">
        <f t="shared" si="34"/>
        <v>233.78583134737571</v>
      </c>
      <c r="EA16" s="6">
        <f t="shared" si="34"/>
        <v>245.94269457743925</v>
      </c>
      <c r="EB16" s="6">
        <f t="shared" si="34"/>
        <v>258.73171469546611</v>
      </c>
      <c r="EC16" s="6">
        <f t="shared" si="34"/>
        <v>272.18576385963036</v>
      </c>
      <c r="ED16" s="6">
        <f t="shared" si="34"/>
        <v>286.33942358033113</v>
      </c>
      <c r="EE16" s="6">
        <f t="shared" si="34"/>
        <v>301.22907360650834</v>
      </c>
      <c r="EF16" s="6">
        <f t="shared" si="34"/>
        <v>316.89298543404681</v>
      </c>
      <c r="EG16" s="6">
        <f t="shared" si="34"/>
        <v>333.37142067661728</v>
      </c>
      <c r="EH16" s="6">
        <f t="shared" si="34"/>
        <v>350.70673455180139</v>
      </c>
      <c r="EI16" s="6">
        <f t="shared" si="34"/>
        <v>368.94348474849505</v>
      </c>
      <c r="EJ16" s="6">
        <f t="shared" si="34"/>
        <v>388.12854595541683</v>
      </c>
      <c r="EK16" s="6">
        <f t="shared" si="34"/>
        <v>408.31123034509852</v>
      </c>
      <c r="EL16" s="6">
        <f t="shared" si="34"/>
        <v>429.54341432304369</v>
      </c>
      <c r="EM16" s="6">
        <f t="shared" si="34"/>
        <v>451.87967186784198</v>
      </c>
      <c r="EN16" s="6">
        <f t="shared" si="34"/>
        <v>475.37741480496976</v>
      </c>
      <c r="EO16" s="6">
        <f t="shared" si="34"/>
        <v>500.09704037482823</v>
      </c>
      <c r="EP16" s="6">
        <f t="shared" si="34"/>
        <v>526.10208647431932</v>
      </c>
      <c r="EQ16" s="6">
        <f t="shared" si="34"/>
        <v>553.45939497098391</v>
      </c>
      <c r="ER16" s="6">
        <f t="shared" si="34"/>
        <v>582.23928350947506</v>
      </c>
      <c r="ES16" s="6">
        <f t="shared" si="34"/>
        <v>612.51572625196775</v>
      </c>
      <c r="ET16" s="6">
        <f t="shared" si="34"/>
        <v>644.36654401707005</v>
      </c>
      <c r="EU16" s="6">
        <f t="shared" si="34"/>
        <v>677.87360430595777</v>
      </c>
      <c r="EV16" s="6">
        <f t="shared" si="34"/>
        <v>713.12303172986765</v>
      </c>
      <c r="EW16" s="6">
        <f t="shared" si="34"/>
        <v>750.20542937982077</v>
      </c>
      <c r="EX16" s="6">
        <f t="shared" si="34"/>
        <v>789.21611170757149</v>
      </c>
      <c r="EY16" s="6">
        <f t="shared" ref="EY16:FP16" si="35">EX16*1.052</f>
        <v>830.25534951636519</v>
      </c>
      <c r="EZ16" s="6">
        <f t="shared" si="35"/>
        <v>873.42862769121621</v>
      </c>
      <c r="FA16" s="6">
        <f t="shared" si="35"/>
        <v>918.84691633115949</v>
      </c>
      <c r="FB16" s="6">
        <f t="shared" si="35"/>
        <v>966.62695598037988</v>
      </c>
      <c r="FC16" s="6">
        <f t="shared" si="35"/>
        <v>1016.8915576913597</v>
      </c>
      <c r="FD16" s="6">
        <f t="shared" si="35"/>
        <v>1069.7699186913105</v>
      </c>
      <c r="FE16" s="6">
        <f t="shared" si="35"/>
        <v>1125.3979544632587</v>
      </c>
      <c r="FF16" s="6">
        <f t="shared" si="35"/>
        <v>1183.9186480953481</v>
      </c>
      <c r="FG16" s="6">
        <f t="shared" si="35"/>
        <v>1245.4824177963062</v>
      </c>
      <c r="FH16" s="6">
        <f t="shared" si="35"/>
        <v>1310.2475035217142</v>
      </c>
      <c r="FI16" s="6">
        <f t="shared" si="35"/>
        <v>1378.3803737048434</v>
      </c>
      <c r="FJ16" s="6">
        <f t="shared" si="35"/>
        <v>1450.0561531374954</v>
      </c>
      <c r="FK16" s="6">
        <f t="shared" si="35"/>
        <v>1525.4590731006451</v>
      </c>
      <c r="FL16" s="6">
        <f t="shared" si="35"/>
        <v>1604.7829449018786</v>
      </c>
      <c r="FM16" s="6">
        <f t="shared" si="35"/>
        <v>1688.2316580367765</v>
      </c>
      <c r="FN16" s="6">
        <f t="shared" si="35"/>
        <v>1776.019704254689</v>
      </c>
      <c r="FO16" s="6">
        <f t="shared" si="35"/>
        <v>1868.372728875933</v>
      </c>
      <c r="FP16" s="6">
        <f t="shared" si="35"/>
        <v>1965.5281107774817</v>
      </c>
      <c r="FQ16" s="20">
        <f t="shared" si="21"/>
        <v>9.8486425228761304E-2</v>
      </c>
    </row>
    <row r="17" spans="1:173">
      <c r="A17">
        <f t="shared" si="22"/>
        <v>7</v>
      </c>
      <c r="B17" s="25" t="str">
        <f>'OCS 1.6'!B17</f>
        <v>CONSOLIDATEED EDISON INC.</v>
      </c>
      <c r="C17" s="25" t="str">
        <f>'OCS 1.6'!C17</f>
        <v>ED</v>
      </c>
      <c r="D17" s="6">
        <f>INPUT!G17</f>
        <v>2.42</v>
      </c>
      <c r="E17" s="6">
        <f>INPUT!I17</f>
        <v>2.5</v>
      </c>
      <c r="F17" s="6">
        <f t="shared" si="6"/>
        <v>2.6666666666666689E-2</v>
      </c>
      <c r="G17" s="6">
        <f>'OCS 1.6'!D17</f>
        <v>58.608333333333327</v>
      </c>
      <c r="H17" s="6">
        <f t="shared" si="7"/>
        <v>2.42</v>
      </c>
      <c r="I17" s="6">
        <f t="shared" si="8"/>
        <v>2.4466666666666668</v>
      </c>
      <c r="J17" s="6">
        <f t="shared" si="9"/>
        <v>2.4733333333333336</v>
      </c>
      <c r="K17" s="6">
        <f t="shared" si="10"/>
        <v>2.5000000000000004</v>
      </c>
      <c r="L17" s="6">
        <f t="shared" si="11"/>
        <v>2.6300000000000008</v>
      </c>
      <c r="M17" s="4">
        <f t="shared" si="23"/>
        <v>5.1999999999999998E-2</v>
      </c>
      <c r="N17" s="4">
        <f t="shared" si="12"/>
        <v>8.8728414191981256E-2</v>
      </c>
      <c r="O17" s="4"/>
      <c r="V17" s="6">
        <f t="shared" si="13"/>
        <v>-58.608333333333327</v>
      </c>
      <c r="W17" s="6">
        <f t="shared" si="14"/>
        <v>2.42</v>
      </c>
      <c r="X17" s="6">
        <f t="shared" si="15"/>
        <v>2.4466666666666668</v>
      </c>
      <c r="Y17" s="6">
        <f t="shared" si="16"/>
        <v>2.4733333333333336</v>
      </c>
      <c r="Z17" s="6">
        <f t="shared" si="17"/>
        <v>2.5000000000000004</v>
      </c>
      <c r="AA17" s="6">
        <f t="shared" ref="AA17:CL17" si="36">Z17*1.052</f>
        <v>2.6300000000000008</v>
      </c>
      <c r="AB17" s="6">
        <f t="shared" si="36"/>
        <v>2.766760000000001</v>
      </c>
      <c r="AC17" s="6">
        <f t="shared" si="36"/>
        <v>2.9106315200000012</v>
      </c>
      <c r="AD17" s="6">
        <f t="shared" si="36"/>
        <v>3.0619843590400015</v>
      </c>
      <c r="AE17" s="6">
        <f t="shared" si="36"/>
        <v>3.2212075457100817</v>
      </c>
      <c r="AF17" s="6">
        <f t="shared" si="36"/>
        <v>3.3887103380870061</v>
      </c>
      <c r="AG17" s="6">
        <f t="shared" si="36"/>
        <v>3.5649232756675304</v>
      </c>
      <c r="AH17" s="6">
        <f t="shared" si="36"/>
        <v>3.7502992860022424</v>
      </c>
      <c r="AI17" s="6">
        <f t="shared" si="36"/>
        <v>3.945314848874359</v>
      </c>
      <c r="AJ17" s="6">
        <f t="shared" si="36"/>
        <v>4.1504712210158257</v>
      </c>
      <c r="AK17" s="6">
        <f t="shared" si="36"/>
        <v>4.3662957245086487</v>
      </c>
      <c r="AL17" s="6">
        <f t="shared" si="36"/>
        <v>4.5933431021830984</v>
      </c>
      <c r="AM17" s="6">
        <f t="shared" si="36"/>
        <v>4.8321969434966201</v>
      </c>
      <c r="AN17" s="6">
        <f t="shared" si="36"/>
        <v>5.0834711845584444</v>
      </c>
      <c r="AO17" s="6">
        <f t="shared" si="36"/>
        <v>5.3478116861554836</v>
      </c>
      <c r="AP17" s="6">
        <f t="shared" si="36"/>
        <v>5.6258978938355693</v>
      </c>
      <c r="AQ17" s="6">
        <f t="shared" si="36"/>
        <v>5.9184445843150195</v>
      </c>
      <c r="AR17" s="6">
        <f t="shared" si="36"/>
        <v>6.2262037026994008</v>
      </c>
      <c r="AS17" s="6">
        <f t="shared" si="36"/>
        <v>6.5499662952397699</v>
      </c>
      <c r="AT17" s="6">
        <f t="shared" si="36"/>
        <v>6.8905645425922382</v>
      </c>
      <c r="AU17" s="6">
        <f t="shared" si="36"/>
        <v>7.2488738988070347</v>
      </c>
      <c r="AV17" s="6">
        <f t="shared" si="36"/>
        <v>7.6258153415450005</v>
      </c>
      <c r="AW17" s="6">
        <f t="shared" si="36"/>
        <v>8.02235773930534</v>
      </c>
      <c r="AX17" s="6">
        <f t="shared" si="36"/>
        <v>8.4395203417492173</v>
      </c>
      <c r="AY17" s="6">
        <f t="shared" si="36"/>
        <v>8.8783753995201771</v>
      </c>
      <c r="AZ17" s="6">
        <f t="shared" si="36"/>
        <v>9.3400509202952264</v>
      </c>
      <c r="BA17" s="6">
        <f t="shared" si="36"/>
        <v>9.8257335681505786</v>
      </c>
      <c r="BB17" s="6">
        <f t="shared" si="36"/>
        <v>10.336671713694409</v>
      </c>
      <c r="BC17" s="6">
        <f t="shared" si="36"/>
        <v>10.87417864280652</v>
      </c>
      <c r="BD17" s="6">
        <f t="shared" si="36"/>
        <v>11.439635932232459</v>
      </c>
      <c r="BE17" s="6">
        <f t="shared" si="36"/>
        <v>12.034497000708548</v>
      </c>
      <c r="BF17" s="6">
        <f t="shared" si="36"/>
        <v>12.660290844745393</v>
      </c>
      <c r="BG17" s="6">
        <f t="shared" si="36"/>
        <v>13.318625968672155</v>
      </c>
      <c r="BH17" s="6">
        <f t="shared" si="36"/>
        <v>14.011194519043107</v>
      </c>
      <c r="BI17" s="6">
        <f t="shared" si="36"/>
        <v>14.739776634033349</v>
      </c>
      <c r="BJ17" s="6">
        <f t="shared" si="36"/>
        <v>15.506245019003083</v>
      </c>
      <c r="BK17" s="6">
        <f t="shared" si="36"/>
        <v>16.312569759991245</v>
      </c>
      <c r="BL17" s="6">
        <f t="shared" si="36"/>
        <v>17.160823387510792</v>
      </c>
      <c r="BM17" s="6">
        <f t="shared" si="36"/>
        <v>18.053186203661355</v>
      </c>
      <c r="BN17" s="6">
        <f t="shared" si="36"/>
        <v>18.991951886251744</v>
      </c>
      <c r="BO17" s="6">
        <f t="shared" si="36"/>
        <v>19.979533384336836</v>
      </c>
      <c r="BP17" s="6">
        <f t="shared" si="36"/>
        <v>21.018469120322351</v>
      </c>
      <c r="BQ17" s="6">
        <f t="shared" si="36"/>
        <v>22.111429514579115</v>
      </c>
      <c r="BR17" s="6">
        <f t="shared" si="36"/>
        <v>23.261223849337231</v>
      </c>
      <c r="BS17" s="6">
        <f t="shared" si="36"/>
        <v>24.470807489502768</v>
      </c>
      <c r="BT17" s="6">
        <f t="shared" si="36"/>
        <v>25.743289478956914</v>
      </c>
      <c r="BU17" s="6">
        <f t="shared" si="36"/>
        <v>27.081940531862674</v>
      </c>
      <c r="BV17" s="6">
        <f t="shared" si="36"/>
        <v>28.490201439519534</v>
      </c>
      <c r="BW17" s="6">
        <f t="shared" si="36"/>
        <v>29.971691914374553</v>
      </c>
      <c r="BX17" s="6">
        <f t="shared" si="36"/>
        <v>31.53021989392203</v>
      </c>
      <c r="BY17" s="6">
        <f t="shared" si="36"/>
        <v>33.169791328405978</v>
      </c>
      <c r="BZ17" s="6">
        <f t="shared" si="36"/>
        <v>34.894620477483087</v>
      </c>
      <c r="CA17" s="6">
        <f t="shared" si="36"/>
        <v>36.709140742312208</v>
      </c>
      <c r="CB17" s="6">
        <f t="shared" si="36"/>
        <v>38.618016060912446</v>
      </c>
      <c r="CC17" s="6">
        <f t="shared" si="36"/>
        <v>40.626152896079894</v>
      </c>
      <c r="CD17" s="6">
        <f t="shared" si="36"/>
        <v>42.738712846676052</v>
      </c>
      <c r="CE17" s="6">
        <f t="shared" si="36"/>
        <v>44.96112591470321</v>
      </c>
      <c r="CF17" s="6">
        <f t="shared" si="36"/>
        <v>47.299104462267778</v>
      </c>
      <c r="CG17" s="6">
        <f t="shared" si="36"/>
        <v>49.758657894305706</v>
      </c>
      <c r="CH17" s="6">
        <f t="shared" si="36"/>
        <v>52.346108104809602</v>
      </c>
      <c r="CI17" s="6">
        <f t="shared" si="36"/>
        <v>55.068105726259702</v>
      </c>
      <c r="CJ17" s="6">
        <f t="shared" si="36"/>
        <v>57.931647224025212</v>
      </c>
      <c r="CK17" s="6">
        <f t="shared" si="36"/>
        <v>60.944092879674528</v>
      </c>
      <c r="CL17" s="6">
        <f t="shared" si="36"/>
        <v>64.113185709417607</v>
      </c>
      <c r="CM17" s="6">
        <f t="shared" ref="CM17:EX17" si="37">CL17*1.052</f>
        <v>67.447071366307327</v>
      </c>
      <c r="CN17" s="6">
        <f t="shared" si="37"/>
        <v>70.954319077355308</v>
      </c>
      <c r="CO17" s="6">
        <f t="shared" si="37"/>
        <v>74.643943669377791</v>
      </c>
      <c r="CP17" s="6">
        <f t="shared" si="37"/>
        <v>78.525428740185433</v>
      </c>
      <c r="CQ17" s="6">
        <f t="shared" si="37"/>
        <v>82.60875103467508</v>
      </c>
      <c r="CR17" s="6">
        <f t="shared" si="37"/>
        <v>86.904406088478183</v>
      </c>
      <c r="CS17" s="6">
        <f t="shared" si="37"/>
        <v>91.423435205079059</v>
      </c>
      <c r="CT17" s="6">
        <f t="shared" si="37"/>
        <v>96.177453835743179</v>
      </c>
      <c r="CU17" s="6">
        <f t="shared" si="37"/>
        <v>101.17868143520182</v>
      </c>
      <c r="CV17" s="6">
        <f t="shared" si="37"/>
        <v>106.43997286983232</v>
      </c>
      <c r="CW17" s="6">
        <f t="shared" si="37"/>
        <v>111.9748514590636</v>
      </c>
      <c r="CX17" s="6">
        <f t="shared" si="37"/>
        <v>117.79754373493492</v>
      </c>
      <c r="CY17" s="6">
        <f t="shared" si="37"/>
        <v>123.92301600915154</v>
      </c>
      <c r="CZ17" s="6">
        <f t="shared" si="37"/>
        <v>130.36701284162743</v>
      </c>
      <c r="DA17" s="6">
        <f t="shared" si="37"/>
        <v>137.14609750939206</v>
      </c>
      <c r="DB17" s="6">
        <f t="shared" si="37"/>
        <v>144.27769457988046</v>
      </c>
      <c r="DC17" s="6">
        <f t="shared" si="37"/>
        <v>151.78013469803426</v>
      </c>
      <c r="DD17" s="6">
        <f t="shared" si="37"/>
        <v>159.67270170233206</v>
      </c>
      <c r="DE17" s="6">
        <f t="shared" si="37"/>
        <v>167.97568219085335</v>
      </c>
      <c r="DF17" s="6">
        <f t="shared" si="37"/>
        <v>176.71041766477774</v>
      </c>
      <c r="DG17" s="6">
        <f t="shared" si="37"/>
        <v>185.89935938334619</v>
      </c>
      <c r="DH17" s="6">
        <f t="shared" si="37"/>
        <v>195.56612607128019</v>
      </c>
      <c r="DI17" s="6">
        <f t="shared" si="37"/>
        <v>205.73556462698679</v>
      </c>
      <c r="DJ17" s="6">
        <f t="shared" si="37"/>
        <v>216.4338139875901</v>
      </c>
      <c r="DK17" s="6">
        <f t="shared" si="37"/>
        <v>227.68837231494479</v>
      </c>
      <c r="DL17" s="6">
        <f t="shared" si="37"/>
        <v>239.52816767532192</v>
      </c>
      <c r="DM17" s="6">
        <f t="shared" si="37"/>
        <v>251.98363239443867</v>
      </c>
      <c r="DN17" s="6">
        <f t="shared" si="37"/>
        <v>265.0867812789495</v>
      </c>
      <c r="DO17" s="6">
        <f t="shared" si="37"/>
        <v>278.87129390545488</v>
      </c>
      <c r="DP17" s="6">
        <f t="shared" si="37"/>
        <v>293.37260118853857</v>
      </c>
      <c r="DQ17" s="6">
        <f t="shared" si="37"/>
        <v>308.6279764503426</v>
      </c>
      <c r="DR17" s="6">
        <f t="shared" si="37"/>
        <v>324.67663122576045</v>
      </c>
      <c r="DS17" s="6">
        <f t="shared" si="37"/>
        <v>341.5598160495</v>
      </c>
      <c r="DT17" s="6">
        <f t="shared" si="37"/>
        <v>359.32092648407399</v>
      </c>
      <c r="DU17" s="6">
        <f t="shared" si="37"/>
        <v>378.00561466124589</v>
      </c>
      <c r="DV17" s="6">
        <f t="shared" si="37"/>
        <v>397.66190662363067</v>
      </c>
      <c r="DW17" s="6">
        <f t="shared" si="37"/>
        <v>418.34032576805947</v>
      </c>
      <c r="DX17" s="6">
        <f t="shared" si="37"/>
        <v>440.09402270799859</v>
      </c>
      <c r="DY17" s="6">
        <f t="shared" si="37"/>
        <v>462.97891188881454</v>
      </c>
      <c r="DZ17" s="6">
        <f t="shared" si="37"/>
        <v>487.05381530703289</v>
      </c>
      <c r="EA17" s="6">
        <f t="shared" si="37"/>
        <v>512.38061370299863</v>
      </c>
      <c r="EB17" s="6">
        <f t="shared" si="37"/>
        <v>539.02440561555454</v>
      </c>
      <c r="EC17" s="6">
        <f t="shared" si="37"/>
        <v>567.05367470756346</v>
      </c>
      <c r="ED17" s="6">
        <f t="shared" si="37"/>
        <v>596.54046579235683</v>
      </c>
      <c r="EE17" s="6">
        <f t="shared" si="37"/>
        <v>627.56057001355941</v>
      </c>
      <c r="EF17" s="6">
        <f t="shared" si="37"/>
        <v>660.19371965426456</v>
      </c>
      <c r="EG17" s="6">
        <f t="shared" si="37"/>
        <v>694.52379307628632</v>
      </c>
      <c r="EH17" s="6">
        <f t="shared" si="37"/>
        <v>730.6390303162533</v>
      </c>
      <c r="EI17" s="6">
        <f t="shared" si="37"/>
        <v>768.63225989269847</v>
      </c>
      <c r="EJ17" s="6">
        <f t="shared" si="37"/>
        <v>808.60113740711881</v>
      </c>
      <c r="EK17" s="6">
        <f t="shared" si="37"/>
        <v>850.648396552289</v>
      </c>
      <c r="EL17" s="6">
        <f t="shared" si="37"/>
        <v>894.88211317300807</v>
      </c>
      <c r="EM17" s="6">
        <f t="shared" si="37"/>
        <v>941.41598305800449</v>
      </c>
      <c r="EN17" s="6">
        <f t="shared" si="37"/>
        <v>990.36961417702071</v>
      </c>
      <c r="EO17" s="6">
        <f t="shared" si="37"/>
        <v>1041.8688341142258</v>
      </c>
      <c r="EP17" s="6">
        <f t="shared" si="37"/>
        <v>1096.0460134881655</v>
      </c>
      <c r="EQ17" s="6">
        <f t="shared" si="37"/>
        <v>1153.0404061895501</v>
      </c>
      <c r="ER17" s="6">
        <f t="shared" si="37"/>
        <v>1212.9985073114069</v>
      </c>
      <c r="ES17" s="6">
        <f t="shared" si="37"/>
        <v>1276.0744296916</v>
      </c>
      <c r="ET17" s="6">
        <f t="shared" si="37"/>
        <v>1342.4303000355633</v>
      </c>
      <c r="EU17" s="6">
        <f t="shared" si="37"/>
        <v>1412.2366756374126</v>
      </c>
      <c r="EV17" s="6">
        <f t="shared" si="37"/>
        <v>1485.6729827705581</v>
      </c>
      <c r="EW17" s="6">
        <f t="shared" si="37"/>
        <v>1562.9279778746272</v>
      </c>
      <c r="EX17" s="6">
        <f t="shared" si="37"/>
        <v>1644.200232724108</v>
      </c>
      <c r="EY17" s="6">
        <f t="shared" ref="EY17:FP17" si="38">EX17*1.052</f>
        <v>1729.6986448257617</v>
      </c>
      <c r="EZ17" s="6">
        <f t="shared" si="38"/>
        <v>1819.6429743567014</v>
      </c>
      <c r="FA17" s="6">
        <f t="shared" si="38"/>
        <v>1914.26440902325</v>
      </c>
      <c r="FB17" s="6">
        <f t="shared" si="38"/>
        <v>2013.806158292459</v>
      </c>
      <c r="FC17" s="6">
        <f t="shared" si="38"/>
        <v>2118.524078523667</v>
      </c>
      <c r="FD17" s="6">
        <f t="shared" si="38"/>
        <v>2228.6873306068978</v>
      </c>
      <c r="FE17" s="6">
        <f t="shared" si="38"/>
        <v>2344.5790717984564</v>
      </c>
      <c r="FF17" s="6">
        <f t="shared" si="38"/>
        <v>2466.4971835319761</v>
      </c>
      <c r="FG17" s="6">
        <f t="shared" si="38"/>
        <v>2594.7550370756389</v>
      </c>
      <c r="FH17" s="6">
        <f t="shared" si="38"/>
        <v>2729.6822990035721</v>
      </c>
      <c r="FI17" s="6">
        <f t="shared" si="38"/>
        <v>2871.6257785517578</v>
      </c>
      <c r="FJ17" s="6">
        <f t="shared" si="38"/>
        <v>3020.9503190364494</v>
      </c>
      <c r="FK17" s="6">
        <f t="shared" si="38"/>
        <v>3178.0397356263447</v>
      </c>
      <c r="FL17" s="6">
        <f t="shared" si="38"/>
        <v>3343.2978018789149</v>
      </c>
      <c r="FM17" s="6">
        <f t="shared" si="38"/>
        <v>3517.1492875766185</v>
      </c>
      <c r="FN17" s="6">
        <f t="shared" si="38"/>
        <v>3700.0410505306027</v>
      </c>
      <c r="FO17" s="6">
        <f t="shared" si="38"/>
        <v>3892.443185158194</v>
      </c>
      <c r="FP17" s="6">
        <f t="shared" si="38"/>
        <v>4094.8502307864201</v>
      </c>
      <c r="FQ17" s="20">
        <f t="shared" si="21"/>
        <v>8.8728414191981256E-2</v>
      </c>
    </row>
    <row r="18" spans="1:173">
      <c r="A18">
        <f t="shared" si="22"/>
        <v>8</v>
      </c>
      <c r="B18" s="25" t="s">
        <v>245</v>
      </c>
      <c r="C18" s="25" t="s">
        <v>246</v>
      </c>
      <c r="D18" s="6">
        <f>INPUT!G18</f>
        <v>2.42</v>
      </c>
      <c r="E18" s="6">
        <f>INPUT!I18</f>
        <v>2.8</v>
      </c>
      <c r="F18" s="6">
        <f t="shared" si="6"/>
        <v>0.12666666666666662</v>
      </c>
      <c r="G18" s="6">
        <f>'OCS 1.6'!D18</f>
        <v>55.28</v>
      </c>
      <c r="H18" s="6">
        <f t="shared" si="7"/>
        <v>2.42</v>
      </c>
      <c r="I18" s="6">
        <f t="shared" si="8"/>
        <v>2.5466666666666664</v>
      </c>
      <c r="J18" s="6">
        <f t="shared" si="9"/>
        <v>2.6733333333333329</v>
      </c>
      <c r="K18" s="6">
        <f t="shared" si="10"/>
        <v>2.7999999999999994</v>
      </c>
      <c r="L18" s="6">
        <f t="shared" si="11"/>
        <v>2.9455999999999993</v>
      </c>
      <c r="M18" s="4">
        <f t="shared" si="23"/>
        <v>5.1999999999999998E-2</v>
      </c>
      <c r="N18" s="4">
        <f t="shared" si="12"/>
        <v>9.5433345981443027E-2</v>
      </c>
      <c r="O18" s="4"/>
      <c r="V18" s="6">
        <f t="shared" si="13"/>
        <v>-55.28</v>
      </c>
      <c r="W18" s="6">
        <f t="shared" si="14"/>
        <v>2.42</v>
      </c>
      <c r="X18" s="6">
        <f t="shared" si="15"/>
        <v>2.5466666666666664</v>
      </c>
      <c r="Y18" s="6">
        <f t="shared" si="16"/>
        <v>2.6733333333333329</v>
      </c>
      <c r="Z18" s="6">
        <f t="shared" si="17"/>
        <v>2.7999999999999994</v>
      </c>
      <c r="AA18" s="6">
        <f t="shared" ref="AA18:CL18" si="39">Z18*1.052</f>
        <v>2.9455999999999993</v>
      </c>
      <c r="AB18" s="6">
        <f t="shared" si="39"/>
        <v>3.0987711999999994</v>
      </c>
      <c r="AC18" s="6">
        <f t="shared" si="39"/>
        <v>3.2599073023999994</v>
      </c>
      <c r="AD18" s="6">
        <f t="shared" si="39"/>
        <v>3.4294224821247994</v>
      </c>
      <c r="AE18" s="6">
        <f t="shared" si="39"/>
        <v>3.6077524511952892</v>
      </c>
      <c r="AF18" s="6">
        <f t="shared" si="39"/>
        <v>3.7953555786574444</v>
      </c>
      <c r="AG18" s="6">
        <f t="shared" si="39"/>
        <v>3.9927140687476319</v>
      </c>
      <c r="AH18" s="6">
        <f t="shared" si="39"/>
        <v>4.2003352003225087</v>
      </c>
      <c r="AI18" s="6">
        <f t="shared" si="39"/>
        <v>4.418752630739279</v>
      </c>
      <c r="AJ18" s="6">
        <f t="shared" si="39"/>
        <v>4.6485277675377219</v>
      </c>
      <c r="AK18" s="6">
        <f t="shared" si="39"/>
        <v>4.8902512114496837</v>
      </c>
      <c r="AL18" s="6">
        <f t="shared" si="39"/>
        <v>5.1445442744450673</v>
      </c>
      <c r="AM18" s="6">
        <f t="shared" si="39"/>
        <v>5.4120605767162111</v>
      </c>
      <c r="AN18" s="6">
        <f t="shared" si="39"/>
        <v>5.6934877267054542</v>
      </c>
      <c r="AO18" s="6">
        <f t="shared" si="39"/>
        <v>5.9895490884941385</v>
      </c>
      <c r="AP18" s="6">
        <f t="shared" si="39"/>
        <v>6.3010056410958342</v>
      </c>
      <c r="AQ18" s="6">
        <f t="shared" si="39"/>
        <v>6.6286579344328178</v>
      </c>
      <c r="AR18" s="6">
        <f t="shared" si="39"/>
        <v>6.9733481470233247</v>
      </c>
      <c r="AS18" s="6">
        <f t="shared" si="39"/>
        <v>7.3359622506685378</v>
      </c>
      <c r="AT18" s="6">
        <f t="shared" si="39"/>
        <v>7.7174322877033017</v>
      </c>
      <c r="AU18" s="6">
        <f t="shared" si="39"/>
        <v>8.1187387666638742</v>
      </c>
      <c r="AV18" s="6">
        <f t="shared" si="39"/>
        <v>8.5409131825303959</v>
      </c>
      <c r="AW18" s="6">
        <f t="shared" si="39"/>
        <v>8.985040668021977</v>
      </c>
      <c r="AX18" s="6">
        <f t="shared" si="39"/>
        <v>9.4522627827591208</v>
      </c>
      <c r="AY18" s="6">
        <f t="shared" si="39"/>
        <v>9.9437804474625953</v>
      </c>
      <c r="AZ18" s="6">
        <f t="shared" si="39"/>
        <v>10.460857030730651</v>
      </c>
      <c r="BA18" s="6">
        <f t="shared" si="39"/>
        <v>11.004821596328645</v>
      </c>
      <c r="BB18" s="6">
        <f t="shared" si="39"/>
        <v>11.577072319337734</v>
      </c>
      <c r="BC18" s="6">
        <f t="shared" si="39"/>
        <v>12.179080079943297</v>
      </c>
      <c r="BD18" s="6">
        <f t="shared" si="39"/>
        <v>12.81239224410035</v>
      </c>
      <c r="BE18" s="6">
        <f t="shared" si="39"/>
        <v>13.478636640793569</v>
      </c>
      <c r="BF18" s="6">
        <f t="shared" si="39"/>
        <v>14.179525746114836</v>
      </c>
      <c r="BG18" s="6">
        <f t="shared" si="39"/>
        <v>14.916861084912808</v>
      </c>
      <c r="BH18" s="6">
        <f t="shared" si="39"/>
        <v>15.692537861328274</v>
      </c>
      <c r="BI18" s="6">
        <f t="shared" si="39"/>
        <v>16.508549830117346</v>
      </c>
      <c r="BJ18" s="6">
        <f t="shared" si="39"/>
        <v>17.366994421283447</v>
      </c>
      <c r="BK18" s="6">
        <f t="shared" si="39"/>
        <v>18.270078131190186</v>
      </c>
      <c r="BL18" s="6">
        <f t="shared" si="39"/>
        <v>19.220122194012077</v>
      </c>
      <c r="BM18" s="6">
        <f t="shared" si="39"/>
        <v>20.219568548100707</v>
      </c>
      <c r="BN18" s="6">
        <f t="shared" si="39"/>
        <v>21.270986112601946</v>
      </c>
      <c r="BO18" s="6">
        <f t="shared" si="39"/>
        <v>22.377077390457249</v>
      </c>
      <c r="BP18" s="6">
        <f t="shared" si="39"/>
        <v>23.540685414761025</v>
      </c>
      <c r="BQ18" s="6">
        <f t="shared" si="39"/>
        <v>24.764801056328601</v>
      </c>
      <c r="BR18" s="6">
        <f t="shared" si="39"/>
        <v>26.05257071125769</v>
      </c>
      <c r="BS18" s="6">
        <f t="shared" si="39"/>
        <v>27.407304388243091</v>
      </c>
      <c r="BT18" s="6">
        <f t="shared" si="39"/>
        <v>28.832484216431734</v>
      </c>
      <c r="BU18" s="6">
        <f t="shared" si="39"/>
        <v>30.331773395686184</v>
      </c>
      <c r="BV18" s="6">
        <f t="shared" si="39"/>
        <v>31.909025612261868</v>
      </c>
      <c r="BW18" s="6">
        <f t="shared" si="39"/>
        <v>33.568294944099485</v>
      </c>
      <c r="BX18" s="6">
        <f t="shared" si="39"/>
        <v>35.31384628119266</v>
      </c>
      <c r="BY18" s="6">
        <f t="shared" si="39"/>
        <v>37.150166287814677</v>
      </c>
      <c r="BZ18" s="6">
        <f t="shared" si="39"/>
        <v>39.081974934781044</v>
      </c>
      <c r="CA18" s="6">
        <f t="shared" si="39"/>
        <v>41.114237631389663</v>
      </c>
      <c r="CB18" s="6">
        <f t="shared" si="39"/>
        <v>43.252177988221931</v>
      </c>
      <c r="CC18" s="6">
        <f t="shared" si="39"/>
        <v>45.501291243609472</v>
      </c>
      <c r="CD18" s="6">
        <f t="shared" si="39"/>
        <v>47.867358388277168</v>
      </c>
      <c r="CE18" s="6">
        <f t="shared" si="39"/>
        <v>50.356461024467585</v>
      </c>
      <c r="CF18" s="6">
        <f t="shared" si="39"/>
        <v>52.9749969977399</v>
      </c>
      <c r="CG18" s="6">
        <f t="shared" si="39"/>
        <v>55.729696841622378</v>
      </c>
      <c r="CH18" s="6">
        <f t="shared" si="39"/>
        <v>58.627641077386741</v>
      </c>
      <c r="CI18" s="6">
        <f t="shared" si="39"/>
        <v>61.676278413410856</v>
      </c>
      <c r="CJ18" s="6">
        <f t="shared" si="39"/>
        <v>64.883444890908223</v>
      </c>
      <c r="CK18" s="6">
        <f t="shared" si="39"/>
        <v>68.257384025235453</v>
      </c>
      <c r="CL18" s="6">
        <f t="shared" si="39"/>
        <v>71.806767994547698</v>
      </c>
      <c r="CM18" s="6">
        <f t="shared" ref="CM18:EX18" si="40">CL18*1.052</f>
        <v>75.540719930264189</v>
      </c>
      <c r="CN18" s="6">
        <f t="shared" si="40"/>
        <v>79.468837366637928</v>
      </c>
      <c r="CO18" s="6">
        <f t="shared" si="40"/>
        <v>83.601216909703098</v>
      </c>
      <c r="CP18" s="6">
        <f t="shared" si="40"/>
        <v>87.948480189007668</v>
      </c>
      <c r="CQ18" s="6">
        <f t="shared" si="40"/>
        <v>92.52180115883607</v>
      </c>
      <c r="CR18" s="6">
        <f t="shared" si="40"/>
        <v>97.332934819095556</v>
      </c>
      <c r="CS18" s="6">
        <f t="shared" si="40"/>
        <v>102.39424742968853</v>
      </c>
      <c r="CT18" s="6">
        <f t="shared" si="40"/>
        <v>107.71874829603235</v>
      </c>
      <c r="CU18" s="6">
        <f t="shared" si="40"/>
        <v>113.32012320742604</v>
      </c>
      <c r="CV18" s="6">
        <f t="shared" si="40"/>
        <v>119.21276961421219</v>
      </c>
      <c r="CW18" s="6">
        <f t="shared" si="40"/>
        <v>125.41183363415124</v>
      </c>
      <c r="CX18" s="6">
        <f t="shared" si="40"/>
        <v>131.9332489831271</v>
      </c>
      <c r="CY18" s="6">
        <f t="shared" si="40"/>
        <v>138.79377793024972</v>
      </c>
      <c r="CZ18" s="6">
        <f t="shared" si="40"/>
        <v>146.01105438262272</v>
      </c>
      <c r="DA18" s="6">
        <f t="shared" si="40"/>
        <v>153.6036292105191</v>
      </c>
      <c r="DB18" s="6">
        <f t="shared" si="40"/>
        <v>161.59101792946609</v>
      </c>
      <c r="DC18" s="6">
        <f t="shared" si="40"/>
        <v>169.99375086179833</v>
      </c>
      <c r="DD18" s="6">
        <f t="shared" si="40"/>
        <v>178.83342590661186</v>
      </c>
      <c r="DE18" s="6">
        <f t="shared" si="40"/>
        <v>188.13276405375569</v>
      </c>
      <c r="DF18" s="6">
        <f t="shared" si="40"/>
        <v>197.915667784551</v>
      </c>
      <c r="DG18" s="6">
        <f t="shared" si="40"/>
        <v>208.20728250934766</v>
      </c>
      <c r="DH18" s="6">
        <f t="shared" si="40"/>
        <v>219.03406119983376</v>
      </c>
      <c r="DI18" s="6">
        <f t="shared" si="40"/>
        <v>230.42383238222513</v>
      </c>
      <c r="DJ18" s="6">
        <f t="shared" si="40"/>
        <v>242.40587166610084</v>
      </c>
      <c r="DK18" s="6">
        <f t="shared" si="40"/>
        <v>255.01097699273808</v>
      </c>
      <c r="DL18" s="6">
        <f t="shared" si="40"/>
        <v>268.27154779636049</v>
      </c>
      <c r="DM18" s="6">
        <f t="shared" si="40"/>
        <v>282.22166828177126</v>
      </c>
      <c r="DN18" s="6">
        <f t="shared" si="40"/>
        <v>296.89719503242338</v>
      </c>
      <c r="DO18" s="6">
        <f t="shared" si="40"/>
        <v>312.3358491741094</v>
      </c>
      <c r="DP18" s="6">
        <f t="shared" si="40"/>
        <v>328.57731333116311</v>
      </c>
      <c r="DQ18" s="6">
        <f t="shared" si="40"/>
        <v>345.6633336243836</v>
      </c>
      <c r="DR18" s="6">
        <f t="shared" si="40"/>
        <v>363.63782697285154</v>
      </c>
      <c r="DS18" s="6">
        <f t="shared" si="40"/>
        <v>382.54699397543982</v>
      </c>
      <c r="DT18" s="6">
        <f t="shared" si="40"/>
        <v>402.43943766216273</v>
      </c>
      <c r="DU18" s="6">
        <f t="shared" si="40"/>
        <v>423.3662884205952</v>
      </c>
      <c r="DV18" s="6">
        <f t="shared" si="40"/>
        <v>445.38133541846616</v>
      </c>
      <c r="DW18" s="6">
        <f t="shared" si="40"/>
        <v>468.54116486022644</v>
      </c>
      <c r="DX18" s="6">
        <f t="shared" si="40"/>
        <v>492.90530543295824</v>
      </c>
      <c r="DY18" s="6">
        <f t="shared" si="40"/>
        <v>518.53638131547211</v>
      </c>
      <c r="DZ18" s="6">
        <f t="shared" si="40"/>
        <v>545.50027314387671</v>
      </c>
      <c r="EA18" s="6">
        <f t="shared" si="40"/>
        <v>573.86628734735837</v>
      </c>
      <c r="EB18" s="6">
        <f t="shared" si="40"/>
        <v>603.70733428942106</v>
      </c>
      <c r="EC18" s="6">
        <f t="shared" si="40"/>
        <v>635.10011567247102</v>
      </c>
      <c r="ED18" s="6">
        <f t="shared" si="40"/>
        <v>668.12532168743951</v>
      </c>
      <c r="EE18" s="6">
        <f t="shared" si="40"/>
        <v>702.86783841518638</v>
      </c>
      <c r="EF18" s="6">
        <f t="shared" si="40"/>
        <v>739.41696601277613</v>
      </c>
      <c r="EG18" s="6">
        <f t="shared" si="40"/>
        <v>777.8666482454405</v>
      </c>
      <c r="EH18" s="6">
        <f t="shared" si="40"/>
        <v>818.31571395420349</v>
      </c>
      <c r="EI18" s="6">
        <f t="shared" si="40"/>
        <v>860.86813107982209</v>
      </c>
      <c r="EJ18" s="6">
        <f t="shared" si="40"/>
        <v>905.63327389597293</v>
      </c>
      <c r="EK18" s="6">
        <f t="shared" si="40"/>
        <v>952.72620413856362</v>
      </c>
      <c r="EL18" s="6">
        <f t="shared" si="40"/>
        <v>1002.267966753769</v>
      </c>
      <c r="EM18" s="6">
        <f t="shared" si="40"/>
        <v>1054.3859010249651</v>
      </c>
      <c r="EN18" s="6">
        <f t="shared" si="40"/>
        <v>1109.2139678782632</v>
      </c>
      <c r="EO18" s="6">
        <f t="shared" si="40"/>
        <v>1166.893094207933</v>
      </c>
      <c r="EP18" s="6">
        <f t="shared" si="40"/>
        <v>1227.5715351067456</v>
      </c>
      <c r="EQ18" s="6">
        <f t="shared" si="40"/>
        <v>1291.4052549322964</v>
      </c>
      <c r="ER18" s="6">
        <f t="shared" si="40"/>
        <v>1358.5583281887759</v>
      </c>
      <c r="ES18" s="6">
        <f t="shared" si="40"/>
        <v>1429.2033612545924</v>
      </c>
      <c r="ET18" s="6">
        <f t="shared" si="40"/>
        <v>1503.5219360398314</v>
      </c>
      <c r="EU18" s="6">
        <f t="shared" si="40"/>
        <v>1581.7050767139028</v>
      </c>
      <c r="EV18" s="6">
        <f t="shared" si="40"/>
        <v>1663.9537407030259</v>
      </c>
      <c r="EW18" s="6">
        <f t="shared" si="40"/>
        <v>1750.4793352195834</v>
      </c>
      <c r="EX18" s="6">
        <f t="shared" si="40"/>
        <v>1841.5042606510019</v>
      </c>
      <c r="EY18" s="6">
        <f t="shared" ref="EY18:FP18" si="41">EX18*1.052</f>
        <v>1937.262482204854</v>
      </c>
      <c r="EZ18" s="6">
        <f t="shared" si="41"/>
        <v>2038.0001312795066</v>
      </c>
      <c r="FA18" s="6">
        <f t="shared" si="41"/>
        <v>2143.9761381060412</v>
      </c>
      <c r="FB18" s="6">
        <f t="shared" si="41"/>
        <v>2255.4628972875553</v>
      </c>
      <c r="FC18" s="6">
        <f t="shared" si="41"/>
        <v>2372.7469679465084</v>
      </c>
      <c r="FD18" s="6">
        <f t="shared" si="41"/>
        <v>2496.1298102797268</v>
      </c>
      <c r="FE18" s="6">
        <f t="shared" si="41"/>
        <v>2625.9285604142729</v>
      </c>
      <c r="FF18" s="6">
        <f t="shared" si="41"/>
        <v>2762.4768455558151</v>
      </c>
      <c r="FG18" s="6">
        <f t="shared" si="41"/>
        <v>2906.1256415247176</v>
      </c>
      <c r="FH18" s="6">
        <f t="shared" si="41"/>
        <v>3057.2441748840029</v>
      </c>
      <c r="FI18" s="6">
        <f t="shared" si="41"/>
        <v>3216.220871977971</v>
      </c>
      <c r="FJ18" s="6">
        <f t="shared" si="41"/>
        <v>3383.4643573208255</v>
      </c>
      <c r="FK18" s="6">
        <f t="shared" si="41"/>
        <v>3559.4045039015086</v>
      </c>
      <c r="FL18" s="6">
        <f t="shared" si="41"/>
        <v>3744.4935381043874</v>
      </c>
      <c r="FM18" s="6">
        <f t="shared" si="41"/>
        <v>3939.2072020858159</v>
      </c>
      <c r="FN18" s="6">
        <f t="shared" si="41"/>
        <v>4144.0459765942787</v>
      </c>
      <c r="FO18" s="6">
        <f t="shared" si="41"/>
        <v>4359.5363673771817</v>
      </c>
      <c r="FP18" s="6">
        <f t="shared" si="41"/>
        <v>4586.2322584807953</v>
      </c>
      <c r="FQ18" s="20">
        <f t="shared" si="21"/>
        <v>9.5433345981443027E-2</v>
      </c>
    </row>
    <row r="19" spans="1:173">
      <c r="A19">
        <f t="shared" si="22"/>
        <v>9</v>
      </c>
      <c r="B19" s="25" t="s">
        <v>3</v>
      </c>
      <c r="C19" s="25" t="s">
        <v>6</v>
      </c>
      <c r="D19" s="6">
        <f>INPUT!G19</f>
        <v>1.31</v>
      </c>
      <c r="E19" s="6">
        <f>INPUT!I19</f>
        <v>1.5</v>
      </c>
      <c r="F19" s="6">
        <f t="shared" si="6"/>
        <v>6.3333333333333311E-2</v>
      </c>
      <c r="G19" s="6">
        <f>'OCS 1.6'!D19</f>
        <v>42.888333333333328</v>
      </c>
      <c r="H19" s="6">
        <f t="shared" si="7"/>
        <v>1.31</v>
      </c>
      <c r="I19" s="6">
        <f t="shared" si="8"/>
        <v>1.3733333333333333</v>
      </c>
      <c r="J19" s="6">
        <f t="shared" si="9"/>
        <v>1.4366666666666665</v>
      </c>
      <c r="K19" s="6">
        <f t="shared" si="10"/>
        <v>1.4999999999999998</v>
      </c>
      <c r="L19" s="6">
        <f t="shared" si="11"/>
        <v>1.5779999999999998</v>
      </c>
      <c r="M19" s="4">
        <f t="shared" si="23"/>
        <v>5.1999999999999998E-2</v>
      </c>
      <c r="N19" s="4">
        <f t="shared" si="12"/>
        <v>8.1603023174705788E-2</v>
      </c>
      <c r="O19" s="4"/>
      <c r="V19" s="6">
        <f t="shared" si="13"/>
        <v>-42.888333333333328</v>
      </c>
      <c r="W19" s="6">
        <f t="shared" si="14"/>
        <v>1.31</v>
      </c>
      <c r="X19" s="6">
        <f t="shared" si="15"/>
        <v>1.3733333333333333</v>
      </c>
      <c r="Y19" s="6">
        <f t="shared" si="16"/>
        <v>1.4366666666666665</v>
      </c>
      <c r="Z19" s="6">
        <f t="shared" si="17"/>
        <v>1.4999999999999998</v>
      </c>
      <c r="AA19" s="6">
        <f t="shared" ref="AA19:CL19" si="42">Z19*1.052</f>
        <v>1.5779999999999998</v>
      </c>
      <c r="AB19" s="6">
        <f t="shared" si="42"/>
        <v>1.660056</v>
      </c>
      <c r="AC19" s="6">
        <f t="shared" si="42"/>
        <v>1.7463789119999999</v>
      </c>
      <c r="AD19" s="6">
        <f t="shared" si="42"/>
        <v>1.8371906154240001</v>
      </c>
      <c r="AE19" s="6">
        <f t="shared" si="42"/>
        <v>1.9327245274260483</v>
      </c>
      <c r="AF19" s="6">
        <f t="shared" si="42"/>
        <v>2.033226202852203</v>
      </c>
      <c r="AG19" s="6">
        <f t="shared" si="42"/>
        <v>2.1389539654005176</v>
      </c>
      <c r="AH19" s="6">
        <f t="shared" si="42"/>
        <v>2.2501795716013446</v>
      </c>
      <c r="AI19" s="6">
        <f t="shared" si="42"/>
        <v>2.3671889093246148</v>
      </c>
      <c r="AJ19" s="6">
        <f t="shared" si="42"/>
        <v>2.490282732609495</v>
      </c>
      <c r="AK19" s="6">
        <f t="shared" si="42"/>
        <v>2.6197774347051888</v>
      </c>
      <c r="AL19" s="6">
        <f t="shared" si="42"/>
        <v>2.7560058613098586</v>
      </c>
      <c r="AM19" s="6">
        <f t="shared" si="42"/>
        <v>2.8993181660979714</v>
      </c>
      <c r="AN19" s="6">
        <f t="shared" si="42"/>
        <v>3.0500827107350661</v>
      </c>
      <c r="AO19" s="6">
        <f t="shared" si="42"/>
        <v>3.2086870116932897</v>
      </c>
      <c r="AP19" s="6">
        <f t="shared" si="42"/>
        <v>3.3755387363013409</v>
      </c>
      <c r="AQ19" s="6">
        <f t="shared" si="42"/>
        <v>3.551066750589011</v>
      </c>
      <c r="AR19" s="6">
        <f t="shared" si="42"/>
        <v>3.7357222216196395</v>
      </c>
      <c r="AS19" s="6">
        <f t="shared" si="42"/>
        <v>3.9299797771438612</v>
      </c>
      <c r="AT19" s="6">
        <f t="shared" si="42"/>
        <v>4.1343387255553425</v>
      </c>
      <c r="AU19" s="6">
        <f t="shared" si="42"/>
        <v>4.3493243392842205</v>
      </c>
      <c r="AV19" s="6">
        <f t="shared" si="42"/>
        <v>4.575489204927</v>
      </c>
      <c r="AW19" s="6">
        <f t="shared" si="42"/>
        <v>4.8134146435832044</v>
      </c>
      <c r="AX19" s="6">
        <f t="shared" si="42"/>
        <v>5.0637122050495309</v>
      </c>
      <c r="AY19" s="6">
        <f t="shared" si="42"/>
        <v>5.327025239712107</v>
      </c>
      <c r="AZ19" s="6">
        <f t="shared" si="42"/>
        <v>5.6040305521771367</v>
      </c>
      <c r="BA19" s="6">
        <f t="shared" si="42"/>
        <v>5.8954401408903481</v>
      </c>
      <c r="BB19" s="6">
        <f t="shared" si="42"/>
        <v>6.2020030282166463</v>
      </c>
      <c r="BC19" s="6">
        <f t="shared" si="42"/>
        <v>6.5245071856839125</v>
      </c>
      <c r="BD19" s="6">
        <f t="shared" si="42"/>
        <v>6.8637815593394764</v>
      </c>
      <c r="BE19" s="6">
        <f t="shared" si="42"/>
        <v>7.2206982004251294</v>
      </c>
      <c r="BF19" s="6">
        <f t="shared" si="42"/>
        <v>7.5961745068472366</v>
      </c>
      <c r="BG19" s="6">
        <f t="shared" si="42"/>
        <v>7.9911755812032936</v>
      </c>
      <c r="BH19" s="6">
        <f t="shared" si="42"/>
        <v>8.4067167114258652</v>
      </c>
      <c r="BI19" s="6">
        <f t="shared" si="42"/>
        <v>8.843865980420011</v>
      </c>
      <c r="BJ19" s="6">
        <f t="shared" si="42"/>
        <v>9.3037470114018515</v>
      </c>
      <c r="BK19" s="6">
        <f t="shared" si="42"/>
        <v>9.787541855994748</v>
      </c>
      <c r="BL19" s="6">
        <f t="shared" si="42"/>
        <v>10.296494032506475</v>
      </c>
      <c r="BM19" s="6">
        <f t="shared" si="42"/>
        <v>10.831911722196812</v>
      </c>
      <c r="BN19" s="6">
        <f t="shared" si="42"/>
        <v>11.395171131751047</v>
      </c>
      <c r="BO19" s="6">
        <f t="shared" si="42"/>
        <v>11.987720030602102</v>
      </c>
      <c r="BP19" s="6">
        <f t="shared" si="42"/>
        <v>12.611081472193412</v>
      </c>
      <c r="BQ19" s="6">
        <f t="shared" si="42"/>
        <v>13.26685770874747</v>
      </c>
      <c r="BR19" s="6">
        <f t="shared" si="42"/>
        <v>13.956734309602339</v>
      </c>
      <c r="BS19" s="6">
        <f t="shared" si="42"/>
        <v>14.682484493701661</v>
      </c>
      <c r="BT19" s="6">
        <f t="shared" si="42"/>
        <v>15.445973687374149</v>
      </c>
      <c r="BU19" s="6">
        <f t="shared" si="42"/>
        <v>16.249164319117604</v>
      </c>
      <c r="BV19" s="6">
        <f t="shared" si="42"/>
        <v>17.094120863711719</v>
      </c>
      <c r="BW19" s="6">
        <f t="shared" si="42"/>
        <v>17.98301514862473</v>
      </c>
      <c r="BX19" s="6">
        <f t="shared" si="42"/>
        <v>18.918131936353216</v>
      </c>
      <c r="BY19" s="6">
        <f t="shared" si="42"/>
        <v>19.901874797043583</v>
      </c>
      <c r="BZ19" s="6">
        <f t="shared" si="42"/>
        <v>20.936772286489848</v>
      </c>
      <c r="CA19" s="6">
        <f t="shared" si="42"/>
        <v>22.02548444538732</v>
      </c>
      <c r="CB19" s="6">
        <f t="shared" si="42"/>
        <v>23.170809636547464</v>
      </c>
      <c r="CC19" s="6">
        <f t="shared" si="42"/>
        <v>24.375691737647934</v>
      </c>
      <c r="CD19" s="6">
        <f t="shared" si="42"/>
        <v>25.643227708005629</v>
      </c>
      <c r="CE19" s="6">
        <f t="shared" si="42"/>
        <v>26.976675548821923</v>
      </c>
      <c r="CF19" s="6">
        <f t="shared" si="42"/>
        <v>28.379462677360664</v>
      </c>
      <c r="CG19" s="6">
        <f t="shared" si="42"/>
        <v>29.855194736583421</v>
      </c>
      <c r="CH19" s="6">
        <f t="shared" si="42"/>
        <v>31.40766486288576</v>
      </c>
      <c r="CI19" s="6">
        <f t="shared" si="42"/>
        <v>33.040863435755824</v>
      </c>
      <c r="CJ19" s="6">
        <f t="shared" si="42"/>
        <v>34.758988334415129</v>
      </c>
      <c r="CK19" s="6">
        <f t="shared" si="42"/>
        <v>36.566455727804716</v>
      </c>
      <c r="CL19" s="6">
        <f t="shared" si="42"/>
        <v>38.467911425650563</v>
      </c>
      <c r="CM19" s="6">
        <f t="shared" ref="CM19:EX19" si="43">CL19*1.052</f>
        <v>40.468242819784393</v>
      </c>
      <c r="CN19" s="6">
        <f t="shared" si="43"/>
        <v>42.572591446413185</v>
      </c>
      <c r="CO19" s="6">
        <f t="shared" si="43"/>
        <v>44.78636620162667</v>
      </c>
      <c r="CP19" s="6">
        <f t="shared" si="43"/>
        <v>47.115257244111262</v>
      </c>
      <c r="CQ19" s="6">
        <f t="shared" si="43"/>
        <v>49.565250620805053</v>
      </c>
      <c r="CR19" s="6">
        <f t="shared" si="43"/>
        <v>52.142643653086921</v>
      </c>
      <c r="CS19" s="6">
        <f t="shared" si="43"/>
        <v>54.854061123047444</v>
      </c>
      <c r="CT19" s="6">
        <f t="shared" si="43"/>
        <v>57.706472301445913</v>
      </c>
      <c r="CU19" s="6">
        <f t="shared" si="43"/>
        <v>60.707208861121103</v>
      </c>
      <c r="CV19" s="6">
        <f t="shared" si="43"/>
        <v>63.863983721899402</v>
      </c>
      <c r="CW19" s="6">
        <f t="shared" si="43"/>
        <v>67.184910875438177</v>
      </c>
      <c r="CX19" s="6">
        <f t="shared" si="43"/>
        <v>70.678526240960963</v>
      </c>
      <c r="CY19" s="6">
        <f t="shared" si="43"/>
        <v>74.353809605490937</v>
      </c>
      <c r="CZ19" s="6">
        <f t="shared" si="43"/>
        <v>78.220207704976474</v>
      </c>
      <c r="DA19" s="6">
        <f t="shared" si="43"/>
        <v>82.28765850563525</v>
      </c>
      <c r="DB19" s="6">
        <f t="shared" si="43"/>
        <v>86.566616747928293</v>
      </c>
      <c r="DC19" s="6">
        <f t="shared" si="43"/>
        <v>91.068080818820562</v>
      </c>
      <c r="DD19" s="6">
        <f t="shared" si="43"/>
        <v>95.803621021399238</v>
      </c>
      <c r="DE19" s="6">
        <f t="shared" si="43"/>
        <v>100.78540931451201</v>
      </c>
      <c r="DF19" s="6">
        <f t="shared" si="43"/>
        <v>106.02625059886664</v>
      </c>
      <c r="DG19" s="6">
        <f t="shared" si="43"/>
        <v>111.5396156300077</v>
      </c>
      <c r="DH19" s="6">
        <f t="shared" si="43"/>
        <v>117.33967564276811</v>
      </c>
      <c r="DI19" s="6">
        <f t="shared" si="43"/>
        <v>123.44133877619205</v>
      </c>
      <c r="DJ19" s="6">
        <f t="shared" si="43"/>
        <v>129.86028839255405</v>
      </c>
      <c r="DK19" s="6">
        <f t="shared" si="43"/>
        <v>136.61302338896687</v>
      </c>
      <c r="DL19" s="6">
        <f t="shared" si="43"/>
        <v>143.71690060519316</v>
      </c>
      <c r="DM19" s="6">
        <f t="shared" si="43"/>
        <v>151.19017943666321</v>
      </c>
      <c r="DN19" s="6">
        <f t="shared" si="43"/>
        <v>159.05206876736972</v>
      </c>
      <c r="DO19" s="6">
        <f t="shared" si="43"/>
        <v>167.32277634327295</v>
      </c>
      <c r="DP19" s="6">
        <f t="shared" si="43"/>
        <v>176.02356071312315</v>
      </c>
      <c r="DQ19" s="6">
        <f t="shared" si="43"/>
        <v>185.17678587020555</v>
      </c>
      <c r="DR19" s="6">
        <f t="shared" si="43"/>
        <v>194.80597873545625</v>
      </c>
      <c r="DS19" s="6">
        <f t="shared" si="43"/>
        <v>204.93588962969997</v>
      </c>
      <c r="DT19" s="6">
        <f t="shared" si="43"/>
        <v>215.59255589044437</v>
      </c>
      <c r="DU19" s="6">
        <f t="shared" si="43"/>
        <v>226.80336879674749</v>
      </c>
      <c r="DV19" s="6">
        <f t="shared" si="43"/>
        <v>238.59714397417838</v>
      </c>
      <c r="DW19" s="6">
        <f t="shared" si="43"/>
        <v>251.00419546083566</v>
      </c>
      <c r="DX19" s="6">
        <f t="shared" si="43"/>
        <v>264.05641362479912</v>
      </c>
      <c r="DY19" s="6">
        <f t="shared" si="43"/>
        <v>277.78734713328868</v>
      </c>
      <c r="DZ19" s="6">
        <f t="shared" si="43"/>
        <v>292.23228918421972</v>
      </c>
      <c r="EA19" s="6">
        <f t="shared" si="43"/>
        <v>307.42836822179919</v>
      </c>
      <c r="EB19" s="6">
        <f t="shared" si="43"/>
        <v>323.41464336933274</v>
      </c>
      <c r="EC19" s="6">
        <f t="shared" si="43"/>
        <v>340.23220482453803</v>
      </c>
      <c r="ED19" s="6">
        <f t="shared" si="43"/>
        <v>357.92427947541404</v>
      </c>
      <c r="EE19" s="6">
        <f t="shared" si="43"/>
        <v>376.53634200813559</v>
      </c>
      <c r="EF19" s="6">
        <f t="shared" si="43"/>
        <v>396.11623179255866</v>
      </c>
      <c r="EG19" s="6">
        <f t="shared" si="43"/>
        <v>416.71427584577174</v>
      </c>
      <c r="EH19" s="6">
        <f t="shared" si="43"/>
        <v>438.38341818975186</v>
      </c>
      <c r="EI19" s="6">
        <f t="shared" si="43"/>
        <v>461.17935593561896</v>
      </c>
      <c r="EJ19" s="6">
        <f t="shared" si="43"/>
        <v>485.16068244427117</v>
      </c>
      <c r="EK19" s="6">
        <f t="shared" si="43"/>
        <v>510.38903793137331</v>
      </c>
      <c r="EL19" s="6">
        <f t="shared" si="43"/>
        <v>536.92926790380477</v>
      </c>
      <c r="EM19" s="6">
        <f t="shared" si="43"/>
        <v>564.8495898348026</v>
      </c>
      <c r="EN19" s="6">
        <f t="shared" si="43"/>
        <v>594.22176850621236</v>
      </c>
      <c r="EO19" s="6">
        <f t="shared" si="43"/>
        <v>625.12130046853542</v>
      </c>
      <c r="EP19" s="6">
        <f t="shared" si="43"/>
        <v>657.62760809289932</v>
      </c>
      <c r="EQ19" s="6">
        <f t="shared" si="43"/>
        <v>691.82424371373008</v>
      </c>
      <c r="ER19" s="6">
        <f t="shared" si="43"/>
        <v>727.79910438684408</v>
      </c>
      <c r="ES19" s="6">
        <f t="shared" si="43"/>
        <v>765.64465781496006</v>
      </c>
      <c r="ET19" s="6">
        <f t="shared" si="43"/>
        <v>805.45818002133797</v>
      </c>
      <c r="EU19" s="6">
        <f t="shared" si="43"/>
        <v>847.34200538244761</v>
      </c>
      <c r="EV19" s="6">
        <f t="shared" si="43"/>
        <v>891.40378966233493</v>
      </c>
      <c r="EW19" s="6">
        <f t="shared" si="43"/>
        <v>937.75678672477636</v>
      </c>
      <c r="EX19" s="6">
        <f t="shared" si="43"/>
        <v>986.52013963446473</v>
      </c>
      <c r="EY19" s="6">
        <f t="shared" ref="EY19:FP19" si="44">EX19*1.052</f>
        <v>1037.8191868954571</v>
      </c>
      <c r="EZ19" s="6">
        <f t="shared" si="44"/>
        <v>1091.7857846140209</v>
      </c>
      <c r="FA19" s="6">
        <f t="shared" si="44"/>
        <v>1148.55864541395</v>
      </c>
      <c r="FB19" s="6">
        <f t="shared" si="44"/>
        <v>1208.2836949754756</v>
      </c>
      <c r="FC19" s="6">
        <f t="shared" si="44"/>
        <v>1271.1144471142004</v>
      </c>
      <c r="FD19" s="6">
        <f t="shared" si="44"/>
        <v>1337.2123983641388</v>
      </c>
      <c r="FE19" s="6">
        <f t="shared" si="44"/>
        <v>1406.7474430790742</v>
      </c>
      <c r="FF19" s="6">
        <f t="shared" si="44"/>
        <v>1479.8983101191861</v>
      </c>
      <c r="FG19" s="6">
        <f t="shared" si="44"/>
        <v>1556.853022245384</v>
      </c>
      <c r="FH19" s="6">
        <f t="shared" si="44"/>
        <v>1637.809379402144</v>
      </c>
      <c r="FI19" s="6">
        <f t="shared" si="44"/>
        <v>1722.9754671310557</v>
      </c>
      <c r="FJ19" s="6">
        <f t="shared" si="44"/>
        <v>1812.5701914218707</v>
      </c>
      <c r="FK19" s="6">
        <f t="shared" si="44"/>
        <v>1906.8238413758081</v>
      </c>
      <c r="FL19" s="6">
        <f t="shared" si="44"/>
        <v>2005.9786811273502</v>
      </c>
      <c r="FM19" s="6">
        <f t="shared" si="44"/>
        <v>2110.2895725459725</v>
      </c>
      <c r="FN19" s="6">
        <f t="shared" si="44"/>
        <v>2220.0246303183631</v>
      </c>
      <c r="FO19" s="6">
        <f t="shared" si="44"/>
        <v>2335.4659110949178</v>
      </c>
      <c r="FP19" s="6">
        <f t="shared" si="44"/>
        <v>2456.9101384718538</v>
      </c>
      <c r="FQ19" s="20">
        <f t="shared" si="21"/>
        <v>8.1603023174705788E-2</v>
      </c>
    </row>
    <row r="20" spans="1:173">
      <c r="A20">
        <f t="shared" si="22"/>
        <v>10</v>
      </c>
      <c r="B20" s="25" t="s">
        <v>152</v>
      </c>
      <c r="C20" s="25" t="s">
        <v>153</v>
      </c>
      <c r="D20" s="6">
        <f>INPUT!G20</f>
        <v>0.86</v>
      </c>
      <c r="E20" s="6">
        <f>INPUT!I20</f>
        <v>1.1000000000000001</v>
      </c>
      <c r="F20" s="6">
        <f t="shared" si="6"/>
        <v>8.0000000000000029E-2</v>
      </c>
      <c r="G20" s="6">
        <f>'OCS 1.6'!D20</f>
        <v>20.008333333333336</v>
      </c>
      <c r="H20" s="6">
        <f t="shared" si="7"/>
        <v>0.86</v>
      </c>
      <c r="I20" s="6">
        <f t="shared" si="8"/>
        <v>0.94000000000000006</v>
      </c>
      <c r="J20" s="6">
        <f t="shared" si="9"/>
        <v>1.02</v>
      </c>
      <c r="K20" s="6">
        <f t="shared" si="10"/>
        <v>1.1000000000000001</v>
      </c>
      <c r="L20" s="6">
        <f t="shared" si="11"/>
        <v>1.1572000000000002</v>
      </c>
      <c r="M20" s="4">
        <f t="shared" si="23"/>
        <v>5.1999999999999998E-2</v>
      </c>
      <c r="N20" s="4">
        <f t="shared" si="12"/>
        <v>9.8821790298575712E-2</v>
      </c>
      <c r="V20" s="6">
        <f t="shared" si="13"/>
        <v>-20.008333333333336</v>
      </c>
      <c r="W20" s="6">
        <f t="shared" si="14"/>
        <v>0.86</v>
      </c>
      <c r="X20" s="6">
        <f t="shared" si="15"/>
        <v>0.94000000000000006</v>
      </c>
      <c r="Y20" s="6">
        <f t="shared" si="16"/>
        <v>1.02</v>
      </c>
      <c r="Z20" s="6">
        <f t="shared" si="17"/>
        <v>1.1000000000000001</v>
      </c>
      <c r="AA20" s="6">
        <f t="shared" ref="AA20:CL20" si="45">Z20*1.052</f>
        <v>1.1572000000000002</v>
      </c>
      <c r="AB20" s="6">
        <f t="shared" si="45"/>
        <v>1.2173744000000002</v>
      </c>
      <c r="AC20" s="6">
        <f t="shared" si="45"/>
        <v>1.2806778688000002</v>
      </c>
      <c r="AD20" s="6">
        <f t="shared" si="45"/>
        <v>1.3472731179776003</v>
      </c>
      <c r="AE20" s="6">
        <f t="shared" si="45"/>
        <v>1.4173313201124356</v>
      </c>
      <c r="AF20" s="6">
        <f t="shared" si="45"/>
        <v>1.4910325487582823</v>
      </c>
      <c r="AG20" s="6">
        <f t="shared" si="45"/>
        <v>1.5685662412937131</v>
      </c>
      <c r="AH20" s="6">
        <f t="shared" si="45"/>
        <v>1.6501316858409862</v>
      </c>
      <c r="AI20" s="6">
        <f t="shared" si="45"/>
        <v>1.7359385335047175</v>
      </c>
      <c r="AJ20" s="6">
        <f t="shared" si="45"/>
        <v>1.8262073372469629</v>
      </c>
      <c r="AK20" s="6">
        <f t="shared" si="45"/>
        <v>1.9211701187838051</v>
      </c>
      <c r="AL20" s="6">
        <f t="shared" si="45"/>
        <v>2.0210709649605629</v>
      </c>
      <c r="AM20" s="6">
        <f t="shared" si="45"/>
        <v>2.1261666551385123</v>
      </c>
      <c r="AN20" s="6">
        <f t="shared" si="45"/>
        <v>2.236727321205715</v>
      </c>
      <c r="AO20" s="6">
        <f t="shared" si="45"/>
        <v>2.3530371419084122</v>
      </c>
      <c r="AP20" s="6">
        <f t="shared" si="45"/>
        <v>2.4753950732876495</v>
      </c>
      <c r="AQ20" s="6">
        <f t="shared" si="45"/>
        <v>2.6041156170986075</v>
      </c>
      <c r="AR20" s="6">
        <f t="shared" si="45"/>
        <v>2.7395296291877353</v>
      </c>
      <c r="AS20" s="6">
        <f t="shared" si="45"/>
        <v>2.8819851699054979</v>
      </c>
      <c r="AT20" s="6">
        <f t="shared" si="45"/>
        <v>3.0318483987405838</v>
      </c>
      <c r="AU20" s="6">
        <f t="shared" si="45"/>
        <v>3.1895045154750941</v>
      </c>
      <c r="AV20" s="6">
        <f t="shared" si="45"/>
        <v>3.355358750279799</v>
      </c>
      <c r="AW20" s="6">
        <f t="shared" si="45"/>
        <v>3.5298374052943489</v>
      </c>
      <c r="AX20" s="6">
        <f t="shared" si="45"/>
        <v>3.7133889503696551</v>
      </c>
      <c r="AY20" s="6">
        <f t="shared" si="45"/>
        <v>3.9064851757888772</v>
      </c>
      <c r="AZ20" s="6">
        <f t="shared" si="45"/>
        <v>4.1096224049298993</v>
      </c>
      <c r="BA20" s="6">
        <f t="shared" si="45"/>
        <v>4.3233227699862544</v>
      </c>
      <c r="BB20" s="6">
        <f t="shared" si="45"/>
        <v>4.5481355540255395</v>
      </c>
      <c r="BC20" s="6">
        <f t="shared" si="45"/>
        <v>4.7846386028348675</v>
      </c>
      <c r="BD20" s="6">
        <f t="shared" si="45"/>
        <v>5.0334398101822808</v>
      </c>
      <c r="BE20" s="6">
        <f t="shared" si="45"/>
        <v>5.2951786803117598</v>
      </c>
      <c r="BF20" s="6">
        <f t="shared" si="45"/>
        <v>5.5705279716879712</v>
      </c>
      <c r="BG20" s="6">
        <f t="shared" si="45"/>
        <v>5.8601954262157463</v>
      </c>
      <c r="BH20" s="6">
        <f t="shared" si="45"/>
        <v>6.1649255883789653</v>
      </c>
      <c r="BI20" s="6">
        <f t="shared" si="45"/>
        <v>6.485501718974672</v>
      </c>
      <c r="BJ20" s="6">
        <f t="shared" si="45"/>
        <v>6.8227478083613553</v>
      </c>
      <c r="BK20" s="6">
        <f t="shared" si="45"/>
        <v>7.1775306943961459</v>
      </c>
      <c r="BL20" s="6">
        <f t="shared" si="45"/>
        <v>7.5507622905047462</v>
      </c>
      <c r="BM20" s="6">
        <f t="shared" si="45"/>
        <v>7.9434019296109932</v>
      </c>
      <c r="BN20" s="6">
        <f t="shared" si="45"/>
        <v>8.3564588299507658</v>
      </c>
      <c r="BO20" s="6">
        <f t="shared" si="45"/>
        <v>8.7909946891082065</v>
      </c>
      <c r="BP20" s="6">
        <f t="shared" si="45"/>
        <v>9.2481264129418328</v>
      </c>
      <c r="BQ20" s="6">
        <f t="shared" si="45"/>
        <v>9.729028986414809</v>
      </c>
      <c r="BR20" s="6">
        <f t="shared" si="45"/>
        <v>10.234938493708379</v>
      </c>
      <c r="BS20" s="6">
        <f t="shared" si="45"/>
        <v>10.767155295381215</v>
      </c>
      <c r="BT20" s="6">
        <f t="shared" si="45"/>
        <v>11.327047370741038</v>
      </c>
      <c r="BU20" s="6">
        <f t="shared" si="45"/>
        <v>11.916053834019573</v>
      </c>
      <c r="BV20" s="6">
        <f t="shared" si="45"/>
        <v>12.535688633388592</v>
      </c>
      <c r="BW20" s="6">
        <f t="shared" si="45"/>
        <v>13.1875444423248</v>
      </c>
      <c r="BX20" s="6">
        <f t="shared" si="45"/>
        <v>13.87329675332569</v>
      </c>
      <c r="BY20" s="6">
        <f t="shared" si="45"/>
        <v>14.594708184498627</v>
      </c>
      <c r="BZ20" s="6">
        <f t="shared" si="45"/>
        <v>15.353633010092556</v>
      </c>
      <c r="CA20" s="6">
        <f t="shared" si="45"/>
        <v>16.152021926617369</v>
      </c>
      <c r="CB20" s="6">
        <f t="shared" si="45"/>
        <v>16.991927066801473</v>
      </c>
      <c r="CC20" s="6">
        <f t="shared" si="45"/>
        <v>17.875507274275151</v>
      </c>
      <c r="CD20" s="6">
        <f t="shared" si="45"/>
        <v>18.80503365253746</v>
      </c>
      <c r="CE20" s="6">
        <f t="shared" si="45"/>
        <v>19.782895402469411</v>
      </c>
      <c r="CF20" s="6">
        <f t="shared" si="45"/>
        <v>20.81160596339782</v>
      </c>
      <c r="CG20" s="6">
        <f t="shared" si="45"/>
        <v>21.893809473494507</v>
      </c>
      <c r="CH20" s="6">
        <f t="shared" si="45"/>
        <v>23.032287566116221</v>
      </c>
      <c r="CI20" s="6">
        <f t="shared" si="45"/>
        <v>24.229966519554264</v>
      </c>
      <c r="CJ20" s="6">
        <f t="shared" si="45"/>
        <v>25.489924778571087</v>
      </c>
      <c r="CK20" s="6">
        <f t="shared" si="45"/>
        <v>26.815400867056784</v>
      </c>
      <c r="CL20" s="6">
        <f t="shared" si="45"/>
        <v>28.209801712143737</v>
      </c>
      <c r="CM20" s="6">
        <f t="shared" ref="CM20:EX20" si="46">CL20*1.052</f>
        <v>29.676711401175211</v>
      </c>
      <c r="CN20" s="6">
        <f t="shared" si="46"/>
        <v>31.219900394036323</v>
      </c>
      <c r="CO20" s="6">
        <f t="shared" si="46"/>
        <v>32.843335214526213</v>
      </c>
      <c r="CP20" s="6">
        <f t="shared" si="46"/>
        <v>34.551188645681577</v>
      </c>
      <c r="CQ20" s="6">
        <f t="shared" si="46"/>
        <v>36.347850455257024</v>
      </c>
      <c r="CR20" s="6">
        <f t="shared" si="46"/>
        <v>38.237938678930391</v>
      </c>
      <c r="CS20" s="6">
        <f t="shared" si="46"/>
        <v>40.226311490234771</v>
      </c>
      <c r="CT20" s="6">
        <f t="shared" si="46"/>
        <v>42.318079687726978</v>
      </c>
      <c r="CU20" s="6">
        <f t="shared" si="46"/>
        <v>44.518619831488785</v>
      </c>
      <c r="CV20" s="6">
        <f t="shared" si="46"/>
        <v>46.8335880627262</v>
      </c>
      <c r="CW20" s="6">
        <f t="shared" si="46"/>
        <v>49.268934641987961</v>
      </c>
      <c r="CX20" s="6">
        <f t="shared" si="46"/>
        <v>51.830919243371341</v>
      </c>
      <c r="CY20" s="6">
        <f t="shared" si="46"/>
        <v>54.526127044026651</v>
      </c>
      <c r="CZ20" s="6">
        <f t="shared" si="46"/>
        <v>57.361485650316041</v>
      </c>
      <c r="DA20" s="6">
        <f t="shared" si="46"/>
        <v>60.344282904132477</v>
      </c>
      <c r="DB20" s="6">
        <f t="shared" si="46"/>
        <v>63.482185615147365</v>
      </c>
      <c r="DC20" s="6">
        <f t="shared" si="46"/>
        <v>66.783259267135037</v>
      </c>
      <c r="DD20" s="6">
        <f t="shared" si="46"/>
        <v>70.255988749026059</v>
      </c>
      <c r="DE20" s="6">
        <f t="shared" si="46"/>
        <v>73.909300163975416</v>
      </c>
      <c r="DF20" s="6">
        <f t="shared" si="46"/>
        <v>77.752583772502135</v>
      </c>
      <c r="DG20" s="6">
        <f t="shared" si="46"/>
        <v>81.795718128672249</v>
      </c>
      <c r="DH20" s="6">
        <f t="shared" si="46"/>
        <v>86.049095471363216</v>
      </c>
      <c r="DI20" s="6">
        <f t="shared" si="46"/>
        <v>90.523648435874108</v>
      </c>
      <c r="DJ20" s="6">
        <f t="shared" si="46"/>
        <v>95.230878154539568</v>
      </c>
      <c r="DK20" s="6">
        <f t="shared" si="46"/>
        <v>100.18288381857563</v>
      </c>
      <c r="DL20" s="6">
        <f t="shared" si="46"/>
        <v>105.39239377714156</v>
      </c>
      <c r="DM20" s="6">
        <f t="shared" si="46"/>
        <v>110.87279825355293</v>
      </c>
      <c r="DN20" s="6">
        <f t="shared" si="46"/>
        <v>116.63818376273768</v>
      </c>
      <c r="DO20" s="6">
        <f t="shared" si="46"/>
        <v>122.70336931840005</v>
      </c>
      <c r="DP20" s="6">
        <f t="shared" si="46"/>
        <v>129.08394452295687</v>
      </c>
      <c r="DQ20" s="6">
        <f t="shared" si="46"/>
        <v>135.79630963815063</v>
      </c>
      <c r="DR20" s="6">
        <f t="shared" si="46"/>
        <v>142.85771773933448</v>
      </c>
      <c r="DS20" s="6">
        <f t="shared" si="46"/>
        <v>150.28631906177986</v>
      </c>
      <c r="DT20" s="6">
        <f t="shared" si="46"/>
        <v>158.10120765299243</v>
      </c>
      <c r="DU20" s="6">
        <f t="shared" si="46"/>
        <v>166.32247045094803</v>
      </c>
      <c r="DV20" s="6">
        <f t="shared" si="46"/>
        <v>174.97123891439733</v>
      </c>
      <c r="DW20" s="6">
        <f t="shared" si="46"/>
        <v>184.06974333794599</v>
      </c>
      <c r="DX20" s="6">
        <f t="shared" si="46"/>
        <v>193.64136999151918</v>
      </c>
      <c r="DY20" s="6">
        <f t="shared" si="46"/>
        <v>203.7107212310782</v>
      </c>
      <c r="DZ20" s="6">
        <f t="shared" si="46"/>
        <v>214.30367873509428</v>
      </c>
      <c r="EA20" s="6">
        <f t="shared" si="46"/>
        <v>225.44747002931919</v>
      </c>
      <c r="EB20" s="6">
        <f t="shared" si="46"/>
        <v>237.17073847084379</v>
      </c>
      <c r="EC20" s="6">
        <f t="shared" si="46"/>
        <v>249.50361687132767</v>
      </c>
      <c r="ED20" s="6">
        <f t="shared" si="46"/>
        <v>262.47780494863673</v>
      </c>
      <c r="EE20" s="6">
        <f t="shared" si="46"/>
        <v>276.12665080596588</v>
      </c>
      <c r="EF20" s="6">
        <f t="shared" si="46"/>
        <v>290.48523664787609</v>
      </c>
      <c r="EG20" s="6">
        <f t="shared" si="46"/>
        <v>305.59046895356568</v>
      </c>
      <c r="EH20" s="6">
        <f t="shared" si="46"/>
        <v>321.4811733391511</v>
      </c>
      <c r="EI20" s="6">
        <f t="shared" si="46"/>
        <v>338.19819435278697</v>
      </c>
      <c r="EJ20" s="6">
        <f t="shared" si="46"/>
        <v>355.78450045913189</v>
      </c>
      <c r="EK20" s="6">
        <f t="shared" si="46"/>
        <v>374.28529448300679</v>
      </c>
      <c r="EL20" s="6">
        <f t="shared" si="46"/>
        <v>393.74812979612318</v>
      </c>
      <c r="EM20" s="6">
        <f t="shared" si="46"/>
        <v>414.22303254552162</v>
      </c>
      <c r="EN20" s="6">
        <f t="shared" si="46"/>
        <v>435.76263023788874</v>
      </c>
      <c r="EO20" s="6">
        <f t="shared" si="46"/>
        <v>458.42228701025897</v>
      </c>
      <c r="EP20" s="6">
        <f t="shared" si="46"/>
        <v>482.26024593479247</v>
      </c>
      <c r="EQ20" s="6">
        <f t="shared" si="46"/>
        <v>507.3377787234017</v>
      </c>
      <c r="ER20" s="6">
        <f t="shared" si="46"/>
        <v>533.7193432170186</v>
      </c>
      <c r="ES20" s="6">
        <f t="shared" si="46"/>
        <v>561.47274906430357</v>
      </c>
      <c r="ET20" s="6">
        <f t="shared" si="46"/>
        <v>590.66933201564734</v>
      </c>
      <c r="EU20" s="6">
        <f t="shared" si="46"/>
        <v>621.384137280461</v>
      </c>
      <c r="EV20" s="6">
        <f t="shared" si="46"/>
        <v>653.69611241904499</v>
      </c>
      <c r="EW20" s="6">
        <f t="shared" si="46"/>
        <v>687.68831026483531</v>
      </c>
      <c r="EX20" s="6">
        <f t="shared" si="46"/>
        <v>723.44810239860681</v>
      </c>
      <c r="EY20" s="6">
        <f t="shared" ref="EY20:FP20" si="47">EX20*1.052</f>
        <v>761.06740372333445</v>
      </c>
      <c r="EZ20" s="6">
        <f t="shared" si="47"/>
        <v>800.64290871694789</v>
      </c>
      <c r="FA20" s="6">
        <f t="shared" si="47"/>
        <v>842.27633997022917</v>
      </c>
      <c r="FB20" s="6">
        <f t="shared" si="47"/>
        <v>886.07470964868116</v>
      </c>
      <c r="FC20" s="6">
        <f t="shared" si="47"/>
        <v>932.15059455041262</v>
      </c>
      <c r="FD20" s="6">
        <f t="shared" si="47"/>
        <v>980.62242546703408</v>
      </c>
      <c r="FE20" s="6">
        <f t="shared" si="47"/>
        <v>1031.61479159132</v>
      </c>
      <c r="FF20" s="6">
        <f t="shared" si="47"/>
        <v>1085.2587607540686</v>
      </c>
      <c r="FG20" s="6">
        <f t="shared" si="47"/>
        <v>1141.6922163132801</v>
      </c>
      <c r="FH20" s="6">
        <f t="shared" si="47"/>
        <v>1201.0602115615707</v>
      </c>
      <c r="FI20" s="6">
        <f t="shared" si="47"/>
        <v>1263.5153425627725</v>
      </c>
      <c r="FJ20" s="6">
        <f t="shared" si="47"/>
        <v>1329.2181403760367</v>
      </c>
      <c r="FK20" s="6">
        <f t="shared" si="47"/>
        <v>1398.3374836755906</v>
      </c>
      <c r="FL20" s="6">
        <f t="shared" si="47"/>
        <v>1471.0510328267214</v>
      </c>
      <c r="FM20" s="6">
        <f t="shared" si="47"/>
        <v>1547.545686533711</v>
      </c>
      <c r="FN20" s="6">
        <f t="shared" si="47"/>
        <v>1628.018062233464</v>
      </c>
      <c r="FO20" s="6">
        <f t="shared" si="47"/>
        <v>1712.6750014696042</v>
      </c>
      <c r="FP20" s="6">
        <f t="shared" si="47"/>
        <v>1801.7341015460238</v>
      </c>
      <c r="FQ20" s="20">
        <f t="shared" si="21"/>
        <v>9.8821790298575712E-2</v>
      </c>
    </row>
    <row r="21" spans="1:173">
      <c r="A21">
        <f t="shared" si="22"/>
        <v>11</v>
      </c>
      <c r="B21" s="25" t="s">
        <v>154</v>
      </c>
      <c r="C21" s="25" t="s">
        <v>155</v>
      </c>
      <c r="D21" s="6">
        <f>INPUT!G21</f>
        <v>1.24</v>
      </c>
      <c r="E21" s="6">
        <f>INPUT!I21</f>
        <v>1.3</v>
      </c>
      <c r="F21" s="6">
        <f t="shared" si="6"/>
        <v>2.0000000000000018E-2</v>
      </c>
      <c r="G21" s="6">
        <f>'OCS 1.6'!D21</f>
        <v>25.691666666666666</v>
      </c>
      <c r="H21" s="6">
        <f t="shared" si="7"/>
        <v>1.24</v>
      </c>
      <c r="I21" s="6">
        <f t="shared" si="8"/>
        <v>1.26</v>
      </c>
      <c r="J21" s="6">
        <f t="shared" si="9"/>
        <v>1.28</v>
      </c>
      <c r="K21" s="6">
        <f t="shared" si="10"/>
        <v>1.3</v>
      </c>
      <c r="L21" s="6">
        <f t="shared" si="11"/>
        <v>1.3676000000000001</v>
      </c>
      <c r="M21" s="4">
        <f t="shared" si="23"/>
        <v>5.1999999999999998E-2</v>
      </c>
      <c r="N21" s="4">
        <f t="shared" si="12"/>
        <v>9.5734872347549863E-2</v>
      </c>
      <c r="O21" s="4"/>
      <c r="V21" s="6">
        <f t="shared" si="13"/>
        <v>-25.691666666666666</v>
      </c>
      <c r="W21" s="6">
        <f t="shared" si="14"/>
        <v>1.24</v>
      </c>
      <c r="X21" s="6">
        <f t="shared" si="15"/>
        <v>1.26</v>
      </c>
      <c r="Y21" s="6">
        <f t="shared" si="16"/>
        <v>1.28</v>
      </c>
      <c r="Z21" s="6">
        <f t="shared" si="17"/>
        <v>1.3</v>
      </c>
      <c r="AA21" s="6">
        <f t="shared" ref="AA21:CL21" si="48">Z21*1.052</f>
        <v>1.3676000000000001</v>
      </c>
      <c r="AB21" s="6">
        <f t="shared" si="48"/>
        <v>1.4387152000000003</v>
      </c>
      <c r="AC21" s="6">
        <f t="shared" si="48"/>
        <v>1.5135283904000003</v>
      </c>
      <c r="AD21" s="6">
        <f t="shared" si="48"/>
        <v>1.5922318667008004</v>
      </c>
      <c r="AE21" s="6">
        <f t="shared" si="48"/>
        <v>1.675027923769242</v>
      </c>
      <c r="AF21" s="6">
        <f t="shared" si="48"/>
        <v>1.7621293758052428</v>
      </c>
      <c r="AG21" s="6">
        <f t="shared" si="48"/>
        <v>1.8537601033471154</v>
      </c>
      <c r="AH21" s="6">
        <f t="shared" si="48"/>
        <v>1.9501556287211654</v>
      </c>
      <c r="AI21" s="6">
        <f t="shared" si="48"/>
        <v>2.051563721414666</v>
      </c>
      <c r="AJ21" s="6">
        <f t="shared" si="48"/>
        <v>2.1582450349282287</v>
      </c>
      <c r="AK21" s="6">
        <f t="shared" si="48"/>
        <v>2.2704737767444967</v>
      </c>
      <c r="AL21" s="6">
        <f t="shared" si="48"/>
        <v>2.3885384131352105</v>
      </c>
      <c r="AM21" s="6">
        <f t="shared" si="48"/>
        <v>2.5127424106182414</v>
      </c>
      <c r="AN21" s="6">
        <f t="shared" si="48"/>
        <v>2.6434050159703899</v>
      </c>
      <c r="AO21" s="6">
        <f t="shared" si="48"/>
        <v>2.7808620768008505</v>
      </c>
      <c r="AP21" s="6">
        <f t="shared" si="48"/>
        <v>2.925466904794495</v>
      </c>
      <c r="AQ21" s="6">
        <f t="shared" si="48"/>
        <v>3.077591183843809</v>
      </c>
      <c r="AR21" s="6">
        <f t="shared" si="48"/>
        <v>3.2376259254036874</v>
      </c>
      <c r="AS21" s="6">
        <f t="shared" si="48"/>
        <v>3.4059824735246793</v>
      </c>
      <c r="AT21" s="6">
        <f t="shared" si="48"/>
        <v>3.5830935621479627</v>
      </c>
      <c r="AU21" s="6">
        <f t="shared" si="48"/>
        <v>3.7694144273796568</v>
      </c>
      <c r="AV21" s="6">
        <f t="shared" si="48"/>
        <v>3.965423977603399</v>
      </c>
      <c r="AW21" s="6">
        <f t="shared" si="48"/>
        <v>4.1716260244387762</v>
      </c>
      <c r="AX21" s="6">
        <f t="shared" si="48"/>
        <v>4.3885505777095926</v>
      </c>
      <c r="AY21" s="6">
        <f t="shared" si="48"/>
        <v>4.6167552077504919</v>
      </c>
      <c r="AZ21" s="6">
        <f t="shared" si="48"/>
        <v>4.8568264785535176</v>
      </c>
      <c r="BA21" s="6">
        <f t="shared" si="48"/>
        <v>5.1093814554383004</v>
      </c>
      <c r="BB21" s="6">
        <f t="shared" si="48"/>
        <v>5.3750692911210924</v>
      </c>
      <c r="BC21" s="6">
        <f t="shared" si="48"/>
        <v>5.6545728942593891</v>
      </c>
      <c r="BD21" s="6">
        <f t="shared" si="48"/>
        <v>5.9486106847608777</v>
      </c>
      <c r="BE21" s="6">
        <f t="shared" si="48"/>
        <v>6.2579384403684433</v>
      </c>
      <c r="BF21" s="6">
        <f t="shared" si="48"/>
        <v>6.5833512392676026</v>
      </c>
      <c r="BG21" s="6">
        <f t="shared" si="48"/>
        <v>6.9256855037095182</v>
      </c>
      <c r="BH21" s="6">
        <f t="shared" si="48"/>
        <v>7.2858211499024135</v>
      </c>
      <c r="BI21" s="6">
        <f t="shared" si="48"/>
        <v>7.6646838496973393</v>
      </c>
      <c r="BJ21" s="6">
        <f t="shared" si="48"/>
        <v>8.0632474098816012</v>
      </c>
      <c r="BK21" s="6">
        <f t="shared" si="48"/>
        <v>8.4825362751954447</v>
      </c>
      <c r="BL21" s="6">
        <f t="shared" si="48"/>
        <v>8.9236281615056079</v>
      </c>
      <c r="BM21" s="6">
        <f t="shared" si="48"/>
        <v>9.3876568259038997</v>
      </c>
      <c r="BN21" s="6">
        <f t="shared" si="48"/>
        <v>9.8758149808509028</v>
      </c>
      <c r="BO21" s="6">
        <f t="shared" si="48"/>
        <v>10.389357359855151</v>
      </c>
      <c r="BP21" s="6">
        <f t="shared" si="48"/>
        <v>10.929603942567619</v>
      </c>
      <c r="BQ21" s="6">
        <f t="shared" si="48"/>
        <v>11.497943347581135</v>
      </c>
      <c r="BR21" s="6">
        <f t="shared" si="48"/>
        <v>12.095836401655355</v>
      </c>
      <c r="BS21" s="6">
        <f t="shared" si="48"/>
        <v>12.724819894541433</v>
      </c>
      <c r="BT21" s="6">
        <f t="shared" si="48"/>
        <v>13.386510529057588</v>
      </c>
      <c r="BU21" s="6">
        <f t="shared" si="48"/>
        <v>14.082609076568584</v>
      </c>
      <c r="BV21" s="6">
        <f t="shared" si="48"/>
        <v>14.814904748550152</v>
      </c>
      <c r="BW21" s="6">
        <f t="shared" si="48"/>
        <v>15.58527979547476</v>
      </c>
      <c r="BX21" s="6">
        <f t="shared" si="48"/>
        <v>16.395714344839448</v>
      </c>
      <c r="BY21" s="6">
        <f t="shared" si="48"/>
        <v>17.248291490771098</v>
      </c>
      <c r="BZ21" s="6">
        <f t="shared" si="48"/>
        <v>18.145202648291196</v>
      </c>
      <c r="CA21" s="6">
        <f t="shared" si="48"/>
        <v>19.088753186002339</v>
      </c>
      <c r="CB21" s="6">
        <f t="shared" si="48"/>
        <v>20.081368351674463</v>
      </c>
      <c r="CC21" s="6">
        <f t="shared" si="48"/>
        <v>21.125599505961535</v>
      </c>
      <c r="CD21" s="6">
        <f t="shared" si="48"/>
        <v>22.224130680271536</v>
      </c>
      <c r="CE21" s="6">
        <f t="shared" si="48"/>
        <v>23.379785475645658</v>
      </c>
      <c r="CF21" s="6">
        <f t="shared" si="48"/>
        <v>24.595534320379233</v>
      </c>
      <c r="CG21" s="6">
        <f t="shared" si="48"/>
        <v>25.874502105038953</v>
      </c>
      <c r="CH21" s="6">
        <f t="shared" si="48"/>
        <v>27.219976214500981</v>
      </c>
      <c r="CI21" s="6">
        <f t="shared" si="48"/>
        <v>28.635414977655035</v>
      </c>
      <c r="CJ21" s="6">
        <f t="shared" si="48"/>
        <v>30.124456556493097</v>
      </c>
      <c r="CK21" s="6">
        <f t="shared" si="48"/>
        <v>31.690928297430741</v>
      </c>
      <c r="CL21" s="6">
        <f t="shared" si="48"/>
        <v>33.338856568897143</v>
      </c>
      <c r="CM21" s="6">
        <f t="shared" ref="CM21:EX21" si="49">CL21*1.052</f>
        <v>35.072477110479795</v>
      </c>
      <c r="CN21" s="6">
        <f t="shared" si="49"/>
        <v>36.896245920224743</v>
      </c>
      <c r="CO21" s="6">
        <f t="shared" si="49"/>
        <v>38.814850708076435</v>
      </c>
      <c r="CP21" s="6">
        <f t="shared" si="49"/>
        <v>40.833222944896413</v>
      </c>
      <c r="CQ21" s="6">
        <f t="shared" si="49"/>
        <v>42.956550538031031</v>
      </c>
      <c r="CR21" s="6">
        <f t="shared" si="49"/>
        <v>45.190291166008649</v>
      </c>
      <c r="CS21" s="6">
        <f t="shared" si="49"/>
        <v>47.540186306641104</v>
      </c>
      <c r="CT21" s="6">
        <f t="shared" si="49"/>
        <v>50.012275994586446</v>
      </c>
      <c r="CU21" s="6">
        <f t="shared" si="49"/>
        <v>52.61291434630494</v>
      </c>
      <c r="CV21" s="6">
        <f t="shared" si="49"/>
        <v>55.348785892312797</v>
      </c>
      <c r="CW21" s="6">
        <f t="shared" si="49"/>
        <v>58.226922758713066</v>
      </c>
      <c r="CX21" s="6">
        <f t="shared" si="49"/>
        <v>61.254722742166145</v>
      </c>
      <c r="CY21" s="6">
        <f t="shared" si="49"/>
        <v>64.43996832475878</v>
      </c>
      <c r="CZ21" s="6">
        <f t="shared" si="49"/>
        <v>67.790846677646243</v>
      </c>
      <c r="DA21" s="6">
        <f t="shared" si="49"/>
        <v>71.315970704883853</v>
      </c>
      <c r="DB21" s="6">
        <f t="shared" si="49"/>
        <v>75.024401181537812</v>
      </c>
      <c r="DC21" s="6">
        <f t="shared" si="49"/>
        <v>78.925670042977785</v>
      </c>
      <c r="DD21" s="6">
        <f t="shared" si="49"/>
        <v>83.029804885212627</v>
      </c>
      <c r="DE21" s="6">
        <f t="shared" si="49"/>
        <v>87.347354739243684</v>
      </c>
      <c r="DF21" s="6">
        <f t="shared" si="49"/>
        <v>91.889417185684366</v>
      </c>
      <c r="DG21" s="6">
        <f t="shared" si="49"/>
        <v>96.667666879339961</v>
      </c>
      <c r="DH21" s="6">
        <f t="shared" si="49"/>
        <v>101.69438555706564</v>
      </c>
      <c r="DI21" s="6">
        <f t="shared" si="49"/>
        <v>106.98249360603306</v>
      </c>
      <c r="DJ21" s="6">
        <f t="shared" si="49"/>
        <v>112.54558327354678</v>
      </c>
      <c r="DK21" s="6">
        <f t="shared" si="49"/>
        <v>118.39795360377121</v>
      </c>
      <c r="DL21" s="6">
        <f t="shared" si="49"/>
        <v>124.55464719116732</v>
      </c>
      <c r="DM21" s="6">
        <f t="shared" si="49"/>
        <v>131.03148884510802</v>
      </c>
      <c r="DN21" s="6">
        <f t="shared" si="49"/>
        <v>137.84512626505364</v>
      </c>
      <c r="DO21" s="6">
        <f t="shared" si="49"/>
        <v>145.01307283083642</v>
      </c>
      <c r="DP21" s="6">
        <f t="shared" si="49"/>
        <v>152.55375261803991</v>
      </c>
      <c r="DQ21" s="6">
        <f t="shared" si="49"/>
        <v>160.48654775417799</v>
      </c>
      <c r="DR21" s="6">
        <f t="shared" si="49"/>
        <v>168.83184823739526</v>
      </c>
      <c r="DS21" s="6">
        <f t="shared" si="49"/>
        <v>177.61110434573982</v>
      </c>
      <c r="DT21" s="6">
        <f t="shared" si="49"/>
        <v>186.8468817717183</v>
      </c>
      <c r="DU21" s="6">
        <f t="shared" si="49"/>
        <v>196.56291962384765</v>
      </c>
      <c r="DV21" s="6">
        <f t="shared" si="49"/>
        <v>206.78419144428773</v>
      </c>
      <c r="DW21" s="6">
        <f t="shared" si="49"/>
        <v>217.5369693993907</v>
      </c>
      <c r="DX21" s="6">
        <f t="shared" si="49"/>
        <v>228.84889180815904</v>
      </c>
      <c r="DY21" s="6">
        <f t="shared" si="49"/>
        <v>240.74903418218332</v>
      </c>
      <c r="DZ21" s="6">
        <f t="shared" si="49"/>
        <v>253.26798395965687</v>
      </c>
      <c r="EA21" s="6">
        <f t="shared" si="49"/>
        <v>266.43791912555906</v>
      </c>
      <c r="EB21" s="6">
        <f t="shared" si="49"/>
        <v>280.29269092008815</v>
      </c>
      <c r="EC21" s="6">
        <f t="shared" si="49"/>
        <v>294.86791084793276</v>
      </c>
      <c r="ED21" s="6">
        <f t="shared" si="49"/>
        <v>310.2010422120253</v>
      </c>
      <c r="EE21" s="6">
        <f t="shared" si="49"/>
        <v>326.33149640705062</v>
      </c>
      <c r="EF21" s="6">
        <f t="shared" si="49"/>
        <v>343.30073422021729</v>
      </c>
      <c r="EG21" s="6">
        <f t="shared" si="49"/>
        <v>361.15237239966859</v>
      </c>
      <c r="EH21" s="6">
        <f t="shared" si="49"/>
        <v>379.9322957644514</v>
      </c>
      <c r="EI21" s="6">
        <f t="shared" si="49"/>
        <v>399.68877514420291</v>
      </c>
      <c r="EJ21" s="6">
        <f t="shared" si="49"/>
        <v>420.47259145170148</v>
      </c>
      <c r="EK21" s="6">
        <f t="shared" si="49"/>
        <v>442.33716620718997</v>
      </c>
      <c r="EL21" s="6">
        <f t="shared" si="49"/>
        <v>465.33869884996386</v>
      </c>
      <c r="EM21" s="6">
        <f t="shared" si="49"/>
        <v>489.536311190162</v>
      </c>
      <c r="EN21" s="6">
        <f t="shared" si="49"/>
        <v>514.99219937205044</v>
      </c>
      <c r="EO21" s="6">
        <f t="shared" si="49"/>
        <v>541.77179373939703</v>
      </c>
      <c r="EP21" s="6">
        <f t="shared" si="49"/>
        <v>569.94392701384572</v>
      </c>
      <c r="EQ21" s="6">
        <f t="shared" si="49"/>
        <v>599.58101121856578</v>
      </c>
      <c r="ER21" s="6">
        <f t="shared" si="49"/>
        <v>630.75922380193117</v>
      </c>
      <c r="ES21" s="6">
        <f t="shared" si="49"/>
        <v>663.55870343963159</v>
      </c>
      <c r="ET21" s="6">
        <f t="shared" si="49"/>
        <v>698.06375601849243</v>
      </c>
      <c r="EU21" s="6">
        <f t="shared" si="49"/>
        <v>734.36307133145408</v>
      </c>
      <c r="EV21" s="6">
        <f t="shared" si="49"/>
        <v>772.54995104068973</v>
      </c>
      <c r="EW21" s="6">
        <f t="shared" si="49"/>
        <v>812.72254849480566</v>
      </c>
      <c r="EX21" s="6">
        <f t="shared" si="49"/>
        <v>854.9841210165356</v>
      </c>
      <c r="EY21" s="6">
        <f t="shared" ref="EY21:FP21" si="50">EX21*1.052</f>
        <v>899.44329530939547</v>
      </c>
      <c r="EZ21" s="6">
        <f t="shared" si="50"/>
        <v>946.21434666548407</v>
      </c>
      <c r="FA21" s="6">
        <f t="shared" si="50"/>
        <v>995.41749269208924</v>
      </c>
      <c r="FB21" s="6">
        <f t="shared" si="50"/>
        <v>1047.1792023120779</v>
      </c>
      <c r="FC21" s="6">
        <f t="shared" si="50"/>
        <v>1101.632520832306</v>
      </c>
      <c r="FD21" s="6">
        <f t="shared" si="50"/>
        <v>1158.9174119155859</v>
      </c>
      <c r="FE21" s="6">
        <f t="shared" si="50"/>
        <v>1219.1811173351964</v>
      </c>
      <c r="FF21" s="6">
        <f t="shared" si="50"/>
        <v>1282.5785354366267</v>
      </c>
      <c r="FG21" s="6">
        <f t="shared" si="50"/>
        <v>1349.2726192793314</v>
      </c>
      <c r="FH21" s="6">
        <f t="shared" si="50"/>
        <v>1419.4347954818566</v>
      </c>
      <c r="FI21" s="6">
        <f t="shared" si="50"/>
        <v>1493.2454048469131</v>
      </c>
      <c r="FJ21" s="6">
        <f t="shared" si="50"/>
        <v>1570.8941658989527</v>
      </c>
      <c r="FK21" s="6">
        <f t="shared" si="50"/>
        <v>1652.5806625256982</v>
      </c>
      <c r="FL21" s="6">
        <f t="shared" si="50"/>
        <v>1738.5148569770347</v>
      </c>
      <c r="FM21" s="6">
        <f t="shared" si="50"/>
        <v>1828.9176295398406</v>
      </c>
      <c r="FN21" s="6">
        <f t="shared" si="50"/>
        <v>1924.0213462759125</v>
      </c>
      <c r="FO21" s="6">
        <f t="shared" si="50"/>
        <v>2024.07045628226</v>
      </c>
      <c r="FP21" s="6">
        <f t="shared" si="50"/>
        <v>2129.3221200089374</v>
      </c>
      <c r="FQ21" s="20">
        <f t="shared" si="21"/>
        <v>9.5734872347549863E-2</v>
      </c>
    </row>
    <row r="22" spans="1:173">
      <c r="A22">
        <f t="shared" si="22"/>
        <v>12</v>
      </c>
      <c r="B22" s="25" t="s">
        <v>247</v>
      </c>
      <c r="C22" s="25" t="s">
        <v>248</v>
      </c>
      <c r="D22" s="6">
        <f>INPUT!G22</f>
        <v>1.32</v>
      </c>
      <c r="E22" s="6">
        <f>INPUT!I22</f>
        <v>1.9</v>
      </c>
      <c r="F22" s="6">
        <f t="shared" si="6"/>
        <v>0.19333333333333327</v>
      </c>
      <c r="G22" s="6">
        <f>'OCS 1.6'!D22</f>
        <v>39.85</v>
      </c>
      <c r="H22" s="6">
        <f t="shared" si="7"/>
        <v>1.32</v>
      </c>
      <c r="I22" s="6">
        <f t="shared" si="8"/>
        <v>1.5133333333333334</v>
      </c>
      <c r="J22" s="6">
        <f t="shared" si="9"/>
        <v>1.7066666666666668</v>
      </c>
      <c r="K22" s="6">
        <f t="shared" si="10"/>
        <v>1.9000000000000001</v>
      </c>
      <c r="L22" s="6">
        <f t="shared" si="11"/>
        <v>1.9988000000000001</v>
      </c>
      <c r="M22" s="4">
        <f t="shared" si="23"/>
        <v>5.1999999999999998E-2</v>
      </c>
      <c r="N22" s="4">
        <f t="shared" si="12"/>
        <v>9.2267948293206364E-2</v>
      </c>
      <c r="O22" s="4"/>
      <c r="V22" s="6">
        <f t="shared" si="13"/>
        <v>-39.85</v>
      </c>
      <c r="W22" s="6">
        <f t="shared" si="14"/>
        <v>1.32</v>
      </c>
      <c r="X22" s="6">
        <f t="shared" si="15"/>
        <v>1.5133333333333334</v>
      </c>
      <c r="Y22" s="6">
        <f t="shared" si="16"/>
        <v>1.7066666666666668</v>
      </c>
      <c r="Z22" s="6">
        <f t="shared" si="17"/>
        <v>1.9000000000000001</v>
      </c>
      <c r="AA22" s="6">
        <f t="shared" ref="AA22:CL22" si="51">Z22*1.052</f>
        <v>1.9988000000000001</v>
      </c>
      <c r="AB22" s="6">
        <f t="shared" si="51"/>
        <v>2.1027376000000002</v>
      </c>
      <c r="AC22" s="6">
        <f t="shared" si="51"/>
        <v>2.2120799552000001</v>
      </c>
      <c r="AD22" s="6">
        <f t="shared" si="51"/>
        <v>2.3271081128704001</v>
      </c>
      <c r="AE22" s="6">
        <f t="shared" si="51"/>
        <v>2.448117734739661</v>
      </c>
      <c r="AF22" s="6">
        <f t="shared" si="51"/>
        <v>2.5754198569461235</v>
      </c>
      <c r="AG22" s="6">
        <f t="shared" si="51"/>
        <v>2.7093416895073221</v>
      </c>
      <c r="AH22" s="6">
        <f t="shared" si="51"/>
        <v>2.850227457361703</v>
      </c>
      <c r="AI22" s="6">
        <f t="shared" si="51"/>
        <v>2.9984392851445119</v>
      </c>
      <c r="AJ22" s="6">
        <f t="shared" si="51"/>
        <v>3.1543581279720265</v>
      </c>
      <c r="AK22" s="6">
        <f t="shared" si="51"/>
        <v>3.318384750626572</v>
      </c>
      <c r="AL22" s="6">
        <f t="shared" si="51"/>
        <v>3.4909407576591538</v>
      </c>
      <c r="AM22" s="6">
        <f t="shared" si="51"/>
        <v>3.6724696770574301</v>
      </c>
      <c r="AN22" s="6">
        <f t="shared" si="51"/>
        <v>3.8634381002644167</v>
      </c>
      <c r="AO22" s="6">
        <f t="shared" si="51"/>
        <v>4.0643368814781669</v>
      </c>
      <c r="AP22" s="6">
        <f t="shared" si="51"/>
        <v>4.2756823993150315</v>
      </c>
      <c r="AQ22" s="6">
        <f t="shared" si="51"/>
        <v>4.4980178840794132</v>
      </c>
      <c r="AR22" s="6">
        <f t="shared" si="51"/>
        <v>4.7319148140515432</v>
      </c>
      <c r="AS22" s="6">
        <f t="shared" si="51"/>
        <v>4.9779743843822235</v>
      </c>
      <c r="AT22" s="6">
        <f t="shared" si="51"/>
        <v>5.2368290523700995</v>
      </c>
      <c r="AU22" s="6">
        <f t="shared" si="51"/>
        <v>5.5091441630933451</v>
      </c>
      <c r="AV22" s="6">
        <f t="shared" si="51"/>
        <v>5.7956196595741991</v>
      </c>
      <c r="AW22" s="6">
        <f t="shared" si="51"/>
        <v>6.0969918818720581</v>
      </c>
      <c r="AX22" s="6">
        <f t="shared" si="51"/>
        <v>6.4140354597294058</v>
      </c>
      <c r="AY22" s="6">
        <f t="shared" si="51"/>
        <v>6.7475653036353354</v>
      </c>
      <c r="AZ22" s="6">
        <f t="shared" si="51"/>
        <v>7.0984386994243733</v>
      </c>
      <c r="BA22" s="6">
        <f t="shared" si="51"/>
        <v>7.4675575117944408</v>
      </c>
      <c r="BB22" s="6">
        <f t="shared" si="51"/>
        <v>7.8558705024077522</v>
      </c>
      <c r="BC22" s="6">
        <f t="shared" si="51"/>
        <v>8.2643757685329557</v>
      </c>
      <c r="BD22" s="6">
        <f t="shared" si="51"/>
        <v>8.6941233084966694</v>
      </c>
      <c r="BE22" s="6">
        <f t="shared" si="51"/>
        <v>9.1462177205384965</v>
      </c>
      <c r="BF22" s="6">
        <f t="shared" si="51"/>
        <v>9.6218210420064985</v>
      </c>
      <c r="BG22" s="6">
        <f t="shared" si="51"/>
        <v>10.122155736190837</v>
      </c>
      <c r="BH22" s="6">
        <f t="shared" si="51"/>
        <v>10.648507834472762</v>
      </c>
      <c r="BI22" s="6">
        <f t="shared" si="51"/>
        <v>11.202230241865346</v>
      </c>
      <c r="BJ22" s="6">
        <f t="shared" si="51"/>
        <v>11.784746214442345</v>
      </c>
      <c r="BK22" s="6">
        <f t="shared" si="51"/>
        <v>12.397553017593347</v>
      </c>
      <c r="BL22" s="6">
        <f t="shared" si="51"/>
        <v>13.042225774508202</v>
      </c>
      <c r="BM22" s="6">
        <f t="shared" si="51"/>
        <v>13.720421514782629</v>
      </c>
      <c r="BN22" s="6">
        <f t="shared" si="51"/>
        <v>14.433883433551326</v>
      </c>
      <c r="BO22" s="6">
        <f t="shared" si="51"/>
        <v>15.184445372095995</v>
      </c>
      <c r="BP22" s="6">
        <f t="shared" si="51"/>
        <v>15.974036531444987</v>
      </c>
      <c r="BQ22" s="6">
        <f t="shared" si="51"/>
        <v>16.804686431080128</v>
      </c>
      <c r="BR22" s="6">
        <f t="shared" si="51"/>
        <v>17.678530125496295</v>
      </c>
      <c r="BS22" s="6">
        <f t="shared" si="51"/>
        <v>18.597813692022104</v>
      </c>
      <c r="BT22" s="6">
        <f t="shared" si="51"/>
        <v>19.564900004007253</v>
      </c>
      <c r="BU22" s="6">
        <f t="shared" si="51"/>
        <v>20.582274804215633</v>
      </c>
      <c r="BV22" s="6">
        <f t="shared" si="51"/>
        <v>21.652553094034847</v>
      </c>
      <c r="BW22" s="6">
        <f t="shared" si="51"/>
        <v>22.778485854924661</v>
      </c>
      <c r="BX22" s="6">
        <f t="shared" si="51"/>
        <v>23.962967119380743</v>
      </c>
      <c r="BY22" s="6">
        <f t="shared" si="51"/>
        <v>25.209041409588544</v>
      </c>
      <c r="BZ22" s="6">
        <f t="shared" si="51"/>
        <v>26.519911562887149</v>
      </c>
      <c r="CA22" s="6">
        <f t="shared" si="51"/>
        <v>27.898946964157282</v>
      </c>
      <c r="CB22" s="6">
        <f t="shared" si="51"/>
        <v>29.349692206293462</v>
      </c>
      <c r="CC22" s="6">
        <f t="shared" si="51"/>
        <v>30.875876201020723</v>
      </c>
      <c r="CD22" s="6">
        <f t="shared" si="51"/>
        <v>32.481421763473804</v>
      </c>
      <c r="CE22" s="6">
        <f t="shared" si="51"/>
        <v>34.170455695174446</v>
      </c>
      <c r="CF22" s="6">
        <f t="shared" si="51"/>
        <v>35.947319391323518</v>
      </c>
      <c r="CG22" s="6">
        <f t="shared" si="51"/>
        <v>37.816579999672342</v>
      </c>
      <c r="CH22" s="6">
        <f t="shared" si="51"/>
        <v>39.783042159655302</v>
      </c>
      <c r="CI22" s="6">
        <f t="shared" si="51"/>
        <v>41.851760351957381</v>
      </c>
      <c r="CJ22" s="6">
        <f t="shared" si="51"/>
        <v>44.028051890259164</v>
      </c>
      <c r="CK22" s="6">
        <f t="shared" si="51"/>
        <v>46.317510588552643</v>
      </c>
      <c r="CL22" s="6">
        <f t="shared" si="51"/>
        <v>48.726021139157382</v>
      </c>
      <c r="CM22" s="6">
        <f t="shared" ref="CM22:EX22" si="52">CL22*1.052</f>
        <v>51.259774238393568</v>
      </c>
      <c r="CN22" s="6">
        <f t="shared" si="52"/>
        <v>53.925282498790033</v>
      </c>
      <c r="CO22" s="6">
        <f t="shared" si="52"/>
        <v>56.72939718872712</v>
      </c>
      <c r="CP22" s="6">
        <f t="shared" si="52"/>
        <v>59.679325842540933</v>
      </c>
      <c r="CQ22" s="6">
        <f t="shared" si="52"/>
        <v>62.782650786353067</v>
      </c>
      <c r="CR22" s="6">
        <f t="shared" si="52"/>
        <v>66.047348627243423</v>
      </c>
      <c r="CS22" s="6">
        <f t="shared" si="52"/>
        <v>69.481810755860081</v>
      </c>
      <c r="CT22" s="6">
        <f t="shared" si="52"/>
        <v>73.094864915164806</v>
      </c>
      <c r="CU22" s="6">
        <f t="shared" si="52"/>
        <v>76.895797890753386</v>
      </c>
      <c r="CV22" s="6">
        <f t="shared" si="52"/>
        <v>80.894379381072568</v>
      </c>
      <c r="CW22" s="6">
        <f t="shared" si="52"/>
        <v>85.100887108888344</v>
      </c>
      <c r="CX22" s="6">
        <f t="shared" si="52"/>
        <v>89.526133238550543</v>
      </c>
      <c r="CY22" s="6">
        <f t="shared" si="52"/>
        <v>94.181492166955181</v>
      </c>
      <c r="CZ22" s="6">
        <f t="shared" si="52"/>
        <v>99.07892975963685</v>
      </c>
      <c r="DA22" s="6">
        <f t="shared" si="52"/>
        <v>104.23103410713797</v>
      </c>
      <c r="DB22" s="6">
        <f t="shared" si="52"/>
        <v>109.65104788070916</v>
      </c>
      <c r="DC22" s="6">
        <f t="shared" si="52"/>
        <v>115.35290237050604</v>
      </c>
      <c r="DD22" s="6">
        <f t="shared" si="52"/>
        <v>121.35125329377236</v>
      </c>
      <c r="DE22" s="6">
        <f t="shared" si="52"/>
        <v>127.66151846504853</v>
      </c>
      <c r="DF22" s="6">
        <f t="shared" si="52"/>
        <v>134.29991742523106</v>
      </c>
      <c r="DG22" s="6">
        <f t="shared" si="52"/>
        <v>141.28351313134308</v>
      </c>
      <c r="DH22" s="6">
        <f t="shared" si="52"/>
        <v>148.63025581417293</v>
      </c>
      <c r="DI22" s="6">
        <f t="shared" si="52"/>
        <v>156.35902911650993</v>
      </c>
      <c r="DJ22" s="6">
        <f t="shared" si="52"/>
        <v>164.48969863056845</v>
      </c>
      <c r="DK22" s="6">
        <f t="shared" si="52"/>
        <v>173.04316295935803</v>
      </c>
      <c r="DL22" s="6">
        <f t="shared" si="52"/>
        <v>182.04140743324464</v>
      </c>
      <c r="DM22" s="6">
        <f t="shared" si="52"/>
        <v>191.50756061977339</v>
      </c>
      <c r="DN22" s="6">
        <f t="shared" si="52"/>
        <v>201.4659537720016</v>
      </c>
      <c r="DO22" s="6">
        <f t="shared" si="52"/>
        <v>211.94218336814569</v>
      </c>
      <c r="DP22" s="6">
        <f t="shared" si="52"/>
        <v>222.96317690328928</v>
      </c>
      <c r="DQ22" s="6">
        <f t="shared" si="52"/>
        <v>234.55726210226032</v>
      </c>
      <c r="DR22" s="6">
        <f t="shared" si="52"/>
        <v>246.75423973157788</v>
      </c>
      <c r="DS22" s="6">
        <f t="shared" si="52"/>
        <v>259.58546019761997</v>
      </c>
      <c r="DT22" s="6">
        <f t="shared" si="52"/>
        <v>273.08390412789623</v>
      </c>
      <c r="DU22" s="6">
        <f t="shared" si="52"/>
        <v>287.28426714254687</v>
      </c>
      <c r="DV22" s="6">
        <f t="shared" si="52"/>
        <v>302.22304903395934</v>
      </c>
      <c r="DW22" s="6">
        <f t="shared" si="52"/>
        <v>317.93864758372524</v>
      </c>
      <c r="DX22" s="6">
        <f t="shared" si="52"/>
        <v>334.47145725807894</v>
      </c>
      <c r="DY22" s="6">
        <f t="shared" si="52"/>
        <v>351.86397303549904</v>
      </c>
      <c r="DZ22" s="6">
        <f t="shared" si="52"/>
        <v>370.16089963334502</v>
      </c>
      <c r="EA22" s="6">
        <f t="shared" si="52"/>
        <v>389.40926641427899</v>
      </c>
      <c r="EB22" s="6">
        <f t="shared" si="52"/>
        <v>409.65854826782152</v>
      </c>
      <c r="EC22" s="6">
        <f t="shared" si="52"/>
        <v>430.96079277774828</v>
      </c>
      <c r="ED22" s="6">
        <f t="shared" si="52"/>
        <v>453.37075400219123</v>
      </c>
      <c r="EE22" s="6">
        <f t="shared" si="52"/>
        <v>476.94603321030519</v>
      </c>
      <c r="EF22" s="6">
        <f t="shared" si="52"/>
        <v>501.74722693724107</v>
      </c>
      <c r="EG22" s="6">
        <f t="shared" si="52"/>
        <v>527.83808273797763</v>
      </c>
      <c r="EH22" s="6">
        <f t="shared" si="52"/>
        <v>555.28566304035246</v>
      </c>
      <c r="EI22" s="6">
        <f t="shared" si="52"/>
        <v>584.16051751845077</v>
      </c>
      <c r="EJ22" s="6">
        <f t="shared" si="52"/>
        <v>614.53686442941023</v>
      </c>
      <c r="EK22" s="6">
        <f t="shared" si="52"/>
        <v>646.49278137973954</v>
      </c>
      <c r="EL22" s="6">
        <f t="shared" si="52"/>
        <v>680.11040601148602</v>
      </c>
      <c r="EM22" s="6">
        <f t="shared" si="52"/>
        <v>715.47614712408335</v>
      </c>
      <c r="EN22" s="6">
        <f t="shared" si="52"/>
        <v>752.68090677453574</v>
      </c>
      <c r="EO22" s="6">
        <f t="shared" si="52"/>
        <v>791.82031392681165</v>
      </c>
      <c r="EP22" s="6">
        <f t="shared" si="52"/>
        <v>832.99497025100584</v>
      </c>
      <c r="EQ22" s="6">
        <f t="shared" si="52"/>
        <v>876.31070870405813</v>
      </c>
      <c r="ER22" s="6">
        <f t="shared" si="52"/>
        <v>921.87886555666921</v>
      </c>
      <c r="ES22" s="6">
        <f t="shared" si="52"/>
        <v>969.81656656561609</v>
      </c>
      <c r="ET22" s="6">
        <f t="shared" si="52"/>
        <v>1020.2470280270281</v>
      </c>
      <c r="EU22" s="6">
        <f t="shared" si="52"/>
        <v>1073.2998734844336</v>
      </c>
      <c r="EV22" s="6">
        <f t="shared" si="52"/>
        <v>1129.1114669056242</v>
      </c>
      <c r="EW22" s="6">
        <f t="shared" si="52"/>
        <v>1187.8252631847167</v>
      </c>
      <c r="EX22" s="6">
        <f t="shared" si="52"/>
        <v>1249.592176870322</v>
      </c>
      <c r="EY22" s="6">
        <f t="shared" ref="EY22:FP22" si="53">EX22*1.052</f>
        <v>1314.5709700675789</v>
      </c>
      <c r="EZ22" s="6">
        <f t="shared" si="53"/>
        <v>1382.9286605110931</v>
      </c>
      <c r="FA22" s="6">
        <f t="shared" si="53"/>
        <v>1454.8409508576699</v>
      </c>
      <c r="FB22" s="6">
        <f t="shared" si="53"/>
        <v>1530.4926803022688</v>
      </c>
      <c r="FC22" s="6">
        <f t="shared" si="53"/>
        <v>1610.0782996779869</v>
      </c>
      <c r="FD22" s="6">
        <f t="shared" si="53"/>
        <v>1693.8023712612423</v>
      </c>
      <c r="FE22" s="6">
        <f t="shared" si="53"/>
        <v>1781.880094566827</v>
      </c>
      <c r="FF22" s="6">
        <f t="shared" si="53"/>
        <v>1874.5378594843021</v>
      </c>
      <c r="FG22" s="6">
        <f t="shared" si="53"/>
        <v>1972.0138281774859</v>
      </c>
      <c r="FH22" s="6">
        <f t="shared" si="53"/>
        <v>2074.5585472427151</v>
      </c>
      <c r="FI22" s="6">
        <f t="shared" si="53"/>
        <v>2182.4355916993363</v>
      </c>
      <c r="FJ22" s="6">
        <f t="shared" si="53"/>
        <v>2295.9222424677018</v>
      </c>
      <c r="FK22" s="6">
        <f t="shared" si="53"/>
        <v>2415.3101990760224</v>
      </c>
      <c r="FL22" s="6">
        <f t="shared" si="53"/>
        <v>2540.9063294279758</v>
      </c>
      <c r="FM22" s="6">
        <f t="shared" si="53"/>
        <v>2673.0334585582309</v>
      </c>
      <c r="FN22" s="6">
        <f t="shared" si="53"/>
        <v>2812.0311984032592</v>
      </c>
      <c r="FO22" s="6">
        <f t="shared" si="53"/>
        <v>2958.2568207202289</v>
      </c>
      <c r="FP22" s="6">
        <f t="shared" si="53"/>
        <v>3112.086175397681</v>
      </c>
      <c r="FQ22" s="20">
        <f t="shared" si="21"/>
        <v>9.2267948293206364E-2</v>
      </c>
    </row>
    <row r="23" spans="1:173" ht="15.75">
      <c r="A23">
        <f t="shared" si="22"/>
        <v>13</v>
      </c>
      <c r="B23" s="12" t="s">
        <v>156</v>
      </c>
      <c r="C23" s="12" t="s">
        <v>157</v>
      </c>
      <c r="D23" s="6">
        <f>INPUT!G23</f>
        <v>2.1</v>
      </c>
      <c r="E23" s="6">
        <f>INPUT!I23</f>
        <v>2.4</v>
      </c>
      <c r="F23" s="6">
        <f t="shared" si="6"/>
        <v>9.9999999999999936E-2</v>
      </c>
      <c r="G23" s="6">
        <f>'OCS 1.6'!D23</f>
        <v>47.170000000000009</v>
      </c>
      <c r="H23" s="6">
        <f t="shared" si="7"/>
        <v>2.1</v>
      </c>
      <c r="I23" s="6">
        <f t="shared" si="8"/>
        <v>2.2000000000000002</v>
      </c>
      <c r="J23" s="6">
        <f t="shared" si="9"/>
        <v>2.3000000000000003</v>
      </c>
      <c r="K23" s="6">
        <f t="shared" si="10"/>
        <v>2.4000000000000004</v>
      </c>
      <c r="L23" s="6">
        <f t="shared" si="11"/>
        <v>2.5248000000000004</v>
      </c>
      <c r="M23" s="4">
        <f t="shared" si="23"/>
        <v>5.1999999999999998E-2</v>
      </c>
      <c r="N23" s="4">
        <f t="shared" si="12"/>
        <v>9.5673748191632643E-2</v>
      </c>
      <c r="O23" s="4"/>
      <c r="V23" s="6">
        <f t="shared" si="13"/>
        <v>-47.170000000000009</v>
      </c>
      <c r="W23" s="6">
        <f t="shared" si="14"/>
        <v>2.1</v>
      </c>
      <c r="X23" s="6">
        <f t="shared" si="15"/>
        <v>2.2000000000000002</v>
      </c>
      <c r="Y23" s="6">
        <f t="shared" si="16"/>
        <v>2.3000000000000003</v>
      </c>
      <c r="Z23" s="6">
        <f t="shared" si="17"/>
        <v>2.4000000000000004</v>
      </c>
      <c r="AA23" s="6">
        <f t="shared" ref="AA23:CL23" si="54">Z23*1.052</f>
        <v>2.5248000000000004</v>
      </c>
      <c r="AB23" s="6">
        <f t="shared" si="54"/>
        <v>2.6560896000000005</v>
      </c>
      <c r="AC23" s="6">
        <f t="shared" si="54"/>
        <v>2.7942062592000005</v>
      </c>
      <c r="AD23" s="6">
        <f t="shared" si="54"/>
        <v>2.9395049846784005</v>
      </c>
      <c r="AE23" s="6">
        <f t="shared" si="54"/>
        <v>3.0923592438816776</v>
      </c>
      <c r="AF23" s="6">
        <f t="shared" si="54"/>
        <v>3.2531619245635248</v>
      </c>
      <c r="AG23" s="6">
        <f t="shared" si="54"/>
        <v>3.4223263446408283</v>
      </c>
      <c r="AH23" s="6">
        <f t="shared" si="54"/>
        <v>3.6002873145621517</v>
      </c>
      <c r="AI23" s="6">
        <f t="shared" si="54"/>
        <v>3.7875022549193837</v>
      </c>
      <c r="AJ23" s="6">
        <f t="shared" si="54"/>
        <v>3.9844523721751917</v>
      </c>
      <c r="AK23" s="6">
        <f t="shared" si="54"/>
        <v>4.1916438955283022</v>
      </c>
      <c r="AL23" s="6">
        <f t="shared" si="54"/>
        <v>4.4096093780957739</v>
      </c>
      <c r="AM23" s="6">
        <f t="shared" si="54"/>
        <v>4.6389090657567547</v>
      </c>
      <c r="AN23" s="6">
        <f t="shared" si="54"/>
        <v>4.8801323371761063</v>
      </c>
      <c r="AO23" s="6">
        <f t="shared" si="54"/>
        <v>5.1338992187092645</v>
      </c>
      <c r="AP23" s="6">
        <f t="shared" si="54"/>
        <v>5.4008619780821467</v>
      </c>
      <c r="AQ23" s="6">
        <f t="shared" si="54"/>
        <v>5.6817068009424183</v>
      </c>
      <c r="AR23" s="6">
        <f t="shared" si="54"/>
        <v>5.9771555545914241</v>
      </c>
      <c r="AS23" s="6">
        <f t="shared" si="54"/>
        <v>6.2879676434301786</v>
      </c>
      <c r="AT23" s="6">
        <f t="shared" si="54"/>
        <v>6.6149419608885482</v>
      </c>
      <c r="AU23" s="6">
        <f t="shared" si="54"/>
        <v>6.9589189428547531</v>
      </c>
      <c r="AV23" s="6">
        <f t="shared" si="54"/>
        <v>7.3207827278832003</v>
      </c>
      <c r="AW23" s="6">
        <f t="shared" si="54"/>
        <v>7.7014634297331268</v>
      </c>
      <c r="AX23" s="6">
        <f t="shared" si="54"/>
        <v>8.1019395280792494</v>
      </c>
      <c r="AY23" s="6">
        <f t="shared" si="54"/>
        <v>8.5232403835393704</v>
      </c>
      <c r="AZ23" s="6">
        <f t="shared" si="54"/>
        <v>8.9664488834834177</v>
      </c>
      <c r="BA23" s="6">
        <f t="shared" si="54"/>
        <v>9.4327042254245566</v>
      </c>
      <c r="BB23" s="6">
        <f t="shared" si="54"/>
        <v>9.9232048451466337</v>
      </c>
      <c r="BC23" s="6">
        <f t="shared" si="54"/>
        <v>10.439211497094259</v>
      </c>
      <c r="BD23" s="6">
        <f t="shared" si="54"/>
        <v>10.982050494943161</v>
      </c>
      <c r="BE23" s="6">
        <f t="shared" si="54"/>
        <v>11.553117120680206</v>
      </c>
      <c r="BF23" s="6">
        <f t="shared" si="54"/>
        <v>12.153879210955576</v>
      </c>
      <c r="BG23" s="6">
        <f t="shared" si="54"/>
        <v>12.785880929925266</v>
      </c>
      <c r="BH23" s="6">
        <f t="shared" si="54"/>
        <v>13.450746738281381</v>
      </c>
      <c r="BI23" s="6">
        <f t="shared" si="54"/>
        <v>14.150185568672013</v>
      </c>
      <c r="BJ23" s="6">
        <f t="shared" si="54"/>
        <v>14.885995218242959</v>
      </c>
      <c r="BK23" s="6">
        <f t="shared" si="54"/>
        <v>15.660066969591593</v>
      </c>
      <c r="BL23" s="6">
        <f t="shared" si="54"/>
        <v>16.474390452010358</v>
      </c>
      <c r="BM23" s="6">
        <f t="shared" si="54"/>
        <v>17.331058755514896</v>
      </c>
      <c r="BN23" s="6">
        <f t="shared" si="54"/>
        <v>18.232273810801672</v>
      </c>
      <c r="BO23" s="6">
        <f t="shared" si="54"/>
        <v>19.180352048963361</v>
      </c>
      <c r="BP23" s="6">
        <f t="shared" si="54"/>
        <v>20.177730355509457</v>
      </c>
      <c r="BQ23" s="6">
        <f t="shared" si="54"/>
        <v>21.226972333995949</v>
      </c>
      <c r="BR23" s="6">
        <f t="shared" si="54"/>
        <v>22.330774895363739</v>
      </c>
      <c r="BS23" s="6">
        <f t="shared" si="54"/>
        <v>23.491975189922655</v>
      </c>
      <c r="BT23" s="6">
        <f t="shared" si="54"/>
        <v>24.713557899798634</v>
      </c>
      <c r="BU23" s="6">
        <f t="shared" si="54"/>
        <v>25.998662910588163</v>
      </c>
      <c r="BV23" s="6">
        <f t="shared" si="54"/>
        <v>27.350593381938747</v>
      </c>
      <c r="BW23" s="6">
        <f t="shared" si="54"/>
        <v>28.772824237799565</v>
      </c>
      <c r="BX23" s="6">
        <f t="shared" si="54"/>
        <v>30.269011098165144</v>
      </c>
      <c r="BY23" s="6">
        <f t="shared" si="54"/>
        <v>31.842999675269734</v>
      </c>
      <c r="BZ23" s="6">
        <f t="shared" si="54"/>
        <v>33.498835658383761</v>
      </c>
      <c r="CA23" s="6">
        <f t="shared" si="54"/>
        <v>35.240775112619716</v>
      </c>
      <c r="CB23" s="6">
        <f t="shared" si="54"/>
        <v>37.073295418475944</v>
      </c>
      <c r="CC23" s="6">
        <f t="shared" si="54"/>
        <v>39.001106780236697</v>
      </c>
      <c r="CD23" s="6">
        <f t="shared" si="54"/>
        <v>41.029164332809003</v>
      </c>
      <c r="CE23" s="6">
        <f t="shared" si="54"/>
        <v>43.162680878115076</v>
      </c>
      <c r="CF23" s="6">
        <f t="shared" si="54"/>
        <v>45.407140283777061</v>
      </c>
      <c r="CG23" s="6">
        <f t="shared" si="54"/>
        <v>47.768311578533471</v>
      </c>
      <c r="CH23" s="6">
        <f t="shared" si="54"/>
        <v>50.252263780617213</v>
      </c>
      <c r="CI23" s="6">
        <f t="shared" si="54"/>
        <v>52.865381497209313</v>
      </c>
      <c r="CJ23" s="6">
        <f t="shared" si="54"/>
        <v>55.614381335064202</v>
      </c>
      <c r="CK23" s="6">
        <f t="shared" si="54"/>
        <v>58.506329164487546</v>
      </c>
      <c r="CL23" s="6">
        <f t="shared" si="54"/>
        <v>61.5486582810409</v>
      </c>
      <c r="CM23" s="6">
        <f t="shared" ref="CM23:EX23" si="55">CL23*1.052</f>
        <v>64.749188511655035</v>
      </c>
      <c r="CN23" s="6">
        <f t="shared" si="55"/>
        <v>68.116146314261101</v>
      </c>
      <c r="CO23" s="6">
        <f t="shared" si="55"/>
        <v>71.658185922602684</v>
      </c>
      <c r="CP23" s="6">
        <f t="shared" si="55"/>
        <v>75.384411590578026</v>
      </c>
      <c r="CQ23" s="6">
        <f t="shared" si="55"/>
        <v>79.304400993288084</v>
      </c>
      <c r="CR23" s="6">
        <f t="shared" si="55"/>
        <v>83.428229844939068</v>
      </c>
      <c r="CS23" s="6">
        <f t="shared" si="55"/>
        <v>87.76649779687591</v>
      </c>
      <c r="CT23" s="6">
        <f t="shared" si="55"/>
        <v>92.330355682313467</v>
      </c>
      <c r="CU23" s="6">
        <f t="shared" si="55"/>
        <v>97.131534177793768</v>
      </c>
      <c r="CV23" s="6">
        <f t="shared" si="55"/>
        <v>102.18237395503905</v>
      </c>
      <c r="CW23" s="6">
        <f t="shared" si="55"/>
        <v>107.49585740070108</v>
      </c>
      <c r="CX23" s="6">
        <f t="shared" si="55"/>
        <v>113.08564198553755</v>
      </c>
      <c r="CY23" s="6">
        <f t="shared" si="55"/>
        <v>118.9660953687855</v>
      </c>
      <c r="CZ23" s="6">
        <f t="shared" si="55"/>
        <v>125.15233232796236</v>
      </c>
      <c r="DA23" s="6">
        <f t="shared" si="55"/>
        <v>131.66025360901639</v>
      </c>
      <c r="DB23" s="6">
        <f t="shared" si="55"/>
        <v>138.50658679668524</v>
      </c>
      <c r="DC23" s="6">
        <f t="shared" si="55"/>
        <v>145.70892931011289</v>
      </c>
      <c r="DD23" s="6">
        <f t="shared" si="55"/>
        <v>153.28579363423876</v>
      </c>
      <c r="DE23" s="6">
        <f t="shared" si="55"/>
        <v>161.25665490321919</v>
      </c>
      <c r="DF23" s="6">
        <f t="shared" si="55"/>
        <v>169.6420009581866</v>
      </c>
      <c r="DG23" s="6">
        <f t="shared" si="55"/>
        <v>178.46338500801232</v>
      </c>
      <c r="DH23" s="6">
        <f t="shared" si="55"/>
        <v>187.74348102842896</v>
      </c>
      <c r="DI23" s="6">
        <f t="shared" si="55"/>
        <v>197.50614204190728</v>
      </c>
      <c r="DJ23" s="6">
        <f t="shared" si="55"/>
        <v>207.77646142808646</v>
      </c>
      <c r="DK23" s="6">
        <f t="shared" si="55"/>
        <v>218.58083742234697</v>
      </c>
      <c r="DL23" s="6">
        <f t="shared" si="55"/>
        <v>229.94704096830904</v>
      </c>
      <c r="DM23" s="6">
        <f t="shared" si="55"/>
        <v>241.90428709866111</v>
      </c>
      <c r="DN23" s="6">
        <f t="shared" si="55"/>
        <v>254.4833100277915</v>
      </c>
      <c r="DO23" s="6">
        <f t="shared" si="55"/>
        <v>267.71644214923668</v>
      </c>
      <c r="DP23" s="6">
        <f t="shared" si="55"/>
        <v>281.63769714099698</v>
      </c>
      <c r="DQ23" s="6">
        <f t="shared" si="55"/>
        <v>296.28285739232882</v>
      </c>
      <c r="DR23" s="6">
        <f t="shared" si="55"/>
        <v>311.68956597672991</v>
      </c>
      <c r="DS23" s="6">
        <f t="shared" si="55"/>
        <v>327.89742340751985</v>
      </c>
      <c r="DT23" s="6">
        <f t="shared" si="55"/>
        <v>344.94808942471087</v>
      </c>
      <c r="DU23" s="6">
        <f t="shared" si="55"/>
        <v>362.88539007479585</v>
      </c>
      <c r="DV23" s="6">
        <f t="shared" si="55"/>
        <v>381.75543035868526</v>
      </c>
      <c r="DW23" s="6">
        <f t="shared" si="55"/>
        <v>401.60671273733692</v>
      </c>
      <c r="DX23" s="6">
        <f t="shared" si="55"/>
        <v>422.49026179967848</v>
      </c>
      <c r="DY23" s="6">
        <f t="shared" si="55"/>
        <v>444.4597554132618</v>
      </c>
      <c r="DZ23" s="6">
        <f t="shared" si="55"/>
        <v>467.57166269475141</v>
      </c>
      <c r="EA23" s="6">
        <f t="shared" si="55"/>
        <v>491.88538915487851</v>
      </c>
      <c r="EB23" s="6">
        <f t="shared" si="55"/>
        <v>517.46342939093222</v>
      </c>
      <c r="EC23" s="6">
        <f t="shared" si="55"/>
        <v>544.37152771926071</v>
      </c>
      <c r="ED23" s="6">
        <f t="shared" si="55"/>
        <v>572.67884716066226</v>
      </c>
      <c r="EE23" s="6">
        <f t="shared" si="55"/>
        <v>602.45814721301667</v>
      </c>
      <c r="EF23" s="6">
        <f t="shared" si="55"/>
        <v>633.78597086809361</v>
      </c>
      <c r="EG23" s="6">
        <f t="shared" si="55"/>
        <v>666.74284135323455</v>
      </c>
      <c r="EH23" s="6">
        <f t="shared" si="55"/>
        <v>701.41346910360278</v>
      </c>
      <c r="EI23" s="6">
        <f t="shared" si="55"/>
        <v>737.8869694969901</v>
      </c>
      <c r="EJ23" s="6">
        <f t="shared" si="55"/>
        <v>776.25709191083365</v>
      </c>
      <c r="EK23" s="6">
        <f t="shared" si="55"/>
        <v>816.62246069019704</v>
      </c>
      <c r="EL23" s="6">
        <f t="shared" si="55"/>
        <v>859.08682864608738</v>
      </c>
      <c r="EM23" s="6">
        <f t="shared" si="55"/>
        <v>903.75934373568396</v>
      </c>
      <c r="EN23" s="6">
        <f t="shared" si="55"/>
        <v>950.75482960993952</v>
      </c>
      <c r="EO23" s="6">
        <f t="shared" si="55"/>
        <v>1000.1940807496565</v>
      </c>
      <c r="EP23" s="6">
        <f t="shared" si="55"/>
        <v>1052.2041729486386</v>
      </c>
      <c r="EQ23" s="6">
        <f t="shared" si="55"/>
        <v>1106.9187899419678</v>
      </c>
      <c r="ER23" s="6">
        <f t="shared" si="55"/>
        <v>1164.4785670189501</v>
      </c>
      <c r="ES23" s="6">
        <f t="shared" si="55"/>
        <v>1225.0314525039355</v>
      </c>
      <c r="ET23" s="6">
        <f t="shared" si="55"/>
        <v>1288.7330880341401</v>
      </c>
      <c r="EU23" s="6">
        <f t="shared" si="55"/>
        <v>1355.7472086119155</v>
      </c>
      <c r="EV23" s="6">
        <f t="shared" si="55"/>
        <v>1426.2460634597353</v>
      </c>
      <c r="EW23" s="6">
        <f t="shared" si="55"/>
        <v>1500.4108587596415</v>
      </c>
      <c r="EX23" s="6">
        <f t="shared" si="55"/>
        <v>1578.432223415143</v>
      </c>
      <c r="EY23" s="6">
        <f t="shared" ref="EY23:FP23" si="56">EX23*1.052</f>
        <v>1660.5106990327304</v>
      </c>
      <c r="EZ23" s="6">
        <f t="shared" si="56"/>
        <v>1746.8572553824324</v>
      </c>
      <c r="FA23" s="6">
        <f t="shared" si="56"/>
        <v>1837.693832662319</v>
      </c>
      <c r="FB23" s="6">
        <f t="shared" si="56"/>
        <v>1933.2539119607598</v>
      </c>
      <c r="FC23" s="6">
        <f t="shared" si="56"/>
        <v>2033.7831153827194</v>
      </c>
      <c r="FD23" s="6">
        <f t="shared" si="56"/>
        <v>2139.539837382621</v>
      </c>
      <c r="FE23" s="6">
        <f t="shared" si="56"/>
        <v>2250.7959089265173</v>
      </c>
      <c r="FF23" s="6">
        <f t="shared" si="56"/>
        <v>2367.8372961906962</v>
      </c>
      <c r="FG23" s="6">
        <f t="shared" si="56"/>
        <v>2490.9648355926124</v>
      </c>
      <c r="FH23" s="6">
        <f t="shared" si="56"/>
        <v>2620.4950070434284</v>
      </c>
      <c r="FI23" s="6">
        <f t="shared" si="56"/>
        <v>2756.7607474096867</v>
      </c>
      <c r="FJ23" s="6">
        <f t="shared" si="56"/>
        <v>2900.1123062749907</v>
      </c>
      <c r="FK23" s="6">
        <f t="shared" si="56"/>
        <v>3050.9181462012903</v>
      </c>
      <c r="FL23" s="6">
        <f t="shared" si="56"/>
        <v>3209.5658898037573</v>
      </c>
      <c r="FM23" s="6">
        <f t="shared" si="56"/>
        <v>3376.463316073553</v>
      </c>
      <c r="FN23" s="6">
        <f t="shared" si="56"/>
        <v>3552.0394085093781</v>
      </c>
      <c r="FO23" s="6">
        <f t="shared" si="56"/>
        <v>3736.7454577518661</v>
      </c>
      <c r="FP23" s="6">
        <f t="shared" si="56"/>
        <v>3931.0562215549635</v>
      </c>
      <c r="FQ23" s="20">
        <f t="shared" si="21"/>
        <v>9.5673748191632643E-2</v>
      </c>
    </row>
    <row r="24" spans="1:173">
      <c r="A24">
        <f t="shared" si="22"/>
        <v>14</v>
      </c>
      <c r="B24" s="25" t="s">
        <v>249</v>
      </c>
      <c r="C24" s="25" t="s">
        <v>250</v>
      </c>
      <c r="D24" s="6">
        <f>INPUT!G24</f>
        <v>1.08</v>
      </c>
      <c r="E24" s="6">
        <f>INPUT!I24</f>
        <v>1.25</v>
      </c>
      <c r="F24" s="6">
        <f t="shared" si="6"/>
        <v>5.6666666666666643E-2</v>
      </c>
      <c r="G24" s="6">
        <f>'OCS 1.6'!D24</f>
        <v>25.065000000000001</v>
      </c>
      <c r="H24" s="6">
        <f t="shared" si="7"/>
        <v>1.08</v>
      </c>
      <c r="I24" s="6">
        <f t="shared" si="8"/>
        <v>1.1366666666666667</v>
      </c>
      <c r="J24" s="6">
        <f t="shared" si="9"/>
        <v>1.1933333333333334</v>
      </c>
      <c r="K24" s="6">
        <f t="shared" si="10"/>
        <v>1.25</v>
      </c>
      <c r="L24" s="6">
        <f t="shared" si="11"/>
        <v>1.3149999999999999</v>
      </c>
      <c r="M24" s="4">
        <f t="shared" si="23"/>
        <v>5.1999999999999998E-2</v>
      </c>
      <c r="N24" s="4">
        <f t="shared" si="12"/>
        <v>9.4752581610342113E-2</v>
      </c>
      <c r="O24" s="4"/>
      <c r="V24" s="6">
        <f t="shared" si="13"/>
        <v>-25.065000000000001</v>
      </c>
      <c r="W24" s="6">
        <f t="shared" si="14"/>
        <v>1.08</v>
      </c>
      <c r="X24" s="6">
        <f t="shared" si="15"/>
        <v>1.1366666666666667</v>
      </c>
      <c r="Y24" s="6">
        <f t="shared" si="16"/>
        <v>1.1933333333333334</v>
      </c>
      <c r="Z24" s="6">
        <f t="shared" si="17"/>
        <v>1.25</v>
      </c>
      <c r="AA24" s="6">
        <f t="shared" ref="AA24:CL24" si="57">Z24*1.052</f>
        <v>1.3149999999999999</v>
      </c>
      <c r="AB24" s="6">
        <f t="shared" si="57"/>
        <v>1.3833800000000001</v>
      </c>
      <c r="AC24" s="6">
        <f t="shared" si="57"/>
        <v>1.4553157600000002</v>
      </c>
      <c r="AD24" s="6">
        <f t="shared" si="57"/>
        <v>1.5309921795200003</v>
      </c>
      <c r="AE24" s="6">
        <f t="shared" si="57"/>
        <v>1.6106037728550404</v>
      </c>
      <c r="AF24" s="6">
        <f t="shared" si="57"/>
        <v>1.6943551690435026</v>
      </c>
      <c r="AG24" s="6">
        <f t="shared" si="57"/>
        <v>1.7824616378337648</v>
      </c>
      <c r="AH24" s="6">
        <f t="shared" si="57"/>
        <v>1.8751496430011205</v>
      </c>
      <c r="AI24" s="6">
        <f t="shared" si="57"/>
        <v>1.9726574244371788</v>
      </c>
      <c r="AJ24" s="6">
        <f t="shared" si="57"/>
        <v>2.0752356105079124</v>
      </c>
      <c r="AK24" s="6">
        <f t="shared" si="57"/>
        <v>2.1831478622543239</v>
      </c>
      <c r="AL24" s="6">
        <f t="shared" si="57"/>
        <v>2.2966715510915487</v>
      </c>
      <c r="AM24" s="6">
        <f t="shared" si="57"/>
        <v>2.4160984717483096</v>
      </c>
      <c r="AN24" s="6">
        <f t="shared" si="57"/>
        <v>2.5417355922792217</v>
      </c>
      <c r="AO24" s="6">
        <f t="shared" si="57"/>
        <v>2.6739058430777414</v>
      </c>
      <c r="AP24" s="6">
        <f t="shared" si="57"/>
        <v>2.8129489469177842</v>
      </c>
      <c r="AQ24" s="6">
        <f t="shared" si="57"/>
        <v>2.9592222921575093</v>
      </c>
      <c r="AR24" s="6">
        <f t="shared" si="57"/>
        <v>3.1131018513497</v>
      </c>
      <c r="AS24" s="6">
        <f t="shared" si="57"/>
        <v>3.2749831476198845</v>
      </c>
      <c r="AT24" s="6">
        <f t="shared" si="57"/>
        <v>3.4452822712961186</v>
      </c>
      <c r="AU24" s="6">
        <f t="shared" si="57"/>
        <v>3.6244369494035169</v>
      </c>
      <c r="AV24" s="6">
        <f t="shared" si="57"/>
        <v>3.8129076707724998</v>
      </c>
      <c r="AW24" s="6">
        <f t="shared" si="57"/>
        <v>4.01117886965267</v>
      </c>
      <c r="AX24" s="6">
        <f t="shared" si="57"/>
        <v>4.2197601708746086</v>
      </c>
      <c r="AY24" s="6">
        <f t="shared" si="57"/>
        <v>4.4391876997600885</v>
      </c>
      <c r="AZ24" s="6">
        <f t="shared" si="57"/>
        <v>4.6700254601476132</v>
      </c>
      <c r="BA24" s="6">
        <f t="shared" si="57"/>
        <v>4.9128667840752893</v>
      </c>
      <c r="BB24" s="6">
        <f t="shared" si="57"/>
        <v>5.1683358568472046</v>
      </c>
      <c r="BC24" s="6">
        <f t="shared" si="57"/>
        <v>5.4370893214032598</v>
      </c>
      <c r="BD24" s="6">
        <f t="shared" si="57"/>
        <v>5.7198179661162296</v>
      </c>
      <c r="BE24" s="6">
        <f t="shared" si="57"/>
        <v>6.0172485003542739</v>
      </c>
      <c r="BF24" s="6">
        <f t="shared" si="57"/>
        <v>6.3301454223726967</v>
      </c>
      <c r="BG24" s="6">
        <f t="shared" si="57"/>
        <v>6.6593129843360774</v>
      </c>
      <c r="BH24" s="6">
        <f t="shared" si="57"/>
        <v>7.0055972595215534</v>
      </c>
      <c r="BI24" s="6">
        <f t="shared" si="57"/>
        <v>7.3698883170166747</v>
      </c>
      <c r="BJ24" s="6">
        <f t="shared" si="57"/>
        <v>7.7531225095015417</v>
      </c>
      <c r="BK24" s="6">
        <f t="shared" si="57"/>
        <v>8.1562848799956225</v>
      </c>
      <c r="BL24" s="6">
        <f t="shared" si="57"/>
        <v>8.580411693755396</v>
      </c>
      <c r="BM24" s="6">
        <f t="shared" si="57"/>
        <v>9.0265931018306773</v>
      </c>
      <c r="BN24" s="6">
        <f t="shared" si="57"/>
        <v>9.4959759431258721</v>
      </c>
      <c r="BO24" s="6">
        <f t="shared" si="57"/>
        <v>9.9897666921684181</v>
      </c>
      <c r="BP24" s="6">
        <f t="shared" si="57"/>
        <v>10.509234560161175</v>
      </c>
      <c r="BQ24" s="6">
        <f t="shared" si="57"/>
        <v>11.055714757289557</v>
      </c>
      <c r="BR24" s="6">
        <f t="shared" si="57"/>
        <v>11.630611924668615</v>
      </c>
      <c r="BS24" s="6">
        <f t="shared" si="57"/>
        <v>12.235403744751384</v>
      </c>
      <c r="BT24" s="6">
        <f t="shared" si="57"/>
        <v>12.871644739478457</v>
      </c>
      <c r="BU24" s="6">
        <f t="shared" si="57"/>
        <v>13.540970265931337</v>
      </c>
      <c r="BV24" s="6">
        <f t="shared" si="57"/>
        <v>14.245100719759767</v>
      </c>
      <c r="BW24" s="6">
        <f t="shared" si="57"/>
        <v>14.985845957187276</v>
      </c>
      <c r="BX24" s="6">
        <f t="shared" si="57"/>
        <v>15.765109946961015</v>
      </c>
      <c r="BY24" s="6">
        <f t="shared" si="57"/>
        <v>16.584895664202989</v>
      </c>
      <c r="BZ24" s="6">
        <f t="shared" si="57"/>
        <v>17.447310238741544</v>
      </c>
      <c r="CA24" s="6">
        <f t="shared" si="57"/>
        <v>18.354570371156104</v>
      </c>
      <c r="CB24" s="6">
        <f t="shared" si="57"/>
        <v>19.309008030456223</v>
      </c>
      <c r="CC24" s="6">
        <f t="shared" si="57"/>
        <v>20.313076448039947</v>
      </c>
      <c r="CD24" s="6">
        <f t="shared" si="57"/>
        <v>21.369356423338026</v>
      </c>
      <c r="CE24" s="6">
        <f t="shared" si="57"/>
        <v>22.480562957351605</v>
      </c>
      <c r="CF24" s="6">
        <f t="shared" si="57"/>
        <v>23.649552231133889</v>
      </c>
      <c r="CG24" s="6">
        <f t="shared" si="57"/>
        <v>24.879328947152853</v>
      </c>
      <c r="CH24" s="6">
        <f t="shared" si="57"/>
        <v>26.173054052404801</v>
      </c>
      <c r="CI24" s="6">
        <f t="shared" si="57"/>
        <v>27.534052863129851</v>
      </c>
      <c r="CJ24" s="6">
        <f t="shared" si="57"/>
        <v>28.965823612012606</v>
      </c>
      <c r="CK24" s="6">
        <f t="shared" si="57"/>
        <v>30.472046439837264</v>
      </c>
      <c r="CL24" s="6">
        <f t="shared" si="57"/>
        <v>32.056592854708803</v>
      </c>
      <c r="CM24" s="6">
        <f t="shared" ref="CM24:EX24" si="58">CL24*1.052</f>
        <v>33.723535683153663</v>
      </c>
      <c r="CN24" s="6">
        <f t="shared" si="58"/>
        <v>35.477159538677654</v>
      </c>
      <c r="CO24" s="6">
        <f t="shared" si="58"/>
        <v>37.321971834688895</v>
      </c>
      <c r="CP24" s="6">
        <f t="shared" si="58"/>
        <v>39.262714370092716</v>
      </c>
      <c r="CQ24" s="6">
        <f t="shared" si="58"/>
        <v>41.30437551733754</v>
      </c>
      <c r="CR24" s="6">
        <f t="shared" si="58"/>
        <v>43.452203044239091</v>
      </c>
      <c r="CS24" s="6">
        <f t="shared" si="58"/>
        <v>45.71171760253953</v>
      </c>
      <c r="CT24" s="6">
        <f t="shared" si="58"/>
        <v>48.08872691787159</v>
      </c>
      <c r="CU24" s="6">
        <f t="shared" si="58"/>
        <v>50.589340717600912</v>
      </c>
      <c r="CV24" s="6">
        <f t="shared" si="58"/>
        <v>53.219986434916159</v>
      </c>
      <c r="CW24" s="6">
        <f t="shared" si="58"/>
        <v>55.9874257295318</v>
      </c>
      <c r="CX24" s="6">
        <f t="shared" si="58"/>
        <v>58.89877186746746</v>
      </c>
      <c r="CY24" s="6">
        <f t="shared" si="58"/>
        <v>61.961508004575769</v>
      </c>
      <c r="CZ24" s="6">
        <f t="shared" si="58"/>
        <v>65.183506420813714</v>
      </c>
      <c r="DA24" s="6">
        <f t="shared" si="58"/>
        <v>68.573048754696032</v>
      </c>
      <c r="DB24" s="6">
        <f t="shared" si="58"/>
        <v>72.13884728994023</v>
      </c>
      <c r="DC24" s="6">
        <f t="shared" si="58"/>
        <v>75.89006734901713</v>
      </c>
      <c r="DD24" s="6">
        <f t="shared" si="58"/>
        <v>79.836350851166031</v>
      </c>
      <c r="DE24" s="6">
        <f t="shared" si="58"/>
        <v>83.987841095426674</v>
      </c>
      <c r="DF24" s="6">
        <f t="shared" si="58"/>
        <v>88.355208832388868</v>
      </c>
      <c r="DG24" s="6">
        <f t="shared" si="58"/>
        <v>92.949679691673097</v>
      </c>
      <c r="DH24" s="6">
        <f t="shared" si="58"/>
        <v>97.783063035640097</v>
      </c>
      <c r="DI24" s="6">
        <f t="shared" si="58"/>
        <v>102.86778231349339</v>
      </c>
      <c r="DJ24" s="6">
        <f t="shared" si="58"/>
        <v>108.21690699379505</v>
      </c>
      <c r="DK24" s="6">
        <f t="shared" si="58"/>
        <v>113.84418615747239</v>
      </c>
      <c r="DL24" s="6">
        <f t="shared" si="58"/>
        <v>119.76408383766096</v>
      </c>
      <c r="DM24" s="6">
        <f t="shared" si="58"/>
        <v>125.99181619721934</v>
      </c>
      <c r="DN24" s="6">
        <f t="shared" si="58"/>
        <v>132.54339063947475</v>
      </c>
      <c r="DO24" s="6">
        <f t="shared" si="58"/>
        <v>139.43564695272744</v>
      </c>
      <c r="DP24" s="6">
        <f t="shared" si="58"/>
        <v>146.68630059426928</v>
      </c>
      <c r="DQ24" s="6">
        <f t="shared" si="58"/>
        <v>154.3139882251713</v>
      </c>
      <c r="DR24" s="6">
        <f t="shared" si="58"/>
        <v>162.33831561288022</v>
      </c>
      <c r="DS24" s="6">
        <f t="shared" si="58"/>
        <v>170.77990802475</v>
      </c>
      <c r="DT24" s="6">
        <f t="shared" si="58"/>
        <v>179.660463242037</v>
      </c>
      <c r="DU24" s="6">
        <f t="shared" si="58"/>
        <v>189.00280733062294</v>
      </c>
      <c r="DV24" s="6">
        <f t="shared" si="58"/>
        <v>198.83095331181534</v>
      </c>
      <c r="DW24" s="6">
        <f t="shared" si="58"/>
        <v>209.17016288402974</v>
      </c>
      <c r="DX24" s="6">
        <f t="shared" si="58"/>
        <v>220.0470113539993</v>
      </c>
      <c r="DY24" s="6">
        <f t="shared" si="58"/>
        <v>231.48945594440727</v>
      </c>
      <c r="DZ24" s="6">
        <f t="shared" si="58"/>
        <v>243.52690765351645</v>
      </c>
      <c r="EA24" s="6">
        <f t="shared" si="58"/>
        <v>256.19030685149932</v>
      </c>
      <c r="EB24" s="6">
        <f t="shared" si="58"/>
        <v>269.51220280777727</v>
      </c>
      <c r="EC24" s="6">
        <f t="shared" si="58"/>
        <v>283.52683735378173</v>
      </c>
      <c r="ED24" s="6">
        <f t="shared" si="58"/>
        <v>298.27023289617841</v>
      </c>
      <c r="EE24" s="6">
        <f t="shared" si="58"/>
        <v>313.78028500677971</v>
      </c>
      <c r="EF24" s="6">
        <f t="shared" si="58"/>
        <v>330.09685982713228</v>
      </c>
      <c r="EG24" s="6">
        <f t="shared" si="58"/>
        <v>347.26189653814316</v>
      </c>
      <c r="EH24" s="6">
        <f t="shared" si="58"/>
        <v>365.31951515812665</v>
      </c>
      <c r="EI24" s="6">
        <f t="shared" si="58"/>
        <v>384.31612994634924</v>
      </c>
      <c r="EJ24" s="6">
        <f t="shared" si="58"/>
        <v>404.30056870355941</v>
      </c>
      <c r="EK24" s="6">
        <f t="shared" si="58"/>
        <v>425.3241982761445</v>
      </c>
      <c r="EL24" s="6">
        <f t="shared" si="58"/>
        <v>447.44105658650403</v>
      </c>
      <c r="EM24" s="6">
        <f t="shared" si="58"/>
        <v>470.70799152900224</v>
      </c>
      <c r="EN24" s="6">
        <f t="shared" si="58"/>
        <v>495.18480708851035</v>
      </c>
      <c r="EO24" s="6">
        <f t="shared" si="58"/>
        <v>520.93441705711291</v>
      </c>
      <c r="EP24" s="6">
        <f t="shared" si="58"/>
        <v>548.02300674408275</v>
      </c>
      <c r="EQ24" s="6">
        <f t="shared" si="58"/>
        <v>576.52020309477507</v>
      </c>
      <c r="ER24" s="6">
        <f t="shared" si="58"/>
        <v>606.49925365570346</v>
      </c>
      <c r="ES24" s="6">
        <f t="shared" si="58"/>
        <v>638.03721484580001</v>
      </c>
      <c r="ET24" s="6">
        <f t="shared" si="58"/>
        <v>671.21515001778164</v>
      </c>
      <c r="EU24" s="6">
        <f t="shared" si="58"/>
        <v>706.11833781870632</v>
      </c>
      <c r="EV24" s="6">
        <f t="shared" si="58"/>
        <v>742.83649138527903</v>
      </c>
      <c r="EW24" s="6">
        <f t="shared" si="58"/>
        <v>781.46398893731362</v>
      </c>
      <c r="EX24" s="6">
        <f t="shared" si="58"/>
        <v>822.100116362054</v>
      </c>
      <c r="EY24" s="6">
        <f t="shared" ref="EY24:FP24" si="59">EX24*1.052</f>
        <v>864.84932241288084</v>
      </c>
      <c r="EZ24" s="6">
        <f t="shared" si="59"/>
        <v>909.82148717835071</v>
      </c>
      <c r="FA24" s="6">
        <f t="shared" si="59"/>
        <v>957.13220451162499</v>
      </c>
      <c r="FB24" s="6">
        <f t="shared" si="59"/>
        <v>1006.9030791462295</v>
      </c>
      <c r="FC24" s="6">
        <f t="shared" si="59"/>
        <v>1059.2620392618335</v>
      </c>
      <c r="FD24" s="6">
        <f t="shared" si="59"/>
        <v>1114.3436653034489</v>
      </c>
      <c r="FE24" s="6">
        <f t="shared" si="59"/>
        <v>1172.2895358992282</v>
      </c>
      <c r="FF24" s="6">
        <f t="shared" si="59"/>
        <v>1233.2485917659881</v>
      </c>
      <c r="FG24" s="6">
        <f t="shared" si="59"/>
        <v>1297.3775185378195</v>
      </c>
      <c r="FH24" s="6">
        <f t="shared" si="59"/>
        <v>1364.841149501786</v>
      </c>
      <c r="FI24" s="6">
        <f t="shared" si="59"/>
        <v>1435.8128892758789</v>
      </c>
      <c r="FJ24" s="6">
        <f t="shared" si="59"/>
        <v>1510.4751595182247</v>
      </c>
      <c r="FK24" s="6">
        <f t="shared" si="59"/>
        <v>1589.0198678131724</v>
      </c>
      <c r="FL24" s="6">
        <f t="shared" si="59"/>
        <v>1671.6489009394575</v>
      </c>
      <c r="FM24" s="6">
        <f t="shared" si="59"/>
        <v>1758.5746437883092</v>
      </c>
      <c r="FN24" s="6">
        <f t="shared" si="59"/>
        <v>1850.0205252653013</v>
      </c>
      <c r="FO24" s="6">
        <f t="shared" si="59"/>
        <v>1946.221592579097</v>
      </c>
      <c r="FP24" s="6">
        <f t="shared" si="59"/>
        <v>2047.42511539321</v>
      </c>
      <c r="FQ24" s="20">
        <f t="shared" si="21"/>
        <v>9.4752581610342113E-2</v>
      </c>
    </row>
    <row r="25" spans="1:173">
      <c r="A25">
        <f t="shared" si="22"/>
        <v>15</v>
      </c>
      <c r="B25" s="25" t="s">
        <v>251</v>
      </c>
      <c r="C25" s="25" t="s">
        <v>252</v>
      </c>
      <c r="D25" s="6">
        <f>INPUT!G25</f>
        <v>1.98</v>
      </c>
      <c r="E25" s="6">
        <f>INPUT!I25</f>
        <v>2.15</v>
      </c>
      <c r="F25" s="6">
        <f t="shared" si="6"/>
        <v>5.6666666666666643E-2</v>
      </c>
      <c r="G25" s="6">
        <f>'OCS 1.6'!D25</f>
        <v>45.386666666666663</v>
      </c>
      <c r="H25" s="6">
        <f t="shared" si="7"/>
        <v>1.98</v>
      </c>
      <c r="I25" s="6">
        <f t="shared" si="8"/>
        <v>2.0366666666666666</v>
      </c>
      <c r="J25" s="6">
        <f t="shared" si="9"/>
        <v>2.0933333333333333</v>
      </c>
      <c r="K25" s="6">
        <f t="shared" si="10"/>
        <v>2.15</v>
      </c>
      <c r="L25" s="6">
        <f t="shared" si="11"/>
        <v>2.2618</v>
      </c>
      <c r="M25" s="4">
        <f t="shared" si="23"/>
        <v>5.1999999999999998E-2</v>
      </c>
      <c r="N25" s="4">
        <f t="shared" si="12"/>
        <v>9.2766341041004508E-2</v>
      </c>
      <c r="O25" s="4"/>
      <c r="V25" s="6">
        <f t="shared" si="13"/>
        <v>-45.386666666666663</v>
      </c>
      <c r="W25" s="6">
        <f t="shared" si="14"/>
        <v>1.98</v>
      </c>
      <c r="X25" s="6">
        <f t="shared" si="15"/>
        <v>2.0366666666666666</v>
      </c>
      <c r="Y25" s="6">
        <f t="shared" si="16"/>
        <v>2.0933333333333333</v>
      </c>
      <c r="Z25" s="6">
        <f t="shared" si="17"/>
        <v>2.15</v>
      </c>
      <c r="AA25" s="6">
        <f t="shared" ref="AA25:CL25" si="60">Z25*1.052</f>
        <v>2.2618</v>
      </c>
      <c r="AB25" s="6">
        <f t="shared" si="60"/>
        <v>2.3794136000000004</v>
      </c>
      <c r="AC25" s="6">
        <f t="shared" si="60"/>
        <v>2.5031431072000005</v>
      </c>
      <c r="AD25" s="6">
        <f t="shared" si="60"/>
        <v>2.6333065487744007</v>
      </c>
      <c r="AE25" s="6">
        <f t="shared" si="60"/>
        <v>2.7702384893106697</v>
      </c>
      <c r="AF25" s="6">
        <f t="shared" si="60"/>
        <v>2.9142908907548248</v>
      </c>
      <c r="AG25" s="6">
        <f t="shared" si="60"/>
        <v>3.0658340170740757</v>
      </c>
      <c r="AH25" s="6">
        <f t="shared" si="60"/>
        <v>3.2252573859619278</v>
      </c>
      <c r="AI25" s="6">
        <f t="shared" si="60"/>
        <v>3.392970770031948</v>
      </c>
      <c r="AJ25" s="6">
        <f t="shared" si="60"/>
        <v>3.5694052500736095</v>
      </c>
      <c r="AK25" s="6">
        <f t="shared" si="60"/>
        <v>3.7550143230774373</v>
      </c>
      <c r="AL25" s="6">
        <f t="shared" si="60"/>
        <v>3.9502750678774641</v>
      </c>
      <c r="AM25" s="6">
        <f t="shared" si="60"/>
        <v>4.1556893714070924</v>
      </c>
      <c r="AN25" s="6">
        <f t="shared" si="60"/>
        <v>4.3717852187202615</v>
      </c>
      <c r="AO25" s="6">
        <f t="shared" si="60"/>
        <v>4.5991180500937157</v>
      </c>
      <c r="AP25" s="6">
        <f t="shared" si="60"/>
        <v>4.8382721886985891</v>
      </c>
      <c r="AQ25" s="6">
        <f t="shared" si="60"/>
        <v>5.0898623425109157</v>
      </c>
      <c r="AR25" s="6">
        <f t="shared" si="60"/>
        <v>5.3545351843214837</v>
      </c>
      <c r="AS25" s="6">
        <f t="shared" si="60"/>
        <v>5.632971013906201</v>
      </c>
      <c r="AT25" s="6">
        <f t="shared" si="60"/>
        <v>5.9258855066293235</v>
      </c>
      <c r="AU25" s="6">
        <f t="shared" si="60"/>
        <v>6.2340315529740487</v>
      </c>
      <c r="AV25" s="6">
        <f t="shared" si="60"/>
        <v>6.5582011937286993</v>
      </c>
      <c r="AW25" s="6">
        <f t="shared" si="60"/>
        <v>6.8992276558025916</v>
      </c>
      <c r="AX25" s="6">
        <f t="shared" si="60"/>
        <v>7.2579874939043263</v>
      </c>
      <c r="AY25" s="6">
        <f t="shared" si="60"/>
        <v>7.635402843587352</v>
      </c>
      <c r="AZ25" s="6">
        <f t="shared" si="60"/>
        <v>8.0324437914538951</v>
      </c>
      <c r="BA25" s="6">
        <f t="shared" si="60"/>
        <v>8.4501308686094987</v>
      </c>
      <c r="BB25" s="6">
        <f t="shared" si="60"/>
        <v>8.8895376737771929</v>
      </c>
      <c r="BC25" s="6">
        <f t="shared" si="60"/>
        <v>9.3517936328136066</v>
      </c>
      <c r="BD25" s="6">
        <f t="shared" si="60"/>
        <v>9.8380869017199153</v>
      </c>
      <c r="BE25" s="6">
        <f t="shared" si="60"/>
        <v>10.349667420609352</v>
      </c>
      <c r="BF25" s="6">
        <f t="shared" si="60"/>
        <v>10.887850126481039</v>
      </c>
      <c r="BG25" s="6">
        <f t="shared" si="60"/>
        <v>11.454018333058054</v>
      </c>
      <c r="BH25" s="6">
        <f t="shared" si="60"/>
        <v>12.049627286377072</v>
      </c>
      <c r="BI25" s="6">
        <f t="shared" si="60"/>
        <v>12.676207905268681</v>
      </c>
      <c r="BJ25" s="6">
        <f t="shared" si="60"/>
        <v>13.335370716342654</v>
      </c>
      <c r="BK25" s="6">
        <f t="shared" si="60"/>
        <v>14.028809993592473</v>
      </c>
      <c r="BL25" s="6">
        <f t="shared" si="60"/>
        <v>14.758308113259282</v>
      </c>
      <c r="BM25" s="6">
        <f t="shared" si="60"/>
        <v>15.525740135148766</v>
      </c>
      <c r="BN25" s="6">
        <f t="shared" si="60"/>
        <v>16.333078622176501</v>
      </c>
      <c r="BO25" s="6">
        <f t="shared" si="60"/>
        <v>17.182398710529679</v>
      </c>
      <c r="BP25" s="6">
        <f t="shared" si="60"/>
        <v>18.075883443477224</v>
      </c>
      <c r="BQ25" s="6">
        <f t="shared" si="60"/>
        <v>19.01582938253804</v>
      </c>
      <c r="BR25" s="6">
        <f t="shared" si="60"/>
        <v>20.00465251043002</v>
      </c>
      <c r="BS25" s="6">
        <f t="shared" si="60"/>
        <v>21.044894440972381</v>
      </c>
      <c r="BT25" s="6">
        <f t="shared" si="60"/>
        <v>22.139228951902947</v>
      </c>
      <c r="BU25" s="6">
        <f t="shared" si="60"/>
        <v>23.290468857401901</v>
      </c>
      <c r="BV25" s="6">
        <f t="shared" si="60"/>
        <v>24.501573237986801</v>
      </c>
      <c r="BW25" s="6">
        <f t="shared" si="60"/>
        <v>25.775655046362115</v>
      </c>
      <c r="BX25" s="6">
        <f t="shared" si="60"/>
        <v>27.115989108772947</v>
      </c>
      <c r="BY25" s="6">
        <f t="shared" si="60"/>
        <v>28.526020542429141</v>
      </c>
      <c r="BZ25" s="6">
        <f t="shared" si="60"/>
        <v>30.009373610635457</v>
      </c>
      <c r="CA25" s="6">
        <f t="shared" si="60"/>
        <v>31.569861038388503</v>
      </c>
      <c r="CB25" s="6">
        <f t="shared" si="60"/>
        <v>33.21149381238471</v>
      </c>
      <c r="CC25" s="6">
        <f t="shared" si="60"/>
        <v>34.938491490628714</v>
      </c>
      <c r="CD25" s="6">
        <f t="shared" si="60"/>
        <v>36.755293048141411</v>
      </c>
      <c r="CE25" s="6">
        <f t="shared" si="60"/>
        <v>38.666568286644768</v>
      </c>
      <c r="CF25" s="6">
        <f t="shared" si="60"/>
        <v>40.6772298375503</v>
      </c>
      <c r="CG25" s="6">
        <f t="shared" si="60"/>
        <v>42.792445789102921</v>
      </c>
      <c r="CH25" s="6">
        <f t="shared" si="60"/>
        <v>45.017652970136275</v>
      </c>
      <c r="CI25" s="6">
        <f t="shared" si="60"/>
        <v>47.358570924583361</v>
      </c>
      <c r="CJ25" s="6">
        <f t="shared" si="60"/>
        <v>49.821216612661701</v>
      </c>
      <c r="CK25" s="6">
        <f t="shared" si="60"/>
        <v>52.411919876520109</v>
      </c>
      <c r="CL25" s="6">
        <f t="shared" si="60"/>
        <v>55.137339710099155</v>
      </c>
      <c r="CM25" s="6">
        <f t="shared" ref="CM25:EX25" si="61">CL25*1.052</f>
        <v>58.004481375024312</v>
      </c>
      <c r="CN25" s="6">
        <f t="shared" si="61"/>
        <v>61.020714406525578</v>
      </c>
      <c r="CO25" s="6">
        <f t="shared" si="61"/>
        <v>64.193791555664916</v>
      </c>
      <c r="CP25" s="6">
        <f t="shared" si="61"/>
        <v>67.531868716559501</v>
      </c>
      <c r="CQ25" s="6">
        <f t="shared" si="61"/>
        <v>71.0435258898206</v>
      </c>
      <c r="CR25" s="6">
        <f t="shared" si="61"/>
        <v>74.737789236091274</v>
      </c>
      <c r="CS25" s="6">
        <f t="shared" si="61"/>
        <v>78.624154276368017</v>
      </c>
      <c r="CT25" s="6">
        <f t="shared" si="61"/>
        <v>82.712610298739165</v>
      </c>
      <c r="CU25" s="6">
        <f t="shared" si="61"/>
        <v>87.013666034273612</v>
      </c>
      <c r="CV25" s="6">
        <f t="shared" si="61"/>
        <v>91.538376668055847</v>
      </c>
      <c r="CW25" s="6">
        <f t="shared" si="61"/>
        <v>96.298372254794756</v>
      </c>
      <c r="CX25" s="6">
        <f t="shared" si="61"/>
        <v>101.30588761204409</v>
      </c>
      <c r="CY25" s="6">
        <f t="shared" si="61"/>
        <v>106.57379376787038</v>
      </c>
      <c r="CZ25" s="6">
        <f t="shared" si="61"/>
        <v>112.11563104379965</v>
      </c>
      <c r="DA25" s="6">
        <f t="shared" si="61"/>
        <v>117.94564385807723</v>
      </c>
      <c r="DB25" s="6">
        <f t="shared" si="61"/>
        <v>124.07881733869725</v>
      </c>
      <c r="DC25" s="6">
        <f t="shared" si="61"/>
        <v>130.53091584030952</v>
      </c>
      <c r="DD25" s="6">
        <f t="shared" si="61"/>
        <v>137.31852346400561</v>
      </c>
      <c r="DE25" s="6">
        <f t="shared" si="61"/>
        <v>144.45908668413389</v>
      </c>
      <c r="DF25" s="6">
        <f t="shared" si="61"/>
        <v>151.97095919170886</v>
      </c>
      <c r="DG25" s="6">
        <f t="shared" si="61"/>
        <v>159.87344906967772</v>
      </c>
      <c r="DH25" s="6">
        <f t="shared" si="61"/>
        <v>168.18686842130097</v>
      </c>
      <c r="DI25" s="6">
        <f t="shared" si="61"/>
        <v>176.93258557920862</v>
      </c>
      <c r="DJ25" s="6">
        <f t="shared" si="61"/>
        <v>186.13308002932749</v>
      </c>
      <c r="DK25" s="6">
        <f t="shared" si="61"/>
        <v>195.81200019085253</v>
      </c>
      <c r="DL25" s="6">
        <f t="shared" si="61"/>
        <v>205.99422420077687</v>
      </c>
      <c r="DM25" s="6">
        <f t="shared" si="61"/>
        <v>216.70592385921728</v>
      </c>
      <c r="DN25" s="6">
        <f t="shared" si="61"/>
        <v>227.97463189989659</v>
      </c>
      <c r="DO25" s="6">
        <f t="shared" si="61"/>
        <v>239.82931275869123</v>
      </c>
      <c r="DP25" s="6">
        <f t="shared" si="61"/>
        <v>252.3004370221432</v>
      </c>
      <c r="DQ25" s="6">
        <f t="shared" si="61"/>
        <v>265.42005974729466</v>
      </c>
      <c r="DR25" s="6">
        <f t="shared" si="61"/>
        <v>279.221902854154</v>
      </c>
      <c r="DS25" s="6">
        <f t="shared" si="61"/>
        <v>293.74144180257002</v>
      </c>
      <c r="DT25" s="6">
        <f t="shared" si="61"/>
        <v>309.01599677630367</v>
      </c>
      <c r="DU25" s="6">
        <f t="shared" si="61"/>
        <v>325.08482860867144</v>
      </c>
      <c r="DV25" s="6">
        <f t="shared" si="61"/>
        <v>341.98923969632239</v>
      </c>
      <c r="DW25" s="6">
        <f t="shared" si="61"/>
        <v>359.77268016053114</v>
      </c>
      <c r="DX25" s="6">
        <f t="shared" si="61"/>
        <v>378.4808595288788</v>
      </c>
      <c r="DY25" s="6">
        <f t="shared" si="61"/>
        <v>398.16186422438051</v>
      </c>
      <c r="DZ25" s="6">
        <f t="shared" si="61"/>
        <v>418.8662811640483</v>
      </c>
      <c r="EA25" s="6">
        <f t="shared" si="61"/>
        <v>440.64732778457881</v>
      </c>
      <c r="EB25" s="6">
        <f t="shared" si="61"/>
        <v>463.56098882937692</v>
      </c>
      <c r="EC25" s="6">
        <f t="shared" si="61"/>
        <v>487.66616024850453</v>
      </c>
      <c r="ED25" s="6">
        <f t="shared" si="61"/>
        <v>513.0248005814268</v>
      </c>
      <c r="EE25" s="6">
        <f t="shared" si="61"/>
        <v>539.70209021166102</v>
      </c>
      <c r="EF25" s="6">
        <f t="shared" si="61"/>
        <v>567.7665989026674</v>
      </c>
      <c r="EG25" s="6">
        <f t="shared" si="61"/>
        <v>597.29046204560609</v>
      </c>
      <c r="EH25" s="6">
        <f t="shared" si="61"/>
        <v>628.34956607197762</v>
      </c>
      <c r="EI25" s="6">
        <f t="shared" si="61"/>
        <v>661.0237435077205</v>
      </c>
      <c r="EJ25" s="6">
        <f t="shared" si="61"/>
        <v>695.396978170122</v>
      </c>
      <c r="EK25" s="6">
        <f t="shared" si="61"/>
        <v>731.55762103496841</v>
      </c>
      <c r="EL25" s="6">
        <f t="shared" si="61"/>
        <v>769.59861732878676</v>
      </c>
      <c r="EM25" s="6">
        <f t="shared" si="61"/>
        <v>809.61774542988371</v>
      </c>
      <c r="EN25" s="6">
        <f t="shared" si="61"/>
        <v>851.71786819223769</v>
      </c>
      <c r="EO25" s="6">
        <f t="shared" si="61"/>
        <v>896.00719733823405</v>
      </c>
      <c r="EP25" s="6">
        <f t="shared" si="61"/>
        <v>942.5995715998223</v>
      </c>
      <c r="EQ25" s="6">
        <f t="shared" si="61"/>
        <v>991.61474932301314</v>
      </c>
      <c r="ER25" s="6">
        <f t="shared" si="61"/>
        <v>1043.1787162878099</v>
      </c>
      <c r="ES25" s="6">
        <f t="shared" si="61"/>
        <v>1097.4240095347761</v>
      </c>
      <c r="ET25" s="6">
        <f t="shared" si="61"/>
        <v>1154.4900580305846</v>
      </c>
      <c r="EU25" s="6">
        <f t="shared" si="61"/>
        <v>1214.523541048175</v>
      </c>
      <c r="EV25" s="6">
        <f t="shared" si="61"/>
        <v>1277.6787651826803</v>
      </c>
      <c r="EW25" s="6">
        <f t="shared" si="61"/>
        <v>1344.1180609721798</v>
      </c>
      <c r="EX25" s="6">
        <f t="shared" si="61"/>
        <v>1414.0122001427333</v>
      </c>
      <c r="EY25" s="6">
        <f t="shared" ref="EY25:FP25" si="62">EX25*1.052</f>
        <v>1487.5408345501555</v>
      </c>
      <c r="EZ25" s="6">
        <f t="shared" si="62"/>
        <v>1564.8929579467638</v>
      </c>
      <c r="FA25" s="6">
        <f t="shared" si="62"/>
        <v>1646.2673917599955</v>
      </c>
      <c r="FB25" s="6">
        <f t="shared" si="62"/>
        <v>1731.8732961315152</v>
      </c>
      <c r="FC25" s="6">
        <f t="shared" si="62"/>
        <v>1821.9307075303541</v>
      </c>
      <c r="FD25" s="6">
        <f t="shared" si="62"/>
        <v>1916.6711043219325</v>
      </c>
      <c r="FE25" s="6">
        <f t="shared" si="62"/>
        <v>2016.3380017466732</v>
      </c>
      <c r="FF25" s="6">
        <f t="shared" si="62"/>
        <v>2121.1875778375002</v>
      </c>
      <c r="FG25" s="6">
        <f t="shared" si="62"/>
        <v>2231.4893318850504</v>
      </c>
      <c r="FH25" s="6">
        <f t="shared" si="62"/>
        <v>2347.5267771430731</v>
      </c>
      <c r="FI25" s="6">
        <f t="shared" si="62"/>
        <v>2469.5981695545129</v>
      </c>
      <c r="FJ25" s="6">
        <f t="shared" si="62"/>
        <v>2598.0172743713479</v>
      </c>
      <c r="FK25" s="6">
        <f t="shared" si="62"/>
        <v>2733.1141726386581</v>
      </c>
      <c r="FL25" s="6">
        <f t="shared" si="62"/>
        <v>2875.2361096158684</v>
      </c>
      <c r="FM25" s="6">
        <f t="shared" si="62"/>
        <v>3024.7483873158935</v>
      </c>
      <c r="FN25" s="6">
        <f t="shared" si="62"/>
        <v>3182.03530345632</v>
      </c>
      <c r="FO25" s="6">
        <f t="shared" si="62"/>
        <v>3347.5011392360489</v>
      </c>
      <c r="FP25" s="6">
        <f t="shared" si="62"/>
        <v>3521.5711984763234</v>
      </c>
      <c r="FQ25" s="20">
        <f t="shared" si="21"/>
        <v>9.2766341041004508E-2</v>
      </c>
    </row>
    <row r="26" spans="1:173">
      <c r="A26">
        <f t="shared" si="22"/>
        <v>16</v>
      </c>
      <c r="B26" s="25" t="s">
        <v>253</v>
      </c>
      <c r="C26" s="25" t="s">
        <v>254</v>
      </c>
      <c r="D26" s="6">
        <f>INPUT!G26</f>
        <v>1.94</v>
      </c>
      <c r="E26" s="6">
        <f>INPUT!I26</f>
        <v>2.25</v>
      </c>
      <c r="F26" s="6">
        <f t="shared" si="6"/>
        <v>0.10333333333333335</v>
      </c>
      <c r="G26" s="6">
        <f>'OCS 1.6'!D26</f>
        <v>44.9</v>
      </c>
      <c r="H26" s="6">
        <f t="shared" si="7"/>
        <v>1.94</v>
      </c>
      <c r="I26" s="6">
        <f t="shared" si="8"/>
        <v>2.0433333333333334</v>
      </c>
      <c r="J26" s="6">
        <f t="shared" si="9"/>
        <v>2.1466666666666669</v>
      </c>
      <c r="K26" s="6">
        <f t="shared" si="10"/>
        <v>2.2500000000000004</v>
      </c>
      <c r="L26" s="6">
        <f t="shared" si="11"/>
        <v>2.3670000000000004</v>
      </c>
      <c r="M26" s="4">
        <f t="shared" si="23"/>
        <v>5.1999999999999998E-2</v>
      </c>
      <c r="N26" s="4">
        <f t="shared" si="12"/>
        <v>9.4955728860470337E-2</v>
      </c>
      <c r="O26" s="4"/>
      <c r="V26" s="6">
        <f t="shared" si="13"/>
        <v>-44.9</v>
      </c>
      <c r="W26" s="6">
        <f t="shared" si="14"/>
        <v>1.94</v>
      </c>
      <c r="X26" s="6">
        <f t="shared" si="15"/>
        <v>2.0433333333333334</v>
      </c>
      <c r="Y26" s="6">
        <f t="shared" si="16"/>
        <v>2.1466666666666669</v>
      </c>
      <c r="Z26" s="6">
        <f t="shared" si="17"/>
        <v>2.2500000000000004</v>
      </c>
      <c r="AA26" s="6">
        <f t="shared" ref="AA26:CL26" si="63">Z26*1.052</f>
        <v>2.3670000000000004</v>
      </c>
      <c r="AB26" s="6">
        <f t="shared" si="63"/>
        <v>2.4900840000000004</v>
      </c>
      <c r="AC26" s="6">
        <f t="shared" si="63"/>
        <v>2.6195683680000004</v>
      </c>
      <c r="AD26" s="6">
        <f t="shared" si="63"/>
        <v>2.7557859231360005</v>
      </c>
      <c r="AE26" s="6">
        <f t="shared" si="63"/>
        <v>2.8990867911390725</v>
      </c>
      <c r="AF26" s="6">
        <f t="shared" si="63"/>
        <v>3.0498393042783043</v>
      </c>
      <c r="AG26" s="6">
        <f t="shared" si="63"/>
        <v>3.2084309481007764</v>
      </c>
      <c r="AH26" s="6">
        <f t="shared" si="63"/>
        <v>3.3752693574020172</v>
      </c>
      <c r="AI26" s="6">
        <f t="shared" si="63"/>
        <v>3.5507833639869224</v>
      </c>
      <c r="AJ26" s="6">
        <f t="shared" si="63"/>
        <v>3.7354240989142427</v>
      </c>
      <c r="AK26" s="6">
        <f t="shared" si="63"/>
        <v>3.9296661520577834</v>
      </c>
      <c r="AL26" s="6">
        <f t="shared" si="63"/>
        <v>4.1340087919647885</v>
      </c>
      <c r="AM26" s="6">
        <f t="shared" si="63"/>
        <v>4.3489772491469578</v>
      </c>
      <c r="AN26" s="6">
        <f t="shared" si="63"/>
        <v>4.5751240661025996</v>
      </c>
      <c r="AO26" s="6">
        <f t="shared" si="63"/>
        <v>4.8130305175399348</v>
      </c>
      <c r="AP26" s="6">
        <f t="shared" si="63"/>
        <v>5.0633081044520116</v>
      </c>
      <c r="AQ26" s="6">
        <f t="shared" si="63"/>
        <v>5.3266001258835161</v>
      </c>
      <c r="AR26" s="6">
        <f t="shared" si="63"/>
        <v>5.6035833324294595</v>
      </c>
      <c r="AS26" s="6">
        <f t="shared" si="63"/>
        <v>5.8949696657157915</v>
      </c>
      <c r="AT26" s="6">
        <f t="shared" si="63"/>
        <v>6.2015080883330134</v>
      </c>
      <c r="AU26" s="6">
        <f t="shared" si="63"/>
        <v>6.5239865089263303</v>
      </c>
      <c r="AV26" s="6">
        <f t="shared" si="63"/>
        <v>6.8632338073904995</v>
      </c>
      <c r="AW26" s="6">
        <f t="shared" si="63"/>
        <v>7.2201219653748057</v>
      </c>
      <c r="AX26" s="6">
        <f t="shared" si="63"/>
        <v>7.5955683075742959</v>
      </c>
      <c r="AY26" s="6">
        <f t="shared" si="63"/>
        <v>7.9905378595681595</v>
      </c>
      <c r="AZ26" s="6">
        <f t="shared" si="63"/>
        <v>8.4060458282657038</v>
      </c>
      <c r="BA26" s="6">
        <f t="shared" si="63"/>
        <v>8.8431602113355208</v>
      </c>
      <c r="BB26" s="6">
        <f t="shared" si="63"/>
        <v>9.3030045423249685</v>
      </c>
      <c r="BC26" s="6">
        <f t="shared" si="63"/>
        <v>9.786760778525867</v>
      </c>
      <c r="BD26" s="6">
        <f t="shared" si="63"/>
        <v>10.295672339009213</v>
      </c>
      <c r="BE26" s="6">
        <f t="shared" si="63"/>
        <v>10.831047300637692</v>
      </c>
      <c r="BF26" s="6">
        <f t="shared" si="63"/>
        <v>11.394261760270853</v>
      </c>
      <c r="BG26" s="6">
        <f t="shared" si="63"/>
        <v>11.986763371804937</v>
      </c>
      <c r="BH26" s="6">
        <f t="shared" si="63"/>
        <v>12.610075067138794</v>
      </c>
      <c r="BI26" s="6">
        <f t="shared" si="63"/>
        <v>13.265798970630012</v>
      </c>
      <c r="BJ26" s="6">
        <f t="shared" si="63"/>
        <v>13.955620517102773</v>
      </c>
      <c r="BK26" s="6">
        <f t="shared" si="63"/>
        <v>14.681312783992118</v>
      </c>
      <c r="BL26" s="6">
        <f t="shared" si="63"/>
        <v>15.444741048759708</v>
      </c>
      <c r="BM26" s="6">
        <f t="shared" si="63"/>
        <v>16.247867583295214</v>
      </c>
      <c r="BN26" s="6">
        <f t="shared" si="63"/>
        <v>17.092756697626566</v>
      </c>
      <c r="BO26" s="6">
        <f t="shared" si="63"/>
        <v>17.981580045903147</v>
      </c>
      <c r="BP26" s="6">
        <f t="shared" si="63"/>
        <v>18.916622208290111</v>
      </c>
      <c r="BQ26" s="6">
        <f t="shared" si="63"/>
        <v>19.900286563121199</v>
      </c>
      <c r="BR26" s="6">
        <f t="shared" si="63"/>
        <v>20.935101464403502</v>
      </c>
      <c r="BS26" s="6">
        <f t="shared" si="63"/>
        <v>22.023726740552483</v>
      </c>
      <c r="BT26" s="6">
        <f t="shared" si="63"/>
        <v>23.168960531061213</v>
      </c>
      <c r="BU26" s="6">
        <f t="shared" si="63"/>
        <v>24.373746478676399</v>
      </c>
      <c r="BV26" s="6">
        <f t="shared" si="63"/>
        <v>25.641181295567574</v>
      </c>
      <c r="BW26" s="6">
        <f t="shared" si="63"/>
        <v>26.974522722937088</v>
      </c>
      <c r="BX26" s="6">
        <f t="shared" si="63"/>
        <v>28.377197904529819</v>
      </c>
      <c r="BY26" s="6">
        <f t="shared" si="63"/>
        <v>29.85281219556537</v>
      </c>
      <c r="BZ26" s="6">
        <f t="shared" si="63"/>
        <v>31.405158429734772</v>
      </c>
      <c r="CA26" s="6">
        <f t="shared" si="63"/>
        <v>33.038226668080981</v>
      </c>
      <c r="CB26" s="6">
        <f t="shared" si="63"/>
        <v>34.75621445482119</v>
      </c>
      <c r="CC26" s="6">
        <f t="shared" si="63"/>
        <v>36.563537606471897</v>
      </c>
      <c r="CD26" s="6">
        <f t="shared" si="63"/>
        <v>38.464841562008438</v>
      </c>
      <c r="CE26" s="6">
        <f t="shared" si="63"/>
        <v>40.465013323232881</v>
      </c>
      <c r="CF26" s="6">
        <f t="shared" si="63"/>
        <v>42.569194016040996</v>
      </c>
      <c r="CG26" s="6">
        <f t="shared" si="63"/>
        <v>44.782792104875128</v>
      </c>
      <c r="CH26" s="6">
        <f t="shared" si="63"/>
        <v>47.111497294328636</v>
      </c>
      <c r="CI26" s="6">
        <f t="shared" si="63"/>
        <v>49.561295153633729</v>
      </c>
      <c r="CJ26" s="6">
        <f t="shared" si="63"/>
        <v>52.138482501622683</v>
      </c>
      <c r="CK26" s="6">
        <f t="shared" si="63"/>
        <v>54.849683591707063</v>
      </c>
      <c r="CL26" s="6">
        <f t="shared" si="63"/>
        <v>57.701867138475833</v>
      </c>
      <c r="CM26" s="6">
        <f t="shared" ref="CM26:EX26" si="64">CL26*1.052</f>
        <v>60.702364229676583</v>
      </c>
      <c r="CN26" s="6">
        <f t="shared" si="64"/>
        <v>63.85888716961977</v>
      </c>
      <c r="CO26" s="6">
        <f t="shared" si="64"/>
        <v>67.179549302439995</v>
      </c>
      <c r="CP26" s="6">
        <f t="shared" si="64"/>
        <v>70.67288586616688</v>
      </c>
      <c r="CQ26" s="6">
        <f t="shared" si="64"/>
        <v>74.347875931207554</v>
      </c>
      <c r="CR26" s="6">
        <f t="shared" si="64"/>
        <v>78.213965479630346</v>
      </c>
      <c r="CS26" s="6">
        <f t="shared" si="64"/>
        <v>82.281091684571123</v>
      </c>
      <c r="CT26" s="6">
        <f t="shared" si="64"/>
        <v>86.55970845216882</v>
      </c>
      <c r="CU26" s="6">
        <f t="shared" si="64"/>
        <v>91.060813291681598</v>
      </c>
      <c r="CV26" s="6">
        <f t="shared" si="64"/>
        <v>95.795975582849039</v>
      </c>
      <c r="CW26" s="6">
        <f t="shared" si="64"/>
        <v>100.77736631315719</v>
      </c>
      <c r="CX26" s="6">
        <f t="shared" si="64"/>
        <v>106.01778936144137</v>
      </c>
      <c r="CY26" s="6">
        <f t="shared" si="64"/>
        <v>111.53071440823634</v>
      </c>
      <c r="CZ26" s="6">
        <f t="shared" si="64"/>
        <v>117.33031155746463</v>
      </c>
      <c r="DA26" s="6">
        <f t="shared" si="64"/>
        <v>123.43148775845279</v>
      </c>
      <c r="DB26" s="6">
        <f t="shared" si="64"/>
        <v>129.84992512189234</v>
      </c>
      <c r="DC26" s="6">
        <f t="shared" si="64"/>
        <v>136.60212122823074</v>
      </c>
      <c r="DD26" s="6">
        <f t="shared" si="64"/>
        <v>143.70543153209874</v>
      </c>
      <c r="DE26" s="6">
        <f t="shared" si="64"/>
        <v>151.17811397176789</v>
      </c>
      <c r="DF26" s="6">
        <f t="shared" si="64"/>
        <v>159.03937589829982</v>
      </c>
      <c r="DG26" s="6">
        <f t="shared" si="64"/>
        <v>167.30942344501142</v>
      </c>
      <c r="DH26" s="6">
        <f t="shared" si="64"/>
        <v>176.00951346415201</v>
      </c>
      <c r="DI26" s="6">
        <f t="shared" si="64"/>
        <v>185.16200816428793</v>
      </c>
      <c r="DJ26" s="6">
        <f t="shared" si="64"/>
        <v>194.7904325888309</v>
      </c>
      <c r="DK26" s="6">
        <f t="shared" si="64"/>
        <v>204.91953508345011</v>
      </c>
      <c r="DL26" s="6">
        <f t="shared" si="64"/>
        <v>215.57535090778953</v>
      </c>
      <c r="DM26" s="6">
        <f t="shared" si="64"/>
        <v>226.78526915499458</v>
      </c>
      <c r="DN26" s="6">
        <f t="shared" si="64"/>
        <v>238.57810315105431</v>
      </c>
      <c r="DO26" s="6">
        <f t="shared" si="64"/>
        <v>250.98416451490914</v>
      </c>
      <c r="DP26" s="6">
        <f t="shared" si="64"/>
        <v>264.03534106968442</v>
      </c>
      <c r="DQ26" s="6">
        <f t="shared" si="64"/>
        <v>277.76517880530804</v>
      </c>
      <c r="DR26" s="6">
        <f t="shared" si="64"/>
        <v>292.20896810318408</v>
      </c>
      <c r="DS26" s="6">
        <f t="shared" si="64"/>
        <v>307.40383444454966</v>
      </c>
      <c r="DT26" s="6">
        <f t="shared" si="64"/>
        <v>323.38883383566628</v>
      </c>
      <c r="DU26" s="6">
        <f t="shared" si="64"/>
        <v>340.20505319512091</v>
      </c>
      <c r="DV26" s="6">
        <f t="shared" si="64"/>
        <v>357.89571596126723</v>
      </c>
      <c r="DW26" s="6">
        <f t="shared" si="64"/>
        <v>376.50629319125312</v>
      </c>
      <c r="DX26" s="6">
        <f t="shared" si="64"/>
        <v>396.08462043719828</v>
      </c>
      <c r="DY26" s="6">
        <f t="shared" si="64"/>
        <v>416.68102069993262</v>
      </c>
      <c r="DZ26" s="6">
        <f t="shared" si="64"/>
        <v>438.34843377632916</v>
      </c>
      <c r="EA26" s="6">
        <f t="shared" si="64"/>
        <v>461.1425523326983</v>
      </c>
      <c r="EB26" s="6">
        <f t="shared" si="64"/>
        <v>485.12196505399862</v>
      </c>
      <c r="EC26" s="6">
        <f t="shared" si="64"/>
        <v>510.34830723680659</v>
      </c>
      <c r="ED26" s="6">
        <f t="shared" si="64"/>
        <v>536.88641921312058</v>
      </c>
      <c r="EE26" s="6">
        <f t="shared" si="64"/>
        <v>564.80451301220285</v>
      </c>
      <c r="EF26" s="6">
        <f t="shared" si="64"/>
        <v>594.17434768883743</v>
      </c>
      <c r="EG26" s="6">
        <f t="shared" si="64"/>
        <v>625.07141376865695</v>
      </c>
      <c r="EH26" s="6">
        <f t="shared" si="64"/>
        <v>657.57512728462711</v>
      </c>
      <c r="EI26" s="6">
        <f t="shared" si="64"/>
        <v>691.76903390342773</v>
      </c>
      <c r="EJ26" s="6">
        <f t="shared" si="64"/>
        <v>727.74102366640602</v>
      </c>
      <c r="EK26" s="6">
        <f t="shared" si="64"/>
        <v>765.58355689705922</v>
      </c>
      <c r="EL26" s="6">
        <f t="shared" si="64"/>
        <v>805.3939018557063</v>
      </c>
      <c r="EM26" s="6">
        <f t="shared" si="64"/>
        <v>847.2743847522031</v>
      </c>
      <c r="EN26" s="6">
        <f t="shared" si="64"/>
        <v>891.33265275931774</v>
      </c>
      <c r="EO26" s="6">
        <f t="shared" si="64"/>
        <v>937.68195070280228</v>
      </c>
      <c r="EP26" s="6">
        <f t="shared" si="64"/>
        <v>986.44141213934802</v>
      </c>
      <c r="EQ26" s="6">
        <f t="shared" si="64"/>
        <v>1037.7363655705942</v>
      </c>
      <c r="ER26" s="6">
        <f t="shared" si="64"/>
        <v>1091.6986565802652</v>
      </c>
      <c r="ES26" s="6">
        <f t="shared" si="64"/>
        <v>1148.4669867224391</v>
      </c>
      <c r="ET26" s="6">
        <f t="shared" si="64"/>
        <v>1208.1872700320059</v>
      </c>
      <c r="EU26" s="6">
        <f t="shared" si="64"/>
        <v>1271.0130080736703</v>
      </c>
      <c r="EV26" s="6">
        <f t="shared" si="64"/>
        <v>1337.1056844935013</v>
      </c>
      <c r="EW26" s="6">
        <f t="shared" si="64"/>
        <v>1406.6351800871635</v>
      </c>
      <c r="EX26" s="6">
        <f t="shared" si="64"/>
        <v>1479.780209451696</v>
      </c>
      <c r="EY26" s="6">
        <f t="shared" ref="EY26:FP26" si="65">EX26*1.052</f>
        <v>1556.7287803431843</v>
      </c>
      <c r="EZ26" s="6">
        <f t="shared" si="65"/>
        <v>1637.67867692103</v>
      </c>
      <c r="FA26" s="6">
        <f t="shared" si="65"/>
        <v>1722.8379681209237</v>
      </c>
      <c r="FB26" s="6">
        <f t="shared" si="65"/>
        <v>1812.4255424632117</v>
      </c>
      <c r="FC26" s="6">
        <f t="shared" si="65"/>
        <v>1906.6716706712989</v>
      </c>
      <c r="FD26" s="6">
        <f t="shared" si="65"/>
        <v>2005.8185975462065</v>
      </c>
      <c r="FE26" s="6">
        <f t="shared" si="65"/>
        <v>2110.1211646186093</v>
      </c>
      <c r="FF26" s="6">
        <f t="shared" si="65"/>
        <v>2219.8474651787769</v>
      </c>
      <c r="FG26" s="6">
        <f t="shared" si="65"/>
        <v>2335.2795333680733</v>
      </c>
      <c r="FH26" s="6">
        <f t="shared" si="65"/>
        <v>2456.7140691032132</v>
      </c>
      <c r="FI26" s="6">
        <f t="shared" si="65"/>
        <v>2584.4632006965803</v>
      </c>
      <c r="FJ26" s="6">
        <f t="shared" si="65"/>
        <v>2718.8552871328025</v>
      </c>
      <c r="FK26" s="6">
        <f t="shared" si="65"/>
        <v>2860.2357620637085</v>
      </c>
      <c r="FL26" s="6">
        <f t="shared" si="65"/>
        <v>3008.9680216910215</v>
      </c>
      <c r="FM26" s="6">
        <f t="shared" si="65"/>
        <v>3165.4343588189549</v>
      </c>
      <c r="FN26" s="6">
        <f t="shared" si="65"/>
        <v>3330.0369454775409</v>
      </c>
      <c r="FO26" s="6">
        <f t="shared" si="65"/>
        <v>3503.1988666423731</v>
      </c>
      <c r="FP26" s="6">
        <f t="shared" si="65"/>
        <v>3685.3652077077768</v>
      </c>
      <c r="FQ26" s="20">
        <f t="shared" si="21"/>
        <v>9.4955728860470337E-2</v>
      </c>
    </row>
    <row r="27" spans="1:173">
      <c r="A27">
        <f t="shared" si="22"/>
        <v>17</v>
      </c>
      <c r="B27" s="25" t="s">
        <v>158</v>
      </c>
      <c r="C27" s="25" t="s">
        <v>159</v>
      </c>
      <c r="D27" s="6">
        <f>INPUT!G27</f>
        <v>0.88</v>
      </c>
      <c r="E27" s="6">
        <f>INPUT!I27</f>
        <v>1.1000000000000001</v>
      </c>
      <c r="F27" s="6">
        <f t="shared" si="6"/>
        <v>7.3333333333333361E-2</v>
      </c>
      <c r="G27" s="6">
        <f>'OCS 1.6'!D27</f>
        <v>17.61</v>
      </c>
      <c r="H27" s="6">
        <f t="shared" si="7"/>
        <v>0.88</v>
      </c>
      <c r="I27" s="6">
        <f t="shared" si="8"/>
        <v>0.95333333333333337</v>
      </c>
      <c r="J27" s="6">
        <f t="shared" si="9"/>
        <v>1.0266666666666668</v>
      </c>
      <c r="K27" s="6">
        <f t="shared" si="10"/>
        <v>1.1000000000000001</v>
      </c>
      <c r="L27" s="6">
        <f t="shared" si="11"/>
        <v>1.1572000000000002</v>
      </c>
      <c r="M27" s="4">
        <f t="shared" si="23"/>
        <v>5.1999999999999998E-2</v>
      </c>
      <c r="N27" s="4">
        <f t="shared" si="12"/>
        <v>0.10529908689171597</v>
      </c>
      <c r="O27" s="4"/>
      <c r="V27" s="6">
        <f t="shared" si="13"/>
        <v>-17.61</v>
      </c>
      <c r="W27" s="6">
        <f t="shared" si="14"/>
        <v>0.88</v>
      </c>
      <c r="X27" s="6">
        <f t="shared" si="15"/>
        <v>0.95333333333333337</v>
      </c>
      <c r="Y27" s="6">
        <f t="shared" si="16"/>
        <v>1.0266666666666668</v>
      </c>
      <c r="Z27" s="6">
        <f t="shared" si="17"/>
        <v>1.1000000000000001</v>
      </c>
      <c r="AA27" s="6">
        <f t="shared" ref="AA27:CL27" si="66">Z27*1.052</f>
        <v>1.1572000000000002</v>
      </c>
      <c r="AB27" s="6">
        <f t="shared" si="66"/>
        <v>1.2173744000000002</v>
      </c>
      <c r="AC27" s="6">
        <f t="shared" si="66"/>
        <v>1.2806778688000002</v>
      </c>
      <c r="AD27" s="6">
        <f t="shared" si="66"/>
        <v>1.3472731179776003</v>
      </c>
      <c r="AE27" s="6">
        <f t="shared" si="66"/>
        <v>1.4173313201124356</v>
      </c>
      <c r="AF27" s="6">
        <f t="shared" si="66"/>
        <v>1.4910325487582823</v>
      </c>
      <c r="AG27" s="6">
        <f t="shared" si="66"/>
        <v>1.5685662412937131</v>
      </c>
      <c r="AH27" s="6">
        <f t="shared" si="66"/>
        <v>1.6501316858409862</v>
      </c>
      <c r="AI27" s="6">
        <f t="shared" si="66"/>
        <v>1.7359385335047175</v>
      </c>
      <c r="AJ27" s="6">
        <f t="shared" si="66"/>
        <v>1.8262073372469629</v>
      </c>
      <c r="AK27" s="6">
        <f t="shared" si="66"/>
        <v>1.9211701187838051</v>
      </c>
      <c r="AL27" s="6">
        <f t="shared" si="66"/>
        <v>2.0210709649605629</v>
      </c>
      <c r="AM27" s="6">
        <f t="shared" si="66"/>
        <v>2.1261666551385123</v>
      </c>
      <c r="AN27" s="6">
        <f t="shared" si="66"/>
        <v>2.236727321205715</v>
      </c>
      <c r="AO27" s="6">
        <f t="shared" si="66"/>
        <v>2.3530371419084122</v>
      </c>
      <c r="AP27" s="6">
        <f t="shared" si="66"/>
        <v>2.4753950732876495</v>
      </c>
      <c r="AQ27" s="6">
        <f t="shared" si="66"/>
        <v>2.6041156170986075</v>
      </c>
      <c r="AR27" s="6">
        <f t="shared" si="66"/>
        <v>2.7395296291877353</v>
      </c>
      <c r="AS27" s="6">
        <f t="shared" si="66"/>
        <v>2.8819851699054979</v>
      </c>
      <c r="AT27" s="6">
        <f t="shared" si="66"/>
        <v>3.0318483987405838</v>
      </c>
      <c r="AU27" s="6">
        <f t="shared" si="66"/>
        <v>3.1895045154750941</v>
      </c>
      <c r="AV27" s="6">
        <f t="shared" si="66"/>
        <v>3.355358750279799</v>
      </c>
      <c r="AW27" s="6">
        <f t="shared" si="66"/>
        <v>3.5298374052943489</v>
      </c>
      <c r="AX27" s="6">
        <f t="shared" si="66"/>
        <v>3.7133889503696551</v>
      </c>
      <c r="AY27" s="6">
        <f t="shared" si="66"/>
        <v>3.9064851757888772</v>
      </c>
      <c r="AZ27" s="6">
        <f t="shared" si="66"/>
        <v>4.1096224049298993</v>
      </c>
      <c r="BA27" s="6">
        <f t="shared" si="66"/>
        <v>4.3233227699862544</v>
      </c>
      <c r="BB27" s="6">
        <f t="shared" si="66"/>
        <v>4.5481355540255395</v>
      </c>
      <c r="BC27" s="6">
        <f t="shared" si="66"/>
        <v>4.7846386028348675</v>
      </c>
      <c r="BD27" s="6">
        <f t="shared" si="66"/>
        <v>5.0334398101822808</v>
      </c>
      <c r="BE27" s="6">
        <f t="shared" si="66"/>
        <v>5.2951786803117598</v>
      </c>
      <c r="BF27" s="6">
        <f t="shared" si="66"/>
        <v>5.5705279716879712</v>
      </c>
      <c r="BG27" s="6">
        <f t="shared" si="66"/>
        <v>5.8601954262157463</v>
      </c>
      <c r="BH27" s="6">
        <f t="shared" si="66"/>
        <v>6.1649255883789653</v>
      </c>
      <c r="BI27" s="6">
        <f t="shared" si="66"/>
        <v>6.485501718974672</v>
      </c>
      <c r="BJ27" s="6">
        <f t="shared" si="66"/>
        <v>6.8227478083613553</v>
      </c>
      <c r="BK27" s="6">
        <f t="shared" si="66"/>
        <v>7.1775306943961459</v>
      </c>
      <c r="BL27" s="6">
        <f t="shared" si="66"/>
        <v>7.5507622905047462</v>
      </c>
      <c r="BM27" s="6">
        <f t="shared" si="66"/>
        <v>7.9434019296109932</v>
      </c>
      <c r="BN27" s="6">
        <f t="shared" si="66"/>
        <v>8.3564588299507658</v>
      </c>
      <c r="BO27" s="6">
        <f t="shared" si="66"/>
        <v>8.7909946891082065</v>
      </c>
      <c r="BP27" s="6">
        <f t="shared" si="66"/>
        <v>9.2481264129418328</v>
      </c>
      <c r="BQ27" s="6">
        <f t="shared" si="66"/>
        <v>9.729028986414809</v>
      </c>
      <c r="BR27" s="6">
        <f t="shared" si="66"/>
        <v>10.234938493708379</v>
      </c>
      <c r="BS27" s="6">
        <f t="shared" si="66"/>
        <v>10.767155295381215</v>
      </c>
      <c r="BT27" s="6">
        <f t="shared" si="66"/>
        <v>11.327047370741038</v>
      </c>
      <c r="BU27" s="6">
        <f t="shared" si="66"/>
        <v>11.916053834019573</v>
      </c>
      <c r="BV27" s="6">
        <f t="shared" si="66"/>
        <v>12.535688633388592</v>
      </c>
      <c r="BW27" s="6">
        <f t="shared" si="66"/>
        <v>13.1875444423248</v>
      </c>
      <c r="BX27" s="6">
        <f t="shared" si="66"/>
        <v>13.87329675332569</v>
      </c>
      <c r="BY27" s="6">
        <f t="shared" si="66"/>
        <v>14.594708184498627</v>
      </c>
      <c r="BZ27" s="6">
        <f t="shared" si="66"/>
        <v>15.353633010092556</v>
      </c>
      <c r="CA27" s="6">
        <f t="shared" si="66"/>
        <v>16.152021926617369</v>
      </c>
      <c r="CB27" s="6">
        <f t="shared" si="66"/>
        <v>16.991927066801473</v>
      </c>
      <c r="CC27" s="6">
        <f t="shared" si="66"/>
        <v>17.875507274275151</v>
      </c>
      <c r="CD27" s="6">
        <f t="shared" si="66"/>
        <v>18.80503365253746</v>
      </c>
      <c r="CE27" s="6">
        <f t="shared" si="66"/>
        <v>19.782895402469411</v>
      </c>
      <c r="CF27" s="6">
        <f t="shared" si="66"/>
        <v>20.81160596339782</v>
      </c>
      <c r="CG27" s="6">
        <f t="shared" si="66"/>
        <v>21.893809473494507</v>
      </c>
      <c r="CH27" s="6">
        <f t="shared" si="66"/>
        <v>23.032287566116221</v>
      </c>
      <c r="CI27" s="6">
        <f t="shared" si="66"/>
        <v>24.229966519554264</v>
      </c>
      <c r="CJ27" s="6">
        <f t="shared" si="66"/>
        <v>25.489924778571087</v>
      </c>
      <c r="CK27" s="6">
        <f t="shared" si="66"/>
        <v>26.815400867056784</v>
      </c>
      <c r="CL27" s="6">
        <f t="shared" si="66"/>
        <v>28.209801712143737</v>
      </c>
      <c r="CM27" s="6">
        <f t="shared" ref="CM27:EX27" si="67">CL27*1.052</f>
        <v>29.676711401175211</v>
      </c>
      <c r="CN27" s="6">
        <f t="shared" si="67"/>
        <v>31.219900394036323</v>
      </c>
      <c r="CO27" s="6">
        <f t="shared" si="67"/>
        <v>32.843335214526213</v>
      </c>
      <c r="CP27" s="6">
        <f t="shared" si="67"/>
        <v>34.551188645681577</v>
      </c>
      <c r="CQ27" s="6">
        <f t="shared" si="67"/>
        <v>36.347850455257024</v>
      </c>
      <c r="CR27" s="6">
        <f t="shared" si="67"/>
        <v>38.237938678930391</v>
      </c>
      <c r="CS27" s="6">
        <f t="shared" si="67"/>
        <v>40.226311490234771</v>
      </c>
      <c r="CT27" s="6">
        <f t="shared" si="67"/>
        <v>42.318079687726978</v>
      </c>
      <c r="CU27" s="6">
        <f t="shared" si="67"/>
        <v>44.518619831488785</v>
      </c>
      <c r="CV27" s="6">
        <f t="shared" si="67"/>
        <v>46.8335880627262</v>
      </c>
      <c r="CW27" s="6">
        <f t="shared" si="67"/>
        <v>49.268934641987961</v>
      </c>
      <c r="CX27" s="6">
        <f t="shared" si="67"/>
        <v>51.830919243371341</v>
      </c>
      <c r="CY27" s="6">
        <f t="shared" si="67"/>
        <v>54.526127044026651</v>
      </c>
      <c r="CZ27" s="6">
        <f t="shared" si="67"/>
        <v>57.361485650316041</v>
      </c>
      <c r="DA27" s="6">
        <f t="shared" si="67"/>
        <v>60.344282904132477</v>
      </c>
      <c r="DB27" s="6">
        <f t="shared" si="67"/>
        <v>63.482185615147365</v>
      </c>
      <c r="DC27" s="6">
        <f t="shared" si="67"/>
        <v>66.783259267135037</v>
      </c>
      <c r="DD27" s="6">
        <f t="shared" si="67"/>
        <v>70.255988749026059</v>
      </c>
      <c r="DE27" s="6">
        <f t="shared" si="67"/>
        <v>73.909300163975416</v>
      </c>
      <c r="DF27" s="6">
        <f t="shared" si="67"/>
        <v>77.752583772502135</v>
      </c>
      <c r="DG27" s="6">
        <f t="shared" si="67"/>
        <v>81.795718128672249</v>
      </c>
      <c r="DH27" s="6">
        <f t="shared" si="67"/>
        <v>86.049095471363216</v>
      </c>
      <c r="DI27" s="6">
        <f t="shared" si="67"/>
        <v>90.523648435874108</v>
      </c>
      <c r="DJ27" s="6">
        <f t="shared" si="67"/>
        <v>95.230878154539568</v>
      </c>
      <c r="DK27" s="6">
        <f t="shared" si="67"/>
        <v>100.18288381857563</v>
      </c>
      <c r="DL27" s="6">
        <f t="shared" si="67"/>
        <v>105.39239377714156</v>
      </c>
      <c r="DM27" s="6">
        <f t="shared" si="67"/>
        <v>110.87279825355293</v>
      </c>
      <c r="DN27" s="6">
        <f t="shared" si="67"/>
        <v>116.63818376273768</v>
      </c>
      <c r="DO27" s="6">
        <f t="shared" si="67"/>
        <v>122.70336931840005</v>
      </c>
      <c r="DP27" s="6">
        <f t="shared" si="67"/>
        <v>129.08394452295687</v>
      </c>
      <c r="DQ27" s="6">
        <f t="shared" si="67"/>
        <v>135.79630963815063</v>
      </c>
      <c r="DR27" s="6">
        <f t="shared" si="67"/>
        <v>142.85771773933448</v>
      </c>
      <c r="DS27" s="6">
        <f t="shared" si="67"/>
        <v>150.28631906177986</v>
      </c>
      <c r="DT27" s="6">
        <f t="shared" si="67"/>
        <v>158.10120765299243</v>
      </c>
      <c r="DU27" s="6">
        <f t="shared" si="67"/>
        <v>166.32247045094803</v>
      </c>
      <c r="DV27" s="6">
        <f t="shared" si="67"/>
        <v>174.97123891439733</v>
      </c>
      <c r="DW27" s="6">
        <f t="shared" si="67"/>
        <v>184.06974333794599</v>
      </c>
      <c r="DX27" s="6">
        <f t="shared" si="67"/>
        <v>193.64136999151918</v>
      </c>
      <c r="DY27" s="6">
        <f t="shared" si="67"/>
        <v>203.7107212310782</v>
      </c>
      <c r="DZ27" s="6">
        <f t="shared" si="67"/>
        <v>214.30367873509428</v>
      </c>
      <c r="EA27" s="6">
        <f t="shared" si="67"/>
        <v>225.44747002931919</v>
      </c>
      <c r="EB27" s="6">
        <f t="shared" si="67"/>
        <v>237.17073847084379</v>
      </c>
      <c r="EC27" s="6">
        <f t="shared" si="67"/>
        <v>249.50361687132767</v>
      </c>
      <c r="ED27" s="6">
        <f t="shared" si="67"/>
        <v>262.47780494863673</v>
      </c>
      <c r="EE27" s="6">
        <f t="shared" si="67"/>
        <v>276.12665080596588</v>
      </c>
      <c r="EF27" s="6">
        <f t="shared" si="67"/>
        <v>290.48523664787609</v>
      </c>
      <c r="EG27" s="6">
        <f t="shared" si="67"/>
        <v>305.59046895356568</v>
      </c>
      <c r="EH27" s="6">
        <f t="shared" si="67"/>
        <v>321.4811733391511</v>
      </c>
      <c r="EI27" s="6">
        <f t="shared" si="67"/>
        <v>338.19819435278697</v>
      </c>
      <c r="EJ27" s="6">
        <f t="shared" si="67"/>
        <v>355.78450045913189</v>
      </c>
      <c r="EK27" s="6">
        <f t="shared" si="67"/>
        <v>374.28529448300679</v>
      </c>
      <c r="EL27" s="6">
        <f t="shared" si="67"/>
        <v>393.74812979612318</v>
      </c>
      <c r="EM27" s="6">
        <f t="shared" si="67"/>
        <v>414.22303254552162</v>
      </c>
      <c r="EN27" s="6">
        <f t="shared" si="67"/>
        <v>435.76263023788874</v>
      </c>
      <c r="EO27" s="6">
        <f t="shared" si="67"/>
        <v>458.42228701025897</v>
      </c>
      <c r="EP27" s="6">
        <f t="shared" si="67"/>
        <v>482.26024593479247</v>
      </c>
      <c r="EQ27" s="6">
        <f t="shared" si="67"/>
        <v>507.3377787234017</v>
      </c>
      <c r="ER27" s="6">
        <f t="shared" si="67"/>
        <v>533.7193432170186</v>
      </c>
      <c r="ES27" s="6">
        <f t="shared" si="67"/>
        <v>561.47274906430357</v>
      </c>
      <c r="ET27" s="6">
        <f t="shared" si="67"/>
        <v>590.66933201564734</v>
      </c>
      <c r="EU27" s="6">
        <f t="shared" si="67"/>
        <v>621.384137280461</v>
      </c>
      <c r="EV27" s="6">
        <f t="shared" si="67"/>
        <v>653.69611241904499</v>
      </c>
      <c r="EW27" s="6">
        <f t="shared" si="67"/>
        <v>687.68831026483531</v>
      </c>
      <c r="EX27" s="6">
        <f t="shared" si="67"/>
        <v>723.44810239860681</v>
      </c>
      <c r="EY27" s="6">
        <f t="shared" ref="EY27:FP27" si="68">EX27*1.052</f>
        <v>761.06740372333445</v>
      </c>
      <c r="EZ27" s="6">
        <f t="shared" si="68"/>
        <v>800.64290871694789</v>
      </c>
      <c r="FA27" s="6">
        <f t="shared" si="68"/>
        <v>842.27633997022917</v>
      </c>
      <c r="FB27" s="6">
        <f t="shared" si="68"/>
        <v>886.07470964868116</v>
      </c>
      <c r="FC27" s="6">
        <f t="shared" si="68"/>
        <v>932.15059455041262</v>
      </c>
      <c r="FD27" s="6">
        <f t="shared" si="68"/>
        <v>980.62242546703408</v>
      </c>
      <c r="FE27" s="6">
        <f t="shared" si="68"/>
        <v>1031.61479159132</v>
      </c>
      <c r="FF27" s="6">
        <f t="shared" si="68"/>
        <v>1085.2587607540686</v>
      </c>
      <c r="FG27" s="6">
        <f t="shared" si="68"/>
        <v>1141.6922163132801</v>
      </c>
      <c r="FH27" s="6">
        <f t="shared" si="68"/>
        <v>1201.0602115615707</v>
      </c>
      <c r="FI27" s="6">
        <f t="shared" si="68"/>
        <v>1263.5153425627725</v>
      </c>
      <c r="FJ27" s="6">
        <f t="shared" si="68"/>
        <v>1329.2181403760367</v>
      </c>
      <c r="FK27" s="6">
        <f t="shared" si="68"/>
        <v>1398.3374836755906</v>
      </c>
      <c r="FL27" s="6">
        <f t="shared" si="68"/>
        <v>1471.0510328267214</v>
      </c>
      <c r="FM27" s="6">
        <f t="shared" si="68"/>
        <v>1547.545686533711</v>
      </c>
      <c r="FN27" s="6">
        <f t="shared" si="68"/>
        <v>1628.018062233464</v>
      </c>
      <c r="FO27" s="6">
        <f t="shared" si="68"/>
        <v>1712.6750014696042</v>
      </c>
      <c r="FP27" s="6">
        <f t="shared" si="68"/>
        <v>1801.7341015460238</v>
      </c>
      <c r="FQ27" s="20">
        <f t="shared" si="21"/>
        <v>0.10529908689171597</v>
      </c>
    </row>
    <row r="28" spans="1:173">
      <c r="A28">
        <f t="shared" si="22"/>
        <v>18</v>
      </c>
      <c r="B28" s="25" t="s">
        <v>255</v>
      </c>
      <c r="C28" s="25" t="s">
        <v>256</v>
      </c>
      <c r="D28" s="6">
        <f>INPUT!G28</f>
        <v>1.72</v>
      </c>
      <c r="E28" s="6">
        <f>INPUT!I28</f>
        <v>2.1</v>
      </c>
      <c r="F28" s="6">
        <f t="shared" si="6"/>
        <v>0.12666666666666671</v>
      </c>
      <c r="G28" s="6">
        <f>'OCS 1.6'!D28</f>
        <v>36.068333333333335</v>
      </c>
      <c r="H28" s="6">
        <f t="shared" si="7"/>
        <v>1.72</v>
      </c>
      <c r="I28" s="6">
        <f t="shared" si="8"/>
        <v>1.8466666666666667</v>
      </c>
      <c r="J28" s="6">
        <f t="shared" si="9"/>
        <v>1.9733333333333334</v>
      </c>
      <c r="K28" s="6">
        <f t="shared" si="10"/>
        <v>2.1</v>
      </c>
      <c r="L28" s="6">
        <f t="shared" si="11"/>
        <v>2.2092000000000001</v>
      </c>
      <c r="M28" s="4">
        <f t="shared" si="23"/>
        <v>5.1999999999999998E-2</v>
      </c>
      <c r="N28" s="4">
        <f t="shared" si="12"/>
        <v>0.10177376331445045</v>
      </c>
      <c r="O28" s="4"/>
      <c r="V28" s="6">
        <f t="shared" si="13"/>
        <v>-36.068333333333335</v>
      </c>
      <c r="W28" s="6">
        <f t="shared" si="14"/>
        <v>1.72</v>
      </c>
      <c r="X28" s="6">
        <f t="shared" si="15"/>
        <v>1.8466666666666667</v>
      </c>
      <c r="Y28" s="6">
        <f t="shared" si="16"/>
        <v>1.9733333333333334</v>
      </c>
      <c r="Z28" s="6">
        <f t="shared" si="17"/>
        <v>2.1</v>
      </c>
      <c r="AA28" s="6">
        <f t="shared" ref="AA28:CL28" si="69">Z28*1.052</f>
        <v>2.2092000000000001</v>
      </c>
      <c r="AB28" s="6">
        <f t="shared" si="69"/>
        <v>2.3240784000000003</v>
      </c>
      <c r="AC28" s="6">
        <f t="shared" si="69"/>
        <v>2.4449304768000006</v>
      </c>
      <c r="AD28" s="6">
        <f t="shared" si="69"/>
        <v>2.5720668615936009</v>
      </c>
      <c r="AE28" s="6">
        <f t="shared" si="69"/>
        <v>2.7058143383964683</v>
      </c>
      <c r="AF28" s="6">
        <f t="shared" si="69"/>
        <v>2.8465166839930847</v>
      </c>
      <c r="AG28" s="6">
        <f t="shared" si="69"/>
        <v>2.994535551560725</v>
      </c>
      <c r="AH28" s="6">
        <f t="shared" si="69"/>
        <v>3.1502514002418827</v>
      </c>
      <c r="AI28" s="6">
        <f t="shared" si="69"/>
        <v>3.3140644730544606</v>
      </c>
      <c r="AJ28" s="6">
        <f t="shared" si="69"/>
        <v>3.4863958256532928</v>
      </c>
      <c r="AK28" s="6">
        <f t="shared" si="69"/>
        <v>3.6676884085872641</v>
      </c>
      <c r="AL28" s="6">
        <f t="shared" si="69"/>
        <v>3.8584082058338018</v>
      </c>
      <c r="AM28" s="6">
        <f t="shared" si="69"/>
        <v>4.0590454325371601</v>
      </c>
      <c r="AN28" s="6">
        <f t="shared" si="69"/>
        <v>4.2701157950290929</v>
      </c>
      <c r="AO28" s="6">
        <f t="shared" si="69"/>
        <v>4.4921618163706061</v>
      </c>
      <c r="AP28" s="6">
        <f t="shared" si="69"/>
        <v>4.7257542308218774</v>
      </c>
      <c r="AQ28" s="6">
        <f t="shared" si="69"/>
        <v>4.9714934508246156</v>
      </c>
      <c r="AR28" s="6">
        <f t="shared" si="69"/>
        <v>5.2300111102674958</v>
      </c>
      <c r="AS28" s="6">
        <f t="shared" si="69"/>
        <v>5.5019716880014053</v>
      </c>
      <c r="AT28" s="6">
        <f t="shared" si="69"/>
        <v>5.7880742157774785</v>
      </c>
      <c r="AU28" s="6">
        <f t="shared" si="69"/>
        <v>6.0890540749979074</v>
      </c>
      <c r="AV28" s="6">
        <f t="shared" si="69"/>
        <v>6.4056848868977987</v>
      </c>
      <c r="AW28" s="6">
        <f t="shared" si="69"/>
        <v>6.7387805010164845</v>
      </c>
      <c r="AX28" s="6">
        <f t="shared" si="69"/>
        <v>7.0891970870693424</v>
      </c>
      <c r="AY28" s="6">
        <f t="shared" si="69"/>
        <v>7.4578353355969487</v>
      </c>
      <c r="AZ28" s="6">
        <f t="shared" si="69"/>
        <v>7.8456427730479907</v>
      </c>
      <c r="BA28" s="6">
        <f t="shared" si="69"/>
        <v>8.2536161972464868</v>
      </c>
      <c r="BB28" s="6">
        <f t="shared" si="69"/>
        <v>8.6828042395033052</v>
      </c>
      <c r="BC28" s="6">
        <f t="shared" si="69"/>
        <v>9.1343100599574782</v>
      </c>
      <c r="BD28" s="6">
        <f t="shared" si="69"/>
        <v>9.6092941830752672</v>
      </c>
      <c r="BE28" s="6">
        <f t="shared" si="69"/>
        <v>10.108977480595181</v>
      </c>
      <c r="BF28" s="6">
        <f t="shared" si="69"/>
        <v>10.634644309586131</v>
      </c>
      <c r="BG28" s="6">
        <f t="shared" si="69"/>
        <v>11.187645813684609</v>
      </c>
      <c r="BH28" s="6">
        <f t="shared" si="69"/>
        <v>11.769403395996209</v>
      </c>
      <c r="BI28" s="6">
        <f t="shared" si="69"/>
        <v>12.381412372588013</v>
      </c>
      <c r="BJ28" s="6">
        <f t="shared" si="69"/>
        <v>13.02524581596259</v>
      </c>
      <c r="BK28" s="6">
        <f t="shared" si="69"/>
        <v>13.702558598392645</v>
      </c>
      <c r="BL28" s="6">
        <f t="shared" si="69"/>
        <v>14.415091645509063</v>
      </c>
      <c r="BM28" s="6">
        <f t="shared" si="69"/>
        <v>15.164676411075535</v>
      </c>
      <c r="BN28" s="6">
        <f t="shared" si="69"/>
        <v>15.953239584451463</v>
      </c>
      <c r="BO28" s="6">
        <f t="shared" si="69"/>
        <v>16.782808042842941</v>
      </c>
      <c r="BP28" s="6">
        <f t="shared" si="69"/>
        <v>17.655514061070775</v>
      </c>
      <c r="BQ28" s="6">
        <f t="shared" si="69"/>
        <v>18.573600792246456</v>
      </c>
      <c r="BR28" s="6">
        <f t="shared" si="69"/>
        <v>19.539428033443272</v>
      </c>
      <c r="BS28" s="6">
        <f t="shared" si="69"/>
        <v>20.555478291182322</v>
      </c>
      <c r="BT28" s="6">
        <f t="shared" si="69"/>
        <v>21.624363162323803</v>
      </c>
      <c r="BU28" s="6">
        <f t="shared" si="69"/>
        <v>22.748830046764642</v>
      </c>
      <c r="BV28" s="6">
        <f t="shared" si="69"/>
        <v>23.931769209196403</v>
      </c>
      <c r="BW28" s="6">
        <f t="shared" si="69"/>
        <v>25.176221208074619</v>
      </c>
      <c r="BX28" s="6">
        <f t="shared" si="69"/>
        <v>26.4853847108945</v>
      </c>
      <c r="BY28" s="6">
        <f t="shared" si="69"/>
        <v>27.862624715861017</v>
      </c>
      <c r="BZ28" s="6">
        <f t="shared" si="69"/>
        <v>29.31148120108579</v>
      </c>
      <c r="CA28" s="6">
        <f t="shared" si="69"/>
        <v>30.835678223542253</v>
      </c>
      <c r="CB28" s="6">
        <f t="shared" si="69"/>
        <v>32.439133491166452</v>
      </c>
      <c r="CC28" s="6">
        <f t="shared" si="69"/>
        <v>34.125968432707111</v>
      </c>
      <c r="CD28" s="6">
        <f t="shared" si="69"/>
        <v>35.90051879120788</v>
      </c>
      <c r="CE28" s="6">
        <f t="shared" si="69"/>
        <v>37.767345768350694</v>
      </c>
      <c r="CF28" s="6">
        <f t="shared" si="69"/>
        <v>39.731247748304931</v>
      </c>
      <c r="CG28" s="6">
        <f t="shared" si="69"/>
        <v>41.797272631216792</v>
      </c>
      <c r="CH28" s="6">
        <f t="shared" si="69"/>
        <v>43.970730808040067</v>
      </c>
      <c r="CI28" s="6">
        <f t="shared" si="69"/>
        <v>46.257208810058152</v>
      </c>
      <c r="CJ28" s="6">
        <f t="shared" si="69"/>
        <v>48.662583668181178</v>
      </c>
      <c r="CK28" s="6">
        <f t="shared" si="69"/>
        <v>51.1930380189266</v>
      </c>
      <c r="CL28" s="6">
        <f t="shared" si="69"/>
        <v>53.855075995910788</v>
      </c>
      <c r="CM28" s="6">
        <f t="shared" ref="CM28:EX28" si="70">CL28*1.052</f>
        <v>56.655539947698152</v>
      </c>
      <c r="CN28" s="6">
        <f t="shared" si="70"/>
        <v>59.60162802497846</v>
      </c>
      <c r="CO28" s="6">
        <f t="shared" si="70"/>
        <v>62.700912682277341</v>
      </c>
      <c r="CP28" s="6">
        <f t="shared" si="70"/>
        <v>65.961360141755762</v>
      </c>
      <c r="CQ28" s="6">
        <f t="shared" si="70"/>
        <v>69.391350869127066</v>
      </c>
      <c r="CR28" s="6">
        <f t="shared" si="70"/>
        <v>72.999701114321681</v>
      </c>
      <c r="CS28" s="6">
        <f t="shared" si="70"/>
        <v>76.795685572266407</v>
      </c>
      <c r="CT28" s="6">
        <f t="shared" si="70"/>
        <v>80.789061222024259</v>
      </c>
      <c r="CU28" s="6">
        <f t="shared" si="70"/>
        <v>84.990092405569527</v>
      </c>
      <c r="CV28" s="6">
        <f t="shared" si="70"/>
        <v>89.409577210659151</v>
      </c>
      <c r="CW28" s="6">
        <f t="shared" si="70"/>
        <v>94.058875225613434</v>
      </c>
      <c r="CX28" s="6">
        <f t="shared" si="70"/>
        <v>98.94993673734534</v>
      </c>
      <c r="CY28" s="6">
        <f t="shared" si="70"/>
        <v>104.0953334476873</v>
      </c>
      <c r="CZ28" s="6">
        <f t="shared" si="70"/>
        <v>109.50829078696704</v>
      </c>
      <c r="DA28" s="6">
        <f t="shared" si="70"/>
        <v>115.20272190788933</v>
      </c>
      <c r="DB28" s="6">
        <f t="shared" si="70"/>
        <v>121.19326344709958</v>
      </c>
      <c r="DC28" s="6">
        <f t="shared" si="70"/>
        <v>127.49531314634876</v>
      </c>
      <c r="DD28" s="6">
        <f t="shared" si="70"/>
        <v>134.1250694299589</v>
      </c>
      <c r="DE28" s="6">
        <f t="shared" si="70"/>
        <v>141.09957304031676</v>
      </c>
      <c r="DF28" s="6">
        <f t="shared" si="70"/>
        <v>148.43675083841325</v>
      </c>
      <c r="DG28" s="6">
        <f t="shared" si="70"/>
        <v>156.15546188201074</v>
      </c>
      <c r="DH28" s="6">
        <f t="shared" si="70"/>
        <v>164.27554589987531</v>
      </c>
      <c r="DI28" s="6">
        <f t="shared" si="70"/>
        <v>172.81787428666883</v>
      </c>
      <c r="DJ28" s="6">
        <f t="shared" si="70"/>
        <v>181.80440374957561</v>
      </c>
      <c r="DK28" s="6">
        <f t="shared" si="70"/>
        <v>191.25823274455357</v>
      </c>
      <c r="DL28" s="6">
        <f t="shared" si="70"/>
        <v>201.20366084727036</v>
      </c>
      <c r="DM28" s="6">
        <f t="shared" si="70"/>
        <v>211.66625121132842</v>
      </c>
      <c r="DN28" s="6">
        <f t="shared" si="70"/>
        <v>222.67289627431751</v>
      </c>
      <c r="DO28" s="6">
        <f t="shared" si="70"/>
        <v>234.25188688058202</v>
      </c>
      <c r="DP28" s="6">
        <f t="shared" si="70"/>
        <v>246.43298499837229</v>
      </c>
      <c r="DQ28" s="6">
        <f t="shared" si="70"/>
        <v>259.24750021828766</v>
      </c>
      <c r="DR28" s="6">
        <f t="shared" si="70"/>
        <v>272.72837022963864</v>
      </c>
      <c r="DS28" s="6">
        <f t="shared" si="70"/>
        <v>286.91024548157986</v>
      </c>
      <c r="DT28" s="6">
        <f t="shared" si="70"/>
        <v>301.82957824662202</v>
      </c>
      <c r="DU28" s="6">
        <f t="shared" si="70"/>
        <v>317.52471631544637</v>
      </c>
      <c r="DV28" s="6">
        <f t="shared" si="70"/>
        <v>334.0360015638496</v>
      </c>
      <c r="DW28" s="6">
        <f t="shared" si="70"/>
        <v>351.40587364516978</v>
      </c>
      <c r="DX28" s="6">
        <f t="shared" si="70"/>
        <v>369.6789790747186</v>
      </c>
      <c r="DY28" s="6">
        <f t="shared" si="70"/>
        <v>388.902285986604</v>
      </c>
      <c r="DZ28" s="6">
        <f t="shared" si="70"/>
        <v>409.12520485790742</v>
      </c>
      <c r="EA28" s="6">
        <f t="shared" si="70"/>
        <v>430.3997155105186</v>
      </c>
      <c r="EB28" s="6">
        <f t="shared" si="70"/>
        <v>452.78050071706559</v>
      </c>
      <c r="EC28" s="6">
        <f t="shared" si="70"/>
        <v>476.32508675435304</v>
      </c>
      <c r="ED28" s="6">
        <f t="shared" si="70"/>
        <v>501.0939912655794</v>
      </c>
      <c r="EE28" s="6">
        <f t="shared" si="70"/>
        <v>527.15087881138959</v>
      </c>
      <c r="EF28" s="6">
        <f t="shared" si="70"/>
        <v>554.56272450958193</v>
      </c>
      <c r="EG28" s="6">
        <f t="shared" si="70"/>
        <v>583.39998618408026</v>
      </c>
      <c r="EH28" s="6">
        <f t="shared" si="70"/>
        <v>613.73678546565247</v>
      </c>
      <c r="EI28" s="6">
        <f t="shared" si="70"/>
        <v>645.65109830986648</v>
      </c>
      <c r="EJ28" s="6">
        <f t="shared" si="70"/>
        <v>679.22495542197953</v>
      </c>
      <c r="EK28" s="6">
        <f t="shared" si="70"/>
        <v>714.54465310392254</v>
      </c>
      <c r="EL28" s="6">
        <f t="shared" si="70"/>
        <v>751.70097506532659</v>
      </c>
      <c r="EM28" s="6">
        <f t="shared" si="70"/>
        <v>790.78942576872362</v>
      </c>
      <c r="EN28" s="6">
        <f t="shared" si="70"/>
        <v>831.91047590869732</v>
      </c>
      <c r="EO28" s="6">
        <f t="shared" si="70"/>
        <v>875.16982065594959</v>
      </c>
      <c r="EP28" s="6">
        <f t="shared" si="70"/>
        <v>920.67865133005898</v>
      </c>
      <c r="EQ28" s="6">
        <f t="shared" si="70"/>
        <v>968.55394119922209</v>
      </c>
      <c r="ER28" s="6">
        <f t="shared" si="70"/>
        <v>1018.9187461415817</v>
      </c>
      <c r="ES28" s="6">
        <f t="shared" si="70"/>
        <v>1071.902520940944</v>
      </c>
      <c r="ET28" s="6">
        <f t="shared" si="70"/>
        <v>1127.6414520298731</v>
      </c>
      <c r="EU28" s="6">
        <f t="shared" si="70"/>
        <v>1186.2788075354265</v>
      </c>
      <c r="EV28" s="6">
        <f t="shared" si="70"/>
        <v>1247.9653055272688</v>
      </c>
      <c r="EW28" s="6">
        <f t="shared" si="70"/>
        <v>1312.8595014146867</v>
      </c>
      <c r="EX28" s="6">
        <f t="shared" si="70"/>
        <v>1381.1281954882504</v>
      </c>
      <c r="EY28" s="6">
        <f t="shared" ref="EY28:FP28" si="71">EX28*1.052</f>
        <v>1452.9468616536394</v>
      </c>
      <c r="EZ28" s="6">
        <f t="shared" si="71"/>
        <v>1528.5000984596288</v>
      </c>
      <c r="FA28" s="6">
        <f t="shared" si="71"/>
        <v>1607.9821035795296</v>
      </c>
      <c r="FB28" s="6">
        <f t="shared" si="71"/>
        <v>1691.5971729656653</v>
      </c>
      <c r="FC28" s="6">
        <f t="shared" si="71"/>
        <v>1779.56022595988</v>
      </c>
      <c r="FD28" s="6">
        <f t="shared" si="71"/>
        <v>1872.0973577097939</v>
      </c>
      <c r="FE28" s="6">
        <f t="shared" si="71"/>
        <v>1969.4464203107032</v>
      </c>
      <c r="FF28" s="6">
        <f t="shared" si="71"/>
        <v>2071.85763416686</v>
      </c>
      <c r="FG28" s="6">
        <f t="shared" si="71"/>
        <v>2179.5942311435369</v>
      </c>
      <c r="FH28" s="6">
        <f t="shared" si="71"/>
        <v>2292.9331311630008</v>
      </c>
      <c r="FI28" s="6">
        <f t="shared" si="71"/>
        <v>2412.1656539834771</v>
      </c>
      <c r="FJ28" s="6">
        <f t="shared" si="71"/>
        <v>2537.5982679906178</v>
      </c>
      <c r="FK28" s="6">
        <f t="shared" si="71"/>
        <v>2669.55337792613</v>
      </c>
      <c r="FL28" s="6">
        <f t="shared" si="71"/>
        <v>2808.3701535782889</v>
      </c>
      <c r="FM28" s="6">
        <f t="shared" si="71"/>
        <v>2954.4054015643601</v>
      </c>
      <c r="FN28" s="6">
        <f t="shared" si="71"/>
        <v>3108.034482445707</v>
      </c>
      <c r="FO28" s="6">
        <f t="shared" si="71"/>
        <v>3269.6522755328838</v>
      </c>
      <c r="FP28" s="6">
        <f t="shared" si="71"/>
        <v>3439.6741938605937</v>
      </c>
      <c r="FQ28" s="20">
        <f t="shared" si="21"/>
        <v>0.10177376331445045</v>
      </c>
    </row>
    <row r="29" spans="1:173">
      <c r="A29">
        <f t="shared" si="22"/>
        <v>19</v>
      </c>
      <c r="B29" s="25" t="s">
        <v>162</v>
      </c>
      <c r="C29" s="25" t="s">
        <v>163</v>
      </c>
      <c r="D29" s="6">
        <f>INPUT!G29</f>
        <v>1.32</v>
      </c>
      <c r="E29" s="6">
        <f>INPUT!I29</f>
        <v>1.48</v>
      </c>
      <c r="F29" s="6">
        <f t="shared" si="6"/>
        <v>5.3333333333333309E-2</v>
      </c>
      <c r="G29" s="6">
        <f>'OCS 1.6'!D29</f>
        <v>27.98</v>
      </c>
      <c r="H29" s="6">
        <f t="shared" si="7"/>
        <v>1.32</v>
      </c>
      <c r="I29" s="6">
        <f t="shared" si="8"/>
        <v>1.3733333333333333</v>
      </c>
      <c r="J29" s="6">
        <f t="shared" si="9"/>
        <v>1.4266666666666665</v>
      </c>
      <c r="K29" s="6">
        <f t="shared" si="10"/>
        <v>1.4799999999999998</v>
      </c>
      <c r="L29" s="6">
        <f t="shared" si="11"/>
        <v>1.5569599999999999</v>
      </c>
      <c r="M29" s="4">
        <f t="shared" si="23"/>
        <v>5.1999999999999998E-2</v>
      </c>
      <c r="N29" s="4">
        <f t="shared" si="12"/>
        <v>9.7498566939550169E-2</v>
      </c>
      <c r="O29" s="4"/>
      <c r="V29" s="6">
        <f t="shared" si="13"/>
        <v>-27.98</v>
      </c>
      <c r="W29" s="6">
        <f t="shared" si="14"/>
        <v>1.32</v>
      </c>
      <c r="X29" s="6">
        <f t="shared" si="15"/>
        <v>1.3733333333333333</v>
      </c>
      <c r="Y29" s="6">
        <f t="shared" si="16"/>
        <v>1.4266666666666665</v>
      </c>
      <c r="Z29" s="6">
        <f t="shared" si="17"/>
        <v>1.4799999999999998</v>
      </c>
      <c r="AA29" s="6">
        <f t="shared" ref="AA29:CL29" si="72">Z29*1.052</f>
        <v>1.5569599999999999</v>
      </c>
      <c r="AB29" s="6">
        <f t="shared" si="72"/>
        <v>1.6379219199999999</v>
      </c>
      <c r="AC29" s="6">
        <f t="shared" si="72"/>
        <v>1.7230938598400001</v>
      </c>
      <c r="AD29" s="6">
        <f t="shared" si="72"/>
        <v>1.8126947405516802</v>
      </c>
      <c r="AE29" s="6">
        <f t="shared" si="72"/>
        <v>1.9069548670603678</v>
      </c>
      <c r="AF29" s="6">
        <f t="shared" si="72"/>
        <v>2.0061165201475069</v>
      </c>
      <c r="AG29" s="6">
        <f t="shared" si="72"/>
        <v>2.1104345791951773</v>
      </c>
      <c r="AH29" s="6">
        <f t="shared" si="72"/>
        <v>2.2201771773133268</v>
      </c>
      <c r="AI29" s="6">
        <f t="shared" si="72"/>
        <v>2.3356263905336196</v>
      </c>
      <c r="AJ29" s="6">
        <f t="shared" si="72"/>
        <v>2.4570789628413681</v>
      </c>
      <c r="AK29" s="6">
        <f t="shared" si="72"/>
        <v>2.5848470689091192</v>
      </c>
      <c r="AL29" s="6">
        <f t="shared" si="72"/>
        <v>2.7192591164923936</v>
      </c>
      <c r="AM29" s="6">
        <f t="shared" si="72"/>
        <v>2.860660590549998</v>
      </c>
      <c r="AN29" s="6">
        <f t="shared" si="72"/>
        <v>3.0094149412585982</v>
      </c>
      <c r="AO29" s="6">
        <f t="shared" si="72"/>
        <v>3.1659045182040453</v>
      </c>
      <c r="AP29" s="6">
        <f t="shared" si="72"/>
        <v>3.3305315531506556</v>
      </c>
      <c r="AQ29" s="6">
        <f t="shared" si="72"/>
        <v>3.50371919391449</v>
      </c>
      <c r="AR29" s="6">
        <f t="shared" si="72"/>
        <v>3.6859125919980436</v>
      </c>
      <c r="AS29" s="6">
        <f t="shared" si="72"/>
        <v>3.8775800467819419</v>
      </c>
      <c r="AT29" s="6">
        <f t="shared" si="72"/>
        <v>4.0792142092146033</v>
      </c>
      <c r="AU29" s="6">
        <f t="shared" si="72"/>
        <v>4.2913333480937625</v>
      </c>
      <c r="AV29" s="6">
        <f t="shared" si="72"/>
        <v>4.5144826821946387</v>
      </c>
      <c r="AW29" s="6">
        <f t="shared" si="72"/>
        <v>4.7492357816687605</v>
      </c>
      <c r="AX29" s="6">
        <f t="shared" si="72"/>
        <v>4.9961960423155363</v>
      </c>
      <c r="AY29" s="6">
        <f t="shared" si="72"/>
        <v>5.2559982365159446</v>
      </c>
      <c r="AZ29" s="6">
        <f t="shared" si="72"/>
        <v>5.5293101448147741</v>
      </c>
      <c r="BA29" s="6">
        <f t="shared" si="72"/>
        <v>5.8168342723451429</v>
      </c>
      <c r="BB29" s="6">
        <f t="shared" si="72"/>
        <v>6.1193096545070906</v>
      </c>
      <c r="BC29" s="6">
        <f t="shared" si="72"/>
        <v>6.4375137565414597</v>
      </c>
      <c r="BD29" s="6">
        <f t="shared" si="72"/>
        <v>6.7722644718816163</v>
      </c>
      <c r="BE29" s="6">
        <f t="shared" si="72"/>
        <v>7.1244222244194608</v>
      </c>
      <c r="BF29" s="6">
        <f t="shared" si="72"/>
        <v>7.4948921800892734</v>
      </c>
      <c r="BG29" s="6">
        <f t="shared" si="72"/>
        <v>7.8846265734539163</v>
      </c>
      <c r="BH29" s="6">
        <f t="shared" si="72"/>
        <v>8.2946271552735205</v>
      </c>
      <c r="BI29" s="6">
        <f t="shared" si="72"/>
        <v>8.7259477673477441</v>
      </c>
      <c r="BJ29" s="6">
        <f t="shared" si="72"/>
        <v>9.1796970512498266</v>
      </c>
      <c r="BK29" s="6">
        <f t="shared" si="72"/>
        <v>9.6570412979148177</v>
      </c>
      <c r="BL29" s="6">
        <f t="shared" si="72"/>
        <v>10.159207445406389</v>
      </c>
      <c r="BM29" s="6">
        <f t="shared" si="72"/>
        <v>10.687486232567522</v>
      </c>
      <c r="BN29" s="6">
        <f t="shared" si="72"/>
        <v>11.243235516661034</v>
      </c>
      <c r="BO29" s="6">
        <f t="shared" si="72"/>
        <v>11.827883763527408</v>
      </c>
      <c r="BP29" s="6">
        <f t="shared" si="72"/>
        <v>12.442933719230835</v>
      </c>
      <c r="BQ29" s="6">
        <f t="shared" si="72"/>
        <v>13.089966272630839</v>
      </c>
      <c r="BR29" s="6">
        <f t="shared" si="72"/>
        <v>13.770644518807643</v>
      </c>
      <c r="BS29" s="6">
        <f t="shared" si="72"/>
        <v>14.486718033785641</v>
      </c>
      <c r="BT29" s="6">
        <f t="shared" si="72"/>
        <v>15.240027371542494</v>
      </c>
      <c r="BU29" s="6">
        <f t="shared" si="72"/>
        <v>16.032508794862704</v>
      </c>
      <c r="BV29" s="6">
        <f t="shared" si="72"/>
        <v>16.866199252195564</v>
      </c>
      <c r="BW29" s="6">
        <f t="shared" si="72"/>
        <v>17.743241613309735</v>
      </c>
      <c r="BX29" s="6">
        <f t="shared" si="72"/>
        <v>18.665890177201842</v>
      </c>
      <c r="BY29" s="6">
        <f t="shared" si="72"/>
        <v>19.636516466416339</v>
      </c>
      <c r="BZ29" s="6">
        <f t="shared" si="72"/>
        <v>20.65761532266999</v>
      </c>
      <c r="CA29" s="6">
        <f t="shared" si="72"/>
        <v>21.73181131944883</v>
      </c>
      <c r="CB29" s="6">
        <f t="shared" si="72"/>
        <v>22.86186550806017</v>
      </c>
      <c r="CC29" s="6">
        <f t="shared" si="72"/>
        <v>24.050682514479298</v>
      </c>
      <c r="CD29" s="6">
        <f t="shared" si="72"/>
        <v>25.301318005232222</v>
      </c>
      <c r="CE29" s="6">
        <f t="shared" si="72"/>
        <v>26.6169865415043</v>
      </c>
      <c r="CF29" s="6">
        <f t="shared" si="72"/>
        <v>28.001069841662524</v>
      </c>
      <c r="CG29" s="6">
        <f t="shared" si="72"/>
        <v>29.457125473428977</v>
      </c>
      <c r="CH29" s="6">
        <f t="shared" si="72"/>
        <v>30.988895998047287</v>
      </c>
      <c r="CI29" s="6">
        <f t="shared" si="72"/>
        <v>32.600318589945751</v>
      </c>
      <c r="CJ29" s="6">
        <f t="shared" si="72"/>
        <v>34.295535156622933</v>
      </c>
      <c r="CK29" s="6">
        <f t="shared" si="72"/>
        <v>36.078902984767325</v>
      </c>
      <c r="CL29" s="6">
        <f t="shared" si="72"/>
        <v>37.95500593997523</v>
      </c>
      <c r="CM29" s="6">
        <f t="shared" ref="CM29:EX29" si="73">CL29*1.052</f>
        <v>39.928666248853943</v>
      </c>
      <c r="CN29" s="6">
        <f t="shared" si="73"/>
        <v>42.00495689379435</v>
      </c>
      <c r="CO29" s="6">
        <f t="shared" si="73"/>
        <v>44.189214652271659</v>
      </c>
      <c r="CP29" s="6">
        <f t="shared" si="73"/>
        <v>46.487053814189785</v>
      </c>
      <c r="CQ29" s="6">
        <f t="shared" si="73"/>
        <v>48.904380612527653</v>
      </c>
      <c r="CR29" s="6">
        <f t="shared" si="73"/>
        <v>51.447408404379097</v>
      </c>
      <c r="CS29" s="6">
        <f t="shared" si="73"/>
        <v>54.122673641406813</v>
      </c>
      <c r="CT29" s="6">
        <f t="shared" si="73"/>
        <v>56.937052670759968</v>
      </c>
      <c r="CU29" s="6">
        <f t="shared" si="73"/>
        <v>59.89777940963949</v>
      </c>
      <c r="CV29" s="6">
        <f t="shared" si="73"/>
        <v>63.012463938940748</v>
      </c>
      <c r="CW29" s="6">
        <f t="shared" si="73"/>
        <v>66.289112063765671</v>
      </c>
      <c r="CX29" s="6">
        <f t="shared" si="73"/>
        <v>69.736145891081492</v>
      </c>
      <c r="CY29" s="6">
        <f t="shared" si="73"/>
        <v>73.36242547741773</v>
      </c>
      <c r="CZ29" s="6">
        <f t="shared" si="73"/>
        <v>77.177271602243451</v>
      </c>
      <c r="DA29" s="6">
        <f t="shared" si="73"/>
        <v>81.190489725560113</v>
      </c>
      <c r="DB29" s="6">
        <f t="shared" si="73"/>
        <v>85.412395191289249</v>
      </c>
      <c r="DC29" s="6">
        <f t="shared" si="73"/>
        <v>89.8538397412363</v>
      </c>
      <c r="DD29" s="6">
        <f t="shared" si="73"/>
        <v>94.526239407780594</v>
      </c>
      <c r="DE29" s="6">
        <f t="shared" si="73"/>
        <v>99.441603856985182</v>
      </c>
      <c r="DF29" s="6">
        <f t="shared" si="73"/>
        <v>104.61256725754842</v>
      </c>
      <c r="DG29" s="6">
        <f t="shared" si="73"/>
        <v>110.05242075494094</v>
      </c>
      <c r="DH29" s="6">
        <f t="shared" si="73"/>
        <v>115.77514663419787</v>
      </c>
      <c r="DI29" s="6">
        <f t="shared" si="73"/>
        <v>121.79545425917617</v>
      </c>
      <c r="DJ29" s="6">
        <f t="shared" si="73"/>
        <v>128.12881788065334</v>
      </c>
      <c r="DK29" s="6">
        <f t="shared" si="73"/>
        <v>134.79151641044731</v>
      </c>
      <c r="DL29" s="6">
        <f t="shared" si="73"/>
        <v>141.80067526379059</v>
      </c>
      <c r="DM29" s="6">
        <f t="shared" si="73"/>
        <v>149.17431037750771</v>
      </c>
      <c r="DN29" s="6">
        <f t="shared" si="73"/>
        <v>156.93137451713812</v>
      </c>
      <c r="DO29" s="6">
        <f t="shared" si="73"/>
        <v>165.09180599202932</v>
      </c>
      <c r="DP29" s="6">
        <f t="shared" si="73"/>
        <v>173.67657990361485</v>
      </c>
      <c r="DQ29" s="6">
        <f t="shared" si="73"/>
        <v>182.70776205860284</v>
      </c>
      <c r="DR29" s="6">
        <f t="shared" si="73"/>
        <v>192.2085656856502</v>
      </c>
      <c r="DS29" s="6">
        <f t="shared" si="73"/>
        <v>202.20341110130403</v>
      </c>
      <c r="DT29" s="6">
        <f t="shared" si="73"/>
        <v>212.71798847857184</v>
      </c>
      <c r="DU29" s="6">
        <f t="shared" si="73"/>
        <v>223.77932387945759</v>
      </c>
      <c r="DV29" s="6">
        <f t="shared" si="73"/>
        <v>235.41584872118941</v>
      </c>
      <c r="DW29" s="6">
        <f t="shared" si="73"/>
        <v>247.65747285469126</v>
      </c>
      <c r="DX29" s="6">
        <f t="shared" si="73"/>
        <v>260.53566144313521</v>
      </c>
      <c r="DY29" s="6">
        <f t="shared" si="73"/>
        <v>274.08351583817824</v>
      </c>
      <c r="DZ29" s="6">
        <f t="shared" si="73"/>
        <v>288.33585866176355</v>
      </c>
      <c r="EA29" s="6">
        <f t="shared" si="73"/>
        <v>303.32932331217529</v>
      </c>
      <c r="EB29" s="6">
        <f t="shared" si="73"/>
        <v>319.1024481244084</v>
      </c>
      <c r="EC29" s="6">
        <f t="shared" si="73"/>
        <v>335.69577542687767</v>
      </c>
      <c r="ED29" s="6">
        <f t="shared" si="73"/>
        <v>353.15195574907534</v>
      </c>
      <c r="EE29" s="6">
        <f t="shared" si="73"/>
        <v>371.51585744802725</v>
      </c>
      <c r="EF29" s="6">
        <f t="shared" si="73"/>
        <v>390.8346820353247</v>
      </c>
      <c r="EG29" s="6">
        <f t="shared" si="73"/>
        <v>411.15808550116162</v>
      </c>
      <c r="EH29" s="6">
        <f t="shared" si="73"/>
        <v>432.53830594722206</v>
      </c>
      <c r="EI29" s="6">
        <f t="shared" si="73"/>
        <v>455.0302978564776</v>
      </c>
      <c r="EJ29" s="6">
        <f t="shared" si="73"/>
        <v>478.69187334501447</v>
      </c>
      <c r="EK29" s="6">
        <f t="shared" si="73"/>
        <v>503.58385075895524</v>
      </c>
      <c r="EL29" s="6">
        <f t="shared" si="73"/>
        <v>529.77021099842091</v>
      </c>
      <c r="EM29" s="6">
        <f t="shared" si="73"/>
        <v>557.31826197033877</v>
      </c>
      <c r="EN29" s="6">
        <f t="shared" si="73"/>
        <v>586.29881159279637</v>
      </c>
      <c r="EO29" s="6">
        <f t="shared" si="73"/>
        <v>616.78634979562185</v>
      </c>
      <c r="EP29" s="6">
        <f t="shared" si="73"/>
        <v>648.85923998499425</v>
      </c>
      <c r="EQ29" s="6">
        <f t="shared" si="73"/>
        <v>682.59992046421394</v>
      </c>
      <c r="ER29" s="6">
        <f t="shared" si="73"/>
        <v>718.09511632835313</v>
      </c>
      <c r="ES29" s="6">
        <f t="shared" si="73"/>
        <v>755.43606237742756</v>
      </c>
      <c r="ET29" s="6">
        <f t="shared" si="73"/>
        <v>794.71873762105383</v>
      </c>
      <c r="EU29" s="6">
        <f t="shared" si="73"/>
        <v>836.04411197734862</v>
      </c>
      <c r="EV29" s="6">
        <f t="shared" si="73"/>
        <v>879.51840580017074</v>
      </c>
      <c r="EW29" s="6">
        <f t="shared" si="73"/>
        <v>925.25336290177961</v>
      </c>
      <c r="EX29" s="6">
        <f t="shared" si="73"/>
        <v>973.36653777267225</v>
      </c>
      <c r="EY29" s="6">
        <f t="shared" ref="EY29:FP29" si="74">EX29*1.052</f>
        <v>1023.9815977368512</v>
      </c>
      <c r="EZ29" s="6">
        <f t="shared" si="74"/>
        <v>1077.2286408191676</v>
      </c>
      <c r="FA29" s="6">
        <f t="shared" si="74"/>
        <v>1133.2445301417645</v>
      </c>
      <c r="FB29" s="6">
        <f t="shared" si="74"/>
        <v>1192.1732457091364</v>
      </c>
      <c r="FC29" s="6">
        <f t="shared" si="74"/>
        <v>1254.1662544860114</v>
      </c>
      <c r="FD29" s="6">
        <f t="shared" si="74"/>
        <v>1319.3828997192841</v>
      </c>
      <c r="FE29" s="6">
        <f t="shared" si="74"/>
        <v>1387.9908105046868</v>
      </c>
      <c r="FF29" s="6">
        <f t="shared" si="74"/>
        <v>1460.1663326509306</v>
      </c>
      <c r="FG29" s="6">
        <f t="shared" si="74"/>
        <v>1536.0949819487792</v>
      </c>
      <c r="FH29" s="6">
        <f t="shared" si="74"/>
        <v>1615.9719210101157</v>
      </c>
      <c r="FI29" s="6">
        <f t="shared" si="74"/>
        <v>1700.0024609026418</v>
      </c>
      <c r="FJ29" s="6">
        <f t="shared" si="74"/>
        <v>1788.4025888695792</v>
      </c>
      <c r="FK29" s="6">
        <f t="shared" si="74"/>
        <v>1881.3995234907973</v>
      </c>
      <c r="FL29" s="6">
        <f t="shared" si="74"/>
        <v>1979.2322987123189</v>
      </c>
      <c r="FM29" s="6">
        <f t="shared" si="74"/>
        <v>2082.1523782453596</v>
      </c>
      <c r="FN29" s="6">
        <f t="shared" si="74"/>
        <v>2190.4243019141186</v>
      </c>
      <c r="FO29" s="6">
        <f t="shared" si="74"/>
        <v>2304.3263656136528</v>
      </c>
      <c r="FP29" s="6">
        <f t="shared" si="74"/>
        <v>2424.1513366255626</v>
      </c>
      <c r="FQ29" s="20">
        <f t="shared" si="21"/>
        <v>9.7498566939550169E-2</v>
      </c>
    </row>
    <row r="30" spans="1:173" ht="15.75">
      <c r="A30">
        <f t="shared" si="22"/>
        <v>20</v>
      </c>
      <c r="B30" s="12" t="s">
        <v>257</v>
      </c>
      <c r="C30" s="12" t="s">
        <v>258</v>
      </c>
      <c r="D30" s="6">
        <f>INPUT!G30</f>
        <v>1.2</v>
      </c>
      <c r="E30" s="6">
        <f>INPUT!I30</f>
        <v>1.8</v>
      </c>
      <c r="F30" s="6">
        <f t="shared" si="6"/>
        <v>0.20000000000000004</v>
      </c>
      <c r="G30" s="6">
        <f>'OCS 1.6'!D30</f>
        <v>35.661666666666662</v>
      </c>
      <c r="H30" s="6">
        <f t="shared" si="7"/>
        <v>1.2</v>
      </c>
      <c r="I30" s="6">
        <f t="shared" si="8"/>
        <v>1.4</v>
      </c>
      <c r="J30" s="6">
        <f t="shared" si="9"/>
        <v>1.5999999999999999</v>
      </c>
      <c r="K30" s="6">
        <f t="shared" si="10"/>
        <v>1.7999999999999998</v>
      </c>
      <c r="L30" s="6">
        <f t="shared" si="11"/>
        <v>1.8935999999999999</v>
      </c>
      <c r="M30" s="4">
        <f t="shared" si="23"/>
        <v>5.1999999999999998E-2</v>
      </c>
      <c r="N30" s="4">
        <f t="shared" si="12"/>
        <v>9.4536413383058446E-2</v>
      </c>
      <c r="O30" s="4"/>
      <c r="V30" s="6">
        <f t="shared" si="13"/>
        <v>-35.661666666666662</v>
      </c>
      <c r="W30" s="6">
        <f t="shared" si="14"/>
        <v>1.2</v>
      </c>
      <c r="X30" s="6">
        <f t="shared" si="15"/>
        <v>1.4</v>
      </c>
      <c r="Y30" s="6">
        <f t="shared" si="16"/>
        <v>1.5999999999999999</v>
      </c>
      <c r="Z30" s="6">
        <f t="shared" si="17"/>
        <v>1.7999999999999998</v>
      </c>
      <c r="AA30" s="6">
        <f t="shared" ref="AA30:CL30" si="75">Z30*1.052</f>
        <v>1.8935999999999999</v>
      </c>
      <c r="AB30" s="6">
        <f t="shared" si="75"/>
        <v>1.9920671999999999</v>
      </c>
      <c r="AC30" s="6">
        <f t="shared" si="75"/>
        <v>2.0956546943999999</v>
      </c>
      <c r="AD30" s="6">
        <f t="shared" si="75"/>
        <v>2.2046287385087999</v>
      </c>
      <c r="AE30" s="6">
        <f t="shared" si="75"/>
        <v>2.3192694329112578</v>
      </c>
      <c r="AF30" s="6">
        <f t="shared" si="75"/>
        <v>2.4398714434226432</v>
      </c>
      <c r="AG30" s="6">
        <f t="shared" si="75"/>
        <v>2.5667447584806209</v>
      </c>
      <c r="AH30" s="6">
        <f t="shared" si="75"/>
        <v>2.7002154859216132</v>
      </c>
      <c r="AI30" s="6">
        <f t="shared" si="75"/>
        <v>2.840626691189537</v>
      </c>
      <c r="AJ30" s="6">
        <f t="shared" si="75"/>
        <v>2.988339279131393</v>
      </c>
      <c r="AK30" s="6">
        <f t="shared" si="75"/>
        <v>3.1437329216462255</v>
      </c>
      <c r="AL30" s="6">
        <f t="shared" si="75"/>
        <v>3.3072070335718293</v>
      </c>
      <c r="AM30" s="6">
        <f t="shared" si="75"/>
        <v>3.4791817993175647</v>
      </c>
      <c r="AN30" s="6">
        <f t="shared" si="75"/>
        <v>3.6600992528820782</v>
      </c>
      <c r="AO30" s="6">
        <f t="shared" si="75"/>
        <v>3.8504244140319464</v>
      </c>
      <c r="AP30" s="6">
        <f t="shared" si="75"/>
        <v>4.0506464835616081</v>
      </c>
      <c r="AQ30" s="6">
        <f t="shared" si="75"/>
        <v>4.261280100706812</v>
      </c>
      <c r="AR30" s="6">
        <f t="shared" si="75"/>
        <v>4.4828666659435665</v>
      </c>
      <c r="AS30" s="6">
        <f t="shared" si="75"/>
        <v>4.7159757325726321</v>
      </c>
      <c r="AT30" s="6">
        <f t="shared" si="75"/>
        <v>4.9612064706664096</v>
      </c>
      <c r="AU30" s="6">
        <f t="shared" si="75"/>
        <v>5.2191892071410635</v>
      </c>
      <c r="AV30" s="6">
        <f t="shared" si="75"/>
        <v>5.4905870459123989</v>
      </c>
      <c r="AW30" s="6">
        <f t="shared" si="75"/>
        <v>5.776097572299844</v>
      </c>
      <c r="AX30" s="6">
        <f t="shared" si="75"/>
        <v>6.0764546460594362</v>
      </c>
      <c r="AY30" s="6">
        <f t="shared" si="75"/>
        <v>6.3924302876545269</v>
      </c>
      <c r="AZ30" s="6">
        <f t="shared" si="75"/>
        <v>6.7248366626125629</v>
      </c>
      <c r="BA30" s="6">
        <f t="shared" si="75"/>
        <v>7.0745281690684161</v>
      </c>
      <c r="BB30" s="6">
        <f t="shared" si="75"/>
        <v>7.4424036338599739</v>
      </c>
      <c r="BC30" s="6">
        <f t="shared" si="75"/>
        <v>7.8294086228206927</v>
      </c>
      <c r="BD30" s="6">
        <f t="shared" si="75"/>
        <v>8.2365378712073696</v>
      </c>
      <c r="BE30" s="6">
        <f t="shared" si="75"/>
        <v>8.6648378405101525</v>
      </c>
      <c r="BF30" s="6">
        <f t="shared" si="75"/>
        <v>9.1154094082166814</v>
      </c>
      <c r="BG30" s="6">
        <f t="shared" si="75"/>
        <v>9.5894106974439488</v>
      </c>
      <c r="BH30" s="6">
        <f t="shared" si="75"/>
        <v>10.088060053711034</v>
      </c>
      <c r="BI30" s="6">
        <f t="shared" si="75"/>
        <v>10.612639176504009</v>
      </c>
      <c r="BJ30" s="6">
        <f t="shared" si="75"/>
        <v>11.164496413682219</v>
      </c>
      <c r="BK30" s="6">
        <f t="shared" si="75"/>
        <v>11.745050227193694</v>
      </c>
      <c r="BL30" s="6">
        <f t="shared" si="75"/>
        <v>12.355792839007767</v>
      </c>
      <c r="BM30" s="6">
        <f t="shared" si="75"/>
        <v>12.998294066636172</v>
      </c>
      <c r="BN30" s="6">
        <f t="shared" si="75"/>
        <v>13.674205358101252</v>
      </c>
      <c r="BO30" s="6">
        <f t="shared" si="75"/>
        <v>14.385264036722518</v>
      </c>
      <c r="BP30" s="6">
        <f t="shared" si="75"/>
        <v>15.13329776663209</v>
      </c>
      <c r="BQ30" s="6">
        <f t="shared" si="75"/>
        <v>15.920229250496959</v>
      </c>
      <c r="BR30" s="6">
        <f t="shared" si="75"/>
        <v>16.748081171522802</v>
      </c>
      <c r="BS30" s="6">
        <f t="shared" si="75"/>
        <v>17.618981392441988</v>
      </c>
      <c r="BT30" s="6">
        <f t="shared" si="75"/>
        <v>18.535168424848973</v>
      </c>
      <c r="BU30" s="6">
        <f t="shared" si="75"/>
        <v>19.498997182941121</v>
      </c>
      <c r="BV30" s="6">
        <f t="shared" si="75"/>
        <v>20.51294503645406</v>
      </c>
      <c r="BW30" s="6">
        <f t="shared" si="75"/>
        <v>21.579618178349673</v>
      </c>
      <c r="BX30" s="6">
        <f t="shared" si="75"/>
        <v>22.701758323623856</v>
      </c>
      <c r="BY30" s="6">
        <f t="shared" si="75"/>
        <v>23.8822497564523</v>
      </c>
      <c r="BZ30" s="6">
        <f t="shared" si="75"/>
        <v>25.124126743787819</v>
      </c>
      <c r="CA30" s="6">
        <f t="shared" si="75"/>
        <v>26.430581334464787</v>
      </c>
      <c r="CB30" s="6">
        <f t="shared" si="75"/>
        <v>27.804971563856956</v>
      </c>
      <c r="CC30" s="6">
        <f t="shared" si="75"/>
        <v>29.250830085177519</v>
      </c>
      <c r="CD30" s="6">
        <f t="shared" si="75"/>
        <v>30.771873249606752</v>
      </c>
      <c r="CE30" s="6">
        <f t="shared" si="75"/>
        <v>32.372010658586305</v>
      </c>
      <c r="CF30" s="6">
        <f t="shared" si="75"/>
        <v>34.055355212832794</v>
      </c>
      <c r="CG30" s="6">
        <f t="shared" si="75"/>
        <v>35.826233683900099</v>
      </c>
      <c r="CH30" s="6">
        <f t="shared" si="75"/>
        <v>37.689197835462906</v>
      </c>
      <c r="CI30" s="6">
        <f t="shared" si="75"/>
        <v>39.649036122906978</v>
      </c>
      <c r="CJ30" s="6">
        <f t="shared" si="75"/>
        <v>41.710786001298139</v>
      </c>
      <c r="CK30" s="6">
        <f t="shared" si="75"/>
        <v>43.879746873365647</v>
      </c>
      <c r="CL30" s="6">
        <f t="shared" si="75"/>
        <v>46.161493710780661</v>
      </c>
      <c r="CM30" s="6">
        <f t="shared" ref="CM30:EX30" si="76">CL30*1.052</f>
        <v>48.561891383741255</v>
      </c>
      <c r="CN30" s="6">
        <f t="shared" si="76"/>
        <v>51.087109735695805</v>
      </c>
      <c r="CO30" s="6">
        <f t="shared" si="76"/>
        <v>53.743639441951991</v>
      </c>
      <c r="CP30" s="6">
        <f t="shared" si="76"/>
        <v>56.538308692933498</v>
      </c>
      <c r="CQ30" s="6">
        <f t="shared" si="76"/>
        <v>59.478300744966042</v>
      </c>
      <c r="CR30" s="6">
        <f t="shared" si="76"/>
        <v>62.57117238370428</v>
      </c>
      <c r="CS30" s="6">
        <f t="shared" si="76"/>
        <v>65.824873347656904</v>
      </c>
      <c r="CT30" s="6">
        <f t="shared" si="76"/>
        <v>69.247766761735065</v>
      </c>
      <c r="CU30" s="6">
        <f t="shared" si="76"/>
        <v>72.848650633345287</v>
      </c>
      <c r="CV30" s="6">
        <f t="shared" si="76"/>
        <v>76.636780466279248</v>
      </c>
      <c r="CW30" s="6">
        <f t="shared" si="76"/>
        <v>80.62189305052577</v>
      </c>
      <c r="CX30" s="6">
        <f t="shared" si="76"/>
        <v>84.814231489153116</v>
      </c>
      <c r="CY30" s="6">
        <f t="shared" si="76"/>
        <v>89.224571526589088</v>
      </c>
      <c r="CZ30" s="6">
        <f t="shared" si="76"/>
        <v>93.86424924597172</v>
      </c>
      <c r="DA30" s="6">
        <f t="shared" si="76"/>
        <v>98.74519020676226</v>
      </c>
      <c r="DB30" s="6">
        <f t="shared" si="76"/>
        <v>103.8799400975139</v>
      </c>
      <c r="DC30" s="6">
        <f t="shared" si="76"/>
        <v>109.28169698258462</v>
      </c>
      <c r="DD30" s="6">
        <f t="shared" si="76"/>
        <v>114.96434522567903</v>
      </c>
      <c r="DE30" s="6">
        <f t="shared" si="76"/>
        <v>120.94249117741434</v>
      </c>
      <c r="DF30" s="6">
        <f t="shared" si="76"/>
        <v>127.23150071863989</v>
      </c>
      <c r="DG30" s="6">
        <f t="shared" si="76"/>
        <v>133.84753875600919</v>
      </c>
      <c r="DH30" s="6">
        <f t="shared" si="76"/>
        <v>140.80761077132166</v>
      </c>
      <c r="DI30" s="6">
        <f t="shared" si="76"/>
        <v>148.1296065314304</v>
      </c>
      <c r="DJ30" s="6">
        <f t="shared" si="76"/>
        <v>155.83234607106479</v>
      </c>
      <c r="DK30" s="6">
        <f t="shared" si="76"/>
        <v>163.93562806676016</v>
      </c>
      <c r="DL30" s="6">
        <f t="shared" si="76"/>
        <v>172.4602807262317</v>
      </c>
      <c r="DM30" s="6">
        <f t="shared" si="76"/>
        <v>181.42821532399574</v>
      </c>
      <c r="DN30" s="6">
        <f t="shared" si="76"/>
        <v>190.86248252084354</v>
      </c>
      <c r="DO30" s="6">
        <f t="shared" si="76"/>
        <v>200.78733161192741</v>
      </c>
      <c r="DP30" s="6">
        <f t="shared" si="76"/>
        <v>211.22827285574766</v>
      </c>
      <c r="DQ30" s="6">
        <f t="shared" si="76"/>
        <v>222.21214304424655</v>
      </c>
      <c r="DR30" s="6">
        <f t="shared" si="76"/>
        <v>233.76717448254738</v>
      </c>
      <c r="DS30" s="6">
        <f t="shared" si="76"/>
        <v>245.92306755563985</v>
      </c>
      <c r="DT30" s="6">
        <f t="shared" si="76"/>
        <v>258.71106706853311</v>
      </c>
      <c r="DU30" s="6">
        <f t="shared" si="76"/>
        <v>272.16404255609683</v>
      </c>
      <c r="DV30" s="6">
        <f t="shared" si="76"/>
        <v>286.31657276901387</v>
      </c>
      <c r="DW30" s="6">
        <f t="shared" si="76"/>
        <v>301.20503455300263</v>
      </c>
      <c r="DX30" s="6">
        <f t="shared" si="76"/>
        <v>316.86769634975877</v>
      </c>
      <c r="DY30" s="6">
        <f t="shared" si="76"/>
        <v>333.34481655994625</v>
      </c>
      <c r="DZ30" s="6">
        <f t="shared" si="76"/>
        <v>350.67874702106349</v>
      </c>
      <c r="EA30" s="6">
        <f t="shared" si="76"/>
        <v>368.91404186615881</v>
      </c>
      <c r="EB30" s="6">
        <f t="shared" si="76"/>
        <v>388.09757204319908</v>
      </c>
      <c r="EC30" s="6">
        <f t="shared" si="76"/>
        <v>408.27864578944548</v>
      </c>
      <c r="ED30" s="6">
        <f t="shared" si="76"/>
        <v>429.50913537049667</v>
      </c>
      <c r="EE30" s="6">
        <f t="shared" si="76"/>
        <v>451.8436104097625</v>
      </c>
      <c r="EF30" s="6">
        <f t="shared" si="76"/>
        <v>475.33947815107018</v>
      </c>
      <c r="EG30" s="6">
        <f t="shared" si="76"/>
        <v>500.05713101492586</v>
      </c>
      <c r="EH30" s="6">
        <f t="shared" si="76"/>
        <v>526.06010182770206</v>
      </c>
      <c r="EI30" s="6">
        <f t="shared" si="76"/>
        <v>553.41522712274264</v>
      </c>
      <c r="EJ30" s="6">
        <f t="shared" si="76"/>
        <v>582.1928189331253</v>
      </c>
      <c r="EK30" s="6">
        <f t="shared" si="76"/>
        <v>612.46684551764781</v>
      </c>
      <c r="EL30" s="6">
        <f t="shared" si="76"/>
        <v>644.31512148456557</v>
      </c>
      <c r="EM30" s="6">
        <f t="shared" si="76"/>
        <v>677.81950780176305</v>
      </c>
      <c r="EN30" s="6">
        <f t="shared" si="76"/>
        <v>713.06612220745478</v>
      </c>
      <c r="EO30" s="6">
        <f t="shared" si="76"/>
        <v>750.14556056224251</v>
      </c>
      <c r="EP30" s="6">
        <f t="shared" si="76"/>
        <v>789.15312971147921</v>
      </c>
      <c r="EQ30" s="6">
        <f t="shared" si="76"/>
        <v>830.18909245647615</v>
      </c>
      <c r="ER30" s="6">
        <f t="shared" si="76"/>
        <v>873.35892526421298</v>
      </c>
      <c r="ES30" s="6">
        <f t="shared" si="76"/>
        <v>918.77358937795213</v>
      </c>
      <c r="ET30" s="6">
        <f t="shared" si="76"/>
        <v>966.54981602560565</v>
      </c>
      <c r="EU30" s="6">
        <f t="shared" si="76"/>
        <v>1016.8104064589372</v>
      </c>
      <c r="EV30" s="6">
        <f t="shared" si="76"/>
        <v>1069.6845475948021</v>
      </c>
      <c r="EW30" s="6">
        <f t="shared" si="76"/>
        <v>1125.308144069732</v>
      </c>
      <c r="EX30" s="6">
        <f t="shared" si="76"/>
        <v>1183.8241675613581</v>
      </c>
      <c r="EY30" s="6">
        <f t="shared" ref="EY30:FP30" si="77">EX30*1.052</f>
        <v>1245.3830242745487</v>
      </c>
      <c r="EZ30" s="6">
        <f t="shared" si="77"/>
        <v>1310.1429415368252</v>
      </c>
      <c r="FA30" s="6">
        <f t="shared" si="77"/>
        <v>1378.2703744967403</v>
      </c>
      <c r="FB30" s="6">
        <f t="shared" si="77"/>
        <v>1449.9404339705709</v>
      </c>
      <c r="FC30" s="6">
        <f t="shared" si="77"/>
        <v>1525.3373365370408</v>
      </c>
      <c r="FD30" s="6">
        <f t="shared" si="77"/>
        <v>1604.6548780369669</v>
      </c>
      <c r="FE30" s="6">
        <f t="shared" si="77"/>
        <v>1688.0969316948892</v>
      </c>
      <c r="FF30" s="6">
        <f t="shared" si="77"/>
        <v>1775.8779721430235</v>
      </c>
      <c r="FG30" s="6">
        <f t="shared" si="77"/>
        <v>1868.2236266944608</v>
      </c>
      <c r="FH30" s="6">
        <f t="shared" si="77"/>
        <v>1965.3712552825727</v>
      </c>
      <c r="FI30" s="6">
        <f t="shared" si="77"/>
        <v>2067.5705605572666</v>
      </c>
      <c r="FJ30" s="6">
        <f t="shared" si="77"/>
        <v>2175.0842297062445</v>
      </c>
      <c r="FK30" s="6">
        <f t="shared" si="77"/>
        <v>2288.1886096509693</v>
      </c>
      <c r="FL30" s="6">
        <f t="shared" si="77"/>
        <v>2407.17441735282</v>
      </c>
      <c r="FM30" s="6">
        <f t="shared" si="77"/>
        <v>2532.3474870551668</v>
      </c>
      <c r="FN30" s="6">
        <f t="shared" si="77"/>
        <v>2664.0295563820355</v>
      </c>
      <c r="FO30" s="6">
        <f t="shared" si="77"/>
        <v>2802.5590933139015</v>
      </c>
      <c r="FP30" s="6">
        <f t="shared" si="77"/>
        <v>2948.2921661662244</v>
      </c>
      <c r="FQ30" s="20">
        <f t="shared" si="21"/>
        <v>9.4536413383058446E-2</v>
      </c>
    </row>
    <row r="31" spans="1:173">
      <c r="A31">
        <f t="shared" si="22"/>
        <v>21</v>
      </c>
      <c r="B31" s="25" t="s">
        <v>259</v>
      </c>
      <c r="C31" s="25" t="s">
        <v>261</v>
      </c>
      <c r="D31" s="6">
        <f>INPUT!G31</f>
        <v>1.06</v>
      </c>
      <c r="E31" s="6">
        <f>INPUT!I31</f>
        <v>1.35</v>
      </c>
      <c r="F31" s="6">
        <f t="shared" si="6"/>
        <v>9.6666666666666679E-2</v>
      </c>
      <c r="G31" s="6">
        <f>'OCS 1.6'!D31</f>
        <v>26.63</v>
      </c>
      <c r="H31" s="6">
        <f t="shared" si="7"/>
        <v>1.06</v>
      </c>
      <c r="I31" s="6">
        <f t="shared" si="8"/>
        <v>1.1566666666666667</v>
      </c>
      <c r="J31" s="6">
        <f t="shared" si="9"/>
        <v>1.2533333333333334</v>
      </c>
      <c r="K31" s="6">
        <f t="shared" si="10"/>
        <v>1.35</v>
      </c>
      <c r="L31" s="6">
        <f t="shared" si="11"/>
        <v>1.4202000000000001</v>
      </c>
      <c r="M31" s="4">
        <f t="shared" si="23"/>
        <v>5.1999999999999998E-2</v>
      </c>
      <c r="N31" s="4">
        <f t="shared" si="12"/>
        <v>9.5168533045756648E-2</v>
      </c>
      <c r="O31" s="4"/>
      <c r="V31" s="6">
        <f t="shared" si="13"/>
        <v>-26.63</v>
      </c>
      <c r="W31" s="6">
        <f t="shared" si="14"/>
        <v>1.06</v>
      </c>
      <c r="X31" s="6">
        <f t="shared" si="15"/>
        <v>1.1566666666666667</v>
      </c>
      <c r="Y31" s="6">
        <f t="shared" si="16"/>
        <v>1.2533333333333334</v>
      </c>
      <c r="Z31" s="6">
        <f t="shared" si="17"/>
        <v>1.35</v>
      </c>
      <c r="AA31" s="6">
        <f t="shared" ref="AA31:CL31" si="78">Z31*1.052</f>
        <v>1.4202000000000001</v>
      </c>
      <c r="AB31" s="6">
        <f t="shared" si="78"/>
        <v>1.4940504000000001</v>
      </c>
      <c r="AC31" s="6">
        <f t="shared" si="78"/>
        <v>1.5717410208000002</v>
      </c>
      <c r="AD31" s="6">
        <f t="shared" si="78"/>
        <v>1.6534715538816003</v>
      </c>
      <c r="AE31" s="6">
        <f t="shared" si="78"/>
        <v>1.7394520746834436</v>
      </c>
      <c r="AF31" s="6">
        <f t="shared" si="78"/>
        <v>1.8299035825669827</v>
      </c>
      <c r="AG31" s="6">
        <f t="shared" si="78"/>
        <v>1.925058568860466</v>
      </c>
      <c r="AH31" s="6">
        <f t="shared" si="78"/>
        <v>2.0251616144412101</v>
      </c>
      <c r="AI31" s="6">
        <f t="shared" si="78"/>
        <v>2.130470018392153</v>
      </c>
      <c r="AJ31" s="6">
        <f t="shared" si="78"/>
        <v>2.2412544593485451</v>
      </c>
      <c r="AK31" s="6">
        <f t="shared" si="78"/>
        <v>2.3577996912346695</v>
      </c>
      <c r="AL31" s="6">
        <f t="shared" si="78"/>
        <v>2.4804052751788723</v>
      </c>
      <c r="AM31" s="6">
        <f t="shared" si="78"/>
        <v>2.6093863494881737</v>
      </c>
      <c r="AN31" s="6">
        <f t="shared" si="78"/>
        <v>2.745074439661559</v>
      </c>
      <c r="AO31" s="6">
        <f t="shared" si="78"/>
        <v>2.8878183105239601</v>
      </c>
      <c r="AP31" s="6">
        <f t="shared" si="78"/>
        <v>3.0379848626712063</v>
      </c>
      <c r="AQ31" s="6">
        <f t="shared" si="78"/>
        <v>3.1959600755301092</v>
      </c>
      <c r="AR31" s="6">
        <f t="shared" si="78"/>
        <v>3.3621499994576749</v>
      </c>
      <c r="AS31" s="6">
        <f t="shared" si="78"/>
        <v>3.5369817994294741</v>
      </c>
      <c r="AT31" s="6">
        <f t="shared" si="78"/>
        <v>3.7209048529998068</v>
      </c>
      <c r="AU31" s="6">
        <f t="shared" si="78"/>
        <v>3.9143919053557967</v>
      </c>
      <c r="AV31" s="6">
        <f t="shared" si="78"/>
        <v>4.1179402844342983</v>
      </c>
      <c r="AW31" s="6">
        <f t="shared" si="78"/>
        <v>4.3320731792248823</v>
      </c>
      <c r="AX31" s="6">
        <f t="shared" si="78"/>
        <v>4.5573409845445765</v>
      </c>
      <c r="AY31" s="6">
        <f t="shared" si="78"/>
        <v>4.7943227157408943</v>
      </c>
      <c r="AZ31" s="6">
        <f t="shared" si="78"/>
        <v>5.043627496959421</v>
      </c>
      <c r="BA31" s="6">
        <f t="shared" si="78"/>
        <v>5.3058961268013114</v>
      </c>
      <c r="BB31" s="6">
        <f t="shared" si="78"/>
        <v>5.5818027253949802</v>
      </c>
      <c r="BC31" s="6">
        <f t="shared" si="78"/>
        <v>5.8720564671155193</v>
      </c>
      <c r="BD31" s="6">
        <f t="shared" si="78"/>
        <v>6.1774034034055267</v>
      </c>
      <c r="BE31" s="6">
        <f t="shared" si="78"/>
        <v>6.4986283803826144</v>
      </c>
      <c r="BF31" s="6">
        <f t="shared" si="78"/>
        <v>6.8365570561625102</v>
      </c>
      <c r="BG31" s="6">
        <f t="shared" si="78"/>
        <v>7.1920580230829607</v>
      </c>
      <c r="BH31" s="6">
        <f t="shared" si="78"/>
        <v>7.5660450402832753</v>
      </c>
      <c r="BI31" s="6">
        <f t="shared" si="78"/>
        <v>7.9594793823780057</v>
      </c>
      <c r="BJ31" s="6">
        <f t="shared" si="78"/>
        <v>8.3733723102616615</v>
      </c>
      <c r="BK31" s="6">
        <f t="shared" si="78"/>
        <v>8.8087876703952688</v>
      </c>
      <c r="BL31" s="6">
        <f t="shared" si="78"/>
        <v>9.2668446292558233</v>
      </c>
      <c r="BM31" s="6">
        <f t="shared" si="78"/>
        <v>9.7487205499771257</v>
      </c>
      <c r="BN31" s="6">
        <f t="shared" si="78"/>
        <v>10.255654018575937</v>
      </c>
      <c r="BO31" s="6">
        <f t="shared" si="78"/>
        <v>10.788948027541887</v>
      </c>
      <c r="BP31" s="6">
        <f t="shared" si="78"/>
        <v>11.349973324974066</v>
      </c>
      <c r="BQ31" s="6">
        <f t="shared" si="78"/>
        <v>11.940171937872718</v>
      </c>
      <c r="BR31" s="6">
        <f t="shared" si="78"/>
        <v>12.561060878642099</v>
      </c>
      <c r="BS31" s="6">
        <f t="shared" si="78"/>
        <v>13.214236044331489</v>
      </c>
      <c r="BT31" s="6">
        <f t="shared" si="78"/>
        <v>13.901376318636727</v>
      </c>
      <c r="BU31" s="6">
        <f t="shared" si="78"/>
        <v>14.624247887205836</v>
      </c>
      <c r="BV31" s="6">
        <f t="shared" si="78"/>
        <v>15.38470877734054</v>
      </c>
      <c r="BW31" s="6">
        <f t="shared" si="78"/>
        <v>16.18471363376225</v>
      </c>
      <c r="BX31" s="6">
        <f t="shared" si="78"/>
        <v>17.026318742717887</v>
      </c>
      <c r="BY31" s="6">
        <f t="shared" si="78"/>
        <v>17.911687317339219</v>
      </c>
      <c r="BZ31" s="6">
        <f t="shared" si="78"/>
        <v>18.843095057840859</v>
      </c>
      <c r="CA31" s="6">
        <f t="shared" si="78"/>
        <v>19.822936000848586</v>
      </c>
      <c r="CB31" s="6">
        <f t="shared" si="78"/>
        <v>20.853728672892714</v>
      </c>
      <c r="CC31" s="6">
        <f t="shared" si="78"/>
        <v>21.938122563883137</v>
      </c>
      <c r="CD31" s="6">
        <f t="shared" si="78"/>
        <v>23.07890493720506</v>
      </c>
      <c r="CE31" s="6">
        <f t="shared" si="78"/>
        <v>24.279007993939725</v>
      </c>
      <c r="CF31" s="6">
        <f t="shared" si="78"/>
        <v>25.541516409624592</v>
      </c>
      <c r="CG31" s="6">
        <f t="shared" si="78"/>
        <v>26.869675262925071</v>
      </c>
      <c r="CH31" s="6">
        <f t="shared" si="78"/>
        <v>28.266898376597176</v>
      </c>
      <c r="CI31" s="6">
        <f t="shared" si="78"/>
        <v>29.73677709218023</v>
      </c>
      <c r="CJ31" s="6">
        <f t="shared" si="78"/>
        <v>31.283089500973603</v>
      </c>
      <c r="CK31" s="6">
        <f t="shared" si="78"/>
        <v>32.909810155024232</v>
      </c>
      <c r="CL31" s="6">
        <f t="shared" si="78"/>
        <v>34.621120283085496</v>
      </c>
      <c r="CM31" s="6">
        <f t="shared" ref="CM31:EX31" si="79">CL31*1.052</f>
        <v>36.421418537805941</v>
      </c>
      <c r="CN31" s="6">
        <f t="shared" si="79"/>
        <v>38.315332301771853</v>
      </c>
      <c r="CO31" s="6">
        <f t="shared" si="79"/>
        <v>40.307729581463988</v>
      </c>
      <c r="CP31" s="6">
        <f t="shared" si="79"/>
        <v>42.403731519700116</v>
      </c>
      <c r="CQ31" s="6">
        <f t="shared" si="79"/>
        <v>44.608725558724522</v>
      </c>
      <c r="CR31" s="6">
        <f t="shared" si="79"/>
        <v>46.928379287778199</v>
      </c>
      <c r="CS31" s="6">
        <f t="shared" si="79"/>
        <v>49.368655010742671</v>
      </c>
      <c r="CT31" s="6">
        <f t="shared" si="79"/>
        <v>51.935825071301295</v>
      </c>
      <c r="CU31" s="6">
        <f t="shared" si="79"/>
        <v>54.636487975008961</v>
      </c>
      <c r="CV31" s="6">
        <f t="shared" si="79"/>
        <v>57.477585349709429</v>
      </c>
      <c r="CW31" s="6">
        <f t="shared" si="79"/>
        <v>60.466419787894324</v>
      </c>
      <c r="CX31" s="6">
        <f t="shared" si="79"/>
        <v>63.61067361686483</v>
      </c>
      <c r="CY31" s="6">
        <f t="shared" si="79"/>
        <v>66.918428644941798</v>
      </c>
      <c r="CZ31" s="6">
        <f t="shared" si="79"/>
        <v>70.398186934478773</v>
      </c>
      <c r="DA31" s="6">
        <f t="shared" si="79"/>
        <v>74.058892655071674</v>
      </c>
      <c r="DB31" s="6">
        <f t="shared" si="79"/>
        <v>77.909955073135407</v>
      </c>
      <c r="DC31" s="6">
        <f t="shared" si="79"/>
        <v>81.961272736938454</v>
      </c>
      <c r="DD31" s="6">
        <f t="shared" si="79"/>
        <v>86.223258919259251</v>
      </c>
      <c r="DE31" s="6">
        <f t="shared" si="79"/>
        <v>90.706868383060737</v>
      </c>
      <c r="DF31" s="6">
        <f t="shared" si="79"/>
        <v>95.423625538979906</v>
      </c>
      <c r="DG31" s="6">
        <f t="shared" si="79"/>
        <v>100.38565406700687</v>
      </c>
      <c r="DH31" s="6">
        <f t="shared" si="79"/>
        <v>105.60570807849123</v>
      </c>
      <c r="DI31" s="6">
        <f t="shared" si="79"/>
        <v>111.09720489857278</v>
      </c>
      <c r="DJ31" s="6">
        <f t="shared" si="79"/>
        <v>116.87425955329857</v>
      </c>
      <c r="DK31" s="6">
        <f t="shared" si="79"/>
        <v>122.95172105007011</v>
      </c>
      <c r="DL31" s="6">
        <f t="shared" si="79"/>
        <v>129.34521054467376</v>
      </c>
      <c r="DM31" s="6">
        <f t="shared" si="79"/>
        <v>136.07116149299679</v>
      </c>
      <c r="DN31" s="6">
        <f t="shared" si="79"/>
        <v>143.14686189063264</v>
      </c>
      <c r="DO31" s="6">
        <f t="shared" si="79"/>
        <v>150.59049870894555</v>
      </c>
      <c r="DP31" s="6">
        <f t="shared" si="79"/>
        <v>158.42120464181073</v>
      </c>
      <c r="DQ31" s="6">
        <f t="shared" si="79"/>
        <v>166.65910728318491</v>
      </c>
      <c r="DR31" s="6">
        <f t="shared" si="79"/>
        <v>175.32538086191053</v>
      </c>
      <c r="DS31" s="6">
        <f t="shared" si="79"/>
        <v>184.44230066672989</v>
      </c>
      <c r="DT31" s="6">
        <f t="shared" si="79"/>
        <v>194.03330030139986</v>
      </c>
      <c r="DU31" s="6">
        <f t="shared" si="79"/>
        <v>204.12303191707267</v>
      </c>
      <c r="DV31" s="6">
        <f t="shared" si="79"/>
        <v>214.73742957676046</v>
      </c>
      <c r="DW31" s="6">
        <f t="shared" si="79"/>
        <v>225.903775914752</v>
      </c>
      <c r="DX31" s="6">
        <f t="shared" si="79"/>
        <v>237.65077226231912</v>
      </c>
      <c r="DY31" s="6">
        <f t="shared" si="79"/>
        <v>250.00861241995972</v>
      </c>
      <c r="DZ31" s="6">
        <f t="shared" si="79"/>
        <v>263.00906026579764</v>
      </c>
      <c r="EA31" s="6">
        <f t="shared" si="79"/>
        <v>276.68553139961915</v>
      </c>
      <c r="EB31" s="6">
        <f t="shared" si="79"/>
        <v>291.07317903239937</v>
      </c>
      <c r="EC31" s="6">
        <f t="shared" si="79"/>
        <v>306.20898434208414</v>
      </c>
      <c r="ED31" s="6">
        <f t="shared" si="79"/>
        <v>322.13185152787253</v>
      </c>
      <c r="EE31" s="6">
        <f t="shared" si="79"/>
        <v>338.88270780732194</v>
      </c>
      <c r="EF31" s="6">
        <f t="shared" si="79"/>
        <v>356.50460861330271</v>
      </c>
      <c r="EG31" s="6">
        <f t="shared" si="79"/>
        <v>375.04284826119448</v>
      </c>
      <c r="EH31" s="6">
        <f t="shared" si="79"/>
        <v>394.5450763707766</v>
      </c>
      <c r="EI31" s="6">
        <f t="shared" si="79"/>
        <v>415.06142034205698</v>
      </c>
      <c r="EJ31" s="6">
        <f t="shared" si="79"/>
        <v>436.64461419984394</v>
      </c>
      <c r="EK31" s="6">
        <f t="shared" si="79"/>
        <v>459.35013413823583</v>
      </c>
      <c r="EL31" s="6">
        <f t="shared" si="79"/>
        <v>483.23634111342409</v>
      </c>
      <c r="EM31" s="6">
        <f t="shared" si="79"/>
        <v>508.36463085132215</v>
      </c>
      <c r="EN31" s="6">
        <f t="shared" si="79"/>
        <v>534.79959165559092</v>
      </c>
      <c r="EO31" s="6">
        <f t="shared" si="79"/>
        <v>562.60917042168171</v>
      </c>
      <c r="EP31" s="6">
        <f t="shared" si="79"/>
        <v>591.86484728360915</v>
      </c>
      <c r="EQ31" s="6">
        <f t="shared" si="79"/>
        <v>622.64181934235683</v>
      </c>
      <c r="ER31" s="6">
        <f t="shared" si="79"/>
        <v>655.01919394815945</v>
      </c>
      <c r="ES31" s="6">
        <f t="shared" si="79"/>
        <v>689.08019203346373</v>
      </c>
      <c r="ET31" s="6">
        <f t="shared" si="79"/>
        <v>724.9123620192039</v>
      </c>
      <c r="EU31" s="6">
        <f t="shared" si="79"/>
        <v>762.60780484420252</v>
      </c>
      <c r="EV31" s="6">
        <f t="shared" si="79"/>
        <v>802.26341069610112</v>
      </c>
      <c r="EW31" s="6">
        <f t="shared" si="79"/>
        <v>843.9811080522984</v>
      </c>
      <c r="EX31" s="6">
        <f t="shared" si="79"/>
        <v>887.86812567101799</v>
      </c>
      <c r="EY31" s="6">
        <f t="shared" ref="EY31:FP31" si="80">EX31*1.052</f>
        <v>934.037268205911</v>
      </c>
      <c r="EZ31" s="6">
        <f t="shared" si="80"/>
        <v>982.60720615261846</v>
      </c>
      <c r="FA31" s="6">
        <f t="shared" si="80"/>
        <v>1033.7027808725547</v>
      </c>
      <c r="FB31" s="6">
        <f t="shared" si="80"/>
        <v>1087.4553254779275</v>
      </c>
      <c r="FC31" s="6">
        <f t="shared" si="80"/>
        <v>1144.0030024027799</v>
      </c>
      <c r="FD31" s="6">
        <f t="shared" si="80"/>
        <v>1203.4911585277246</v>
      </c>
      <c r="FE31" s="6">
        <f t="shared" si="80"/>
        <v>1266.0726987711662</v>
      </c>
      <c r="FF31" s="6">
        <f t="shared" si="80"/>
        <v>1331.9084791072669</v>
      </c>
      <c r="FG31" s="6">
        <f t="shared" si="80"/>
        <v>1401.1677200208449</v>
      </c>
      <c r="FH31" s="6">
        <f t="shared" si="80"/>
        <v>1474.0284414619289</v>
      </c>
      <c r="FI31" s="6">
        <f t="shared" si="80"/>
        <v>1550.6779204179493</v>
      </c>
      <c r="FJ31" s="6">
        <f t="shared" si="80"/>
        <v>1631.3131722796827</v>
      </c>
      <c r="FK31" s="6">
        <f t="shared" si="80"/>
        <v>1716.1414572382262</v>
      </c>
      <c r="FL31" s="6">
        <f t="shared" si="80"/>
        <v>1805.380813014614</v>
      </c>
      <c r="FM31" s="6">
        <f t="shared" si="80"/>
        <v>1899.2606152913741</v>
      </c>
      <c r="FN31" s="6">
        <f t="shared" si="80"/>
        <v>1998.0221672865257</v>
      </c>
      <c r="FO31" s="6">
        <f t="shared" si="80"/>
        <v>2101.9193199854253</v>
      </c>
      <c r="FP31" s="6">
        <f t="shared" si="80"/>
        <v>2211.2191246246675</v>
      </c>
      <c r="FQ31" s="20">
        <f t="shared" si="21"/>
        <v>9.5168533045756648E-2</v>
      </c>
    </row>
    <row r="32" spans="1:173">
      <c r="B32" s="25"/>
      <c r="C32" s="25"/>
      <c r="D32" s="6"/>
      <c r="E32" s="6"/>
      <c r="F32" s="6"/>
      <c r="G32" s="6"/>
      <c r="H32" s="6"/>
      <c r="I32" s="6"/>
      <c r="J32" s="6"/>
      <c r="K32" s="6"/>
      <c r="L32" s="6"/>
      <c r="M32" s="4"/>
      <c r="N32" s="4"/>
      <c r="O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20"/>
    </row>
    <row r="33" spans="1:173">
      <c r="B33" s="25"/>
      <c r="C33" s="25"/>
      <c r="D33" s="6"/>
      <c r="E33" s="6"/>
      <c r="F33" s="6"/>
      <c r="G33" s="6"/>
      <c r="H33" s="6"/>
      <c r="I33" s="6"/>
      <c r="J33" s="6"/>
      <c r="K33" s="6"/>
      <c r="L33" s="6"/>
      <c r="M33" s="4"/>
      <c r="N33" s="4"/>
      <c r="O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20"/>
    </row>
    <row r="34" spans="1:173">
      <c r="A34">
        <v>1</v>
      </c>
      <c r="B34" s="25" t="s">
        <v>20</v>
      </c>
      <c r="C34" s="25"/>
      <c r="D34" s="6">
        <f>AVERAGE(D11:D31)</f>
        <v>1.53</v>
      </c>
      <c r="E34" s="6">
        <f t="shared" ref="E34:N34" si="81">AVERAGE(E11:E31)</f>
        <v>1.7966666666666664</v>
      </c>
      <c r="F34" s="6">
        <f t="shared" si="81"/>
        <v>8.8888888888888865E-2</v>
      </c>
      <c r="G34" s="6">
        <f t="shared" si="81"/>
        <v>35.765634920634923</v>
      </c>
      <c r="H34" s="6">
        <f t="shared" si="81"/>
        <v>1.53</v>
      </c>
      <c r="I34" s="6">
        <f t="shared" si="81"/>
        <v>1.618888888888889</v>
      </c>
      <c r="J34" s="6">
        <f t="shared" si="81"/>
        <v>1.7077777777777778</v>
      </c>
      <c r="K34" s="6">
        <f t="shared" si="81"/>
        <v>1.7966666666666664</v>
      </c>
      <c r="L34" s="6">
        <f t="shared" si="81"/>
        <v>1.8900933333333334</v>
      </c>
      <c r="M34" s="4">
        <f t="shared" si="81"/>
        <v>5.2000000000000025E-2</v>
      </c>
      <c r="N34" s="4">
        <f t="shared" si="81"/>
        <v>9.5819352209131528E-2</v>
      </c>
      <c r="O34" s="4"/>
      <c r="V34" s="6">
        <f t="shared" si="13"/>
        <v>-35.765634920634923</v>
      </c>
      <c r="W34" s="6">
        <f t="shared" si="14"/>
        <v>1.53</v>
      </c>
      <c r="X34" s="6">
        <f t="shared" si="15"/>
        <v>1.618888888888889</v>
      </c>
      <c r="Y34" s="6">
        <f t="shared" si="16"/>
        <v>1.7077777777777778</v>
      </c>
      <c r="Z34" s="6">
        <f t="shared" si="17"/>
        <v>1.7966666666666664</v>
      </c>
      <c r="AA34" s="6">
        <f t="shared" ref="AA34:CL34" si="82">Z34*1.054</f>
        <v>1.8936866666666665</v>
      </c>
      <c r="AB34" s="6">
        <f t="shared" si="82"/>
        <v>1.9959457466666666</v>
      </c>
      <c r="AC34" s="6">
        <f t="shared" si="82"/>
        <v>2.1037268169866667</v>
      </c>
      <c r="AD34" s="6">
        <f t="shared" si="82"/>
        <v>2.2173280651039469</v>
      </c>
      <c r="AE34" s="6">
        <f t="shared" si="82"/>
        <v>2.3370637806195602</v>
      </c>
      <c r="AF34" s="6">
        <f t="shared" si="82"/>
        <v>2.4632652247730165</v>
      </c>
      <c r="AG34" s="6">
        <f t="shared" si="82"/>
        <v>2.5962815469107596</v>
      </c>
      <c r="AH34" s="6">
        <f t="shared" si="82"/>
        <v>2.7364807504439406</v>
      </c>
      <c r="AI34" s="6">
        <f t="shared" si="82"/>
        <v>2.8842507109679136</v>
      </c>
      <c r="AJ34" s="6">
        <f t="shared" si="82"/>
        <v>3.040000249360181</v>
      </c>
      <c r="AK34" s="6">
        <f t="shared" si="82"/>
        <v>3.2041602628256309</v>
      </c>
      <c r="AL34" s="6">
        <f t="shared" si="82"/>
        <v>3.3771849170182153</v>
      </c>
      <c r="AM34" s="6">
        <f t="shared" si="82"/>
        <v>3.5595529025371992</v>
      </c>
      <c r="AN34" s="6">
        <f t="shared" si="82"/>
        <v>3.7517687592742082</v>
      </c>
      <c r="AO34" s="6">
        <f t="shared" si="82"/>
        <v>3.9543642722750154</v>
      </c>
      <c r="AP34" s="6">
        <f t="shared" si="82"/>
        <v>4.1678999429778667</v>
      </c>
      <c r="AQ34" s="6">
        <f t="shared" si="82"/>
        <v>4.3929665398986719</v>
      </c>
      <c r="AR34" s="6">
        <f t="shared" si="82"/>
        <v>4.6301867330532005</v>
      </c>
      <c r="AS34" s="6">
        <f t="shared" si="82"/>
        <v>4.8802168166380735</v>
      </c>
      <c r="AT34" s="6">
        <f t="shared" si="82"/>
        <v>5.1437485247365293</v>
      </c>
      <c r="AU34" s="6">
        <f t="shared" si="82"/>
        <v>5.4215109450723018</v>
      </c>
      <c r="AV34" s="6">
        <f t="shared" si="82"/>
        <v>5.7142725361062068</v>
      </c>
      <c r="AW34" s="6">
        <f t="shared" si="82"/>
        <v>6.0228432530559424</v>
      </c>
      <c r="AX34" s="6">
        <f t="shared" si="82"/>
        <v>6.3480767887209639</v>
      </c>
      <c r="AY34" s="6">
        <f t="shared" si="82"/>
        <v>6.6908729353118961</v>
      </c>
      <c r="AZ34" s="6">
        <f t="shared" si="82"/>
        <v>7.0521800738187386</v>
      </c>
      <c r="BA34" s="6">
        <f t="shared" si="82"/>
        <v>7.4329977978049504</v>
      </c>
      <c r="BB34" s="6">
        <f t="shared" si="82"/>
        <v>7.8343796788864184</v>
      </c>
      <c r="BC34" s="6">
        <f t="shared" si="82"/>
        <v>8.2574361815462858</v>
      </c>
      <c r="BD34" s="6">
        <f t="shared" si="82"/>
        <v>8.7033377353497858</v>
      </c>
      <c r="BE34" s="6">
        <f t="shared" si="82"/>
        <v>9.1733179730586745</v>
      </c>
      <c r="BF34" s="6">
        <f t="shared" si="82"/>
        <v>9.6686771436038441</v>
      </c>
      <c r="BG34" s="6">
        <f t="shared" si="82"/>
        <v>10.190785709358453</v>
      </c>
      <c r="BH34" s="6">
        <f t="shared" si="82"/>
        <v>10.741088137663811</v>
      </c>
      <c r="BI34" s="6">
        <f t="shared" si="82"/>
        <v>11.321106897097657</v>
      </c>
      <c r="BJ34" s="6">
        <f t="shared" si="82"/>
        <v>11.932446669540932</v>
      </c>
      <c r="BK34" s="6">
        <f t="shared" si="82"/>
        <v>12.576798789696143</v>
      </c>
      <c r="BL34" s="6">
        <f t="shared" si="82"/>
        <v>13.255945924339736</v>
      </c>
      <c r="BM34" s="6">
        <f t="shared" si="82"/>
        <v>13.971767004254083</v>
      </c>
      <c r="BN34" s="6">
        <f t="shared" si="82"/>
        <v>14.726242422483804</v>
      </c>
      <c r="BO34" s="6">
        <f t="shared" si="82"/>
        <v>15.52145951329793</v>
      </c>
      <c r="BP34" s="6">
        <f t="shared" si="82"/>
        <v>16.359618327016019</v>
      </c>
      <c r="BQ34" s="6">
        <f t="shared" si="82"/>
        <v>17.243037716674884</v>
      </c>
      <c r="BR34" s="6">
        <f t="shared" si="82"/>
        <v>18.17416175337533</v>
      </c>
      <c r="BS34" s="6">
        <f t="shared" si="82"/>
        <v>19.155566488057598</v>
      </c>
      <c r="BT34" s="6">
        <f t="shared" si="82"/>
        <v>20.18996707841271</v>
      </c>
      <c r="BU34" s="6">
        <f t="shared" si="82"/>
        <v>21.280225300646997</v>
      </c>
      <c r="BV34" s="6">
        <f t="shared" si="82"/>
        <v>22.429357466881935</v>
      </c>
      <c r="BW34" s="6">
        <f t="shared" si="82"/>
        <v>23.64054277009356</v>
      </c>
      <c r="BX34" s="6">
        <f t="shared" si="82"/>
        <v>24.917132079678613</v>
      </c>
      <c r="BY34" s="6">
        <f t="shared" si="82"/>
        <v>26.26265721198126</v>
      </c>
      <c r="BZ34" s="6">
        <f t="shared" si="82"/>
        <v>27.680840701428249</v>
      </c>
      <c r="CA34" s="6">
        <f t="shared" si="82"/>
        <v>29.175606099305377</v>
      </c>
      <c r="CB34" s="6">
        <f t="shared" si="82"/>
        <v>30.751088828667868</v>
      </c>
      <c r="CC34" s="6">
        <f t="shared" si="82"/>
        <v>32.411647625415931</v>
      </c>
      <c r="CD34" s="6">
        <f t="shared" si="82"/>
        <v>34.161876597188396</v>
      </c>
      <c r="CE34" s="6">
        <f t="shared" si="82"/>
        <v>36.006617933436573</v>
      </c>
      <c r="CF34" s="6">
        <f t="shared" si="82"/>
        <v>37.950975301842149</v>
      </c>
      <c r="CG34" s="6">
        <f t="shared" si="82"/>
        <v>40.000327968141626</v>
      </c>
      <c r="CH34" s="6">
        <f t="shared" si="82"/>
        <v>42.160345678421272</v>
      </c>
      <c r="CI34" s="6">
        <f t="shared" si="82"/>
        <v>44.437004345056025</v>
      </c>
      <c r="CJ34" s="6">
        <f t="shared" si="82"/>
        <v>46.83660257968905</v>
      </c>
      <c r="CK34" s="6">
        <f t="shared" si="82"/>
        <v>49.365779118992258</v>
      </c>
      <c r="CL34" s="6">
        <f t="shared" si="82"/>
        <v>52.031531191417841</v>
      </c>
      <c r="CM34" s="6">
        <f t="shared" ref="CM34:EX34" si="83">CL34*1.054</f>
        <v>54.841233875754405</v>
      </c>
      <c r="CN34" s="6">
        <f t="shared" si="83"/>
        <v>57.802660505045147</v>
      </c>
      <c r="CO34" s="6">
        <f t="shared" si="83"/>
        <v>60.924004172317588</v>
      </c>
      <c r="CP34" s="6">
        <f t="shared" si="83"/>
        <v>64.213900397622737</v>
      </c>
      <c r="CQ34" s="6">
        <f t="shared" si="83"/>
        <v>67.681451019094368</v>
      </c>
      <c r="CR34" s="6">
        <f t="shared" si="83"/>
        <v>71.336249374125472</v>
      </c>
      <c r="CS34" s="6">
        <f t="shared" si="83"/>
        <v>75.188406840328255</v>
      </c>
      <c r="CT34" s="6">
        <f t="shared" si="83"/>
        <v>79.248580809705985</v>
      </c>
      <c r="CU34" s="6">
        <f t="shared" si="83"/>
        <v>83.528004173430105</v>
      </c>
      <c r="CV34" s="6">
        <f t="shared" si="83"/>
        <v>88.038516398795338</v>
      </c>
      <c r="CW34" s="6">
        <f t="shared" si="83"/>
        <v>92.792596284330287</v>
      </c>
      <c r="CX34" s="6">
        <f t="shared" si="83"/>
        <v>97.803396483684125</v>
      </c>
      <c r="CY34" s="6">
        <f t="shared" si="83"/>
        <v>103.08477989380307</v>
      </c>
      <c r="CZ34" s="6">
        <f t="shared" si="83"/>
        <v>108.65135800806844</v>
      </c>
      <c r="DA34" s="6">
        <f t="shared" si="83"/>
        <v>114.51853134050414</v>
      </c>
      <c r="DB34" s="6">
        <f t="shared" si="83"/>
        <v>120.70253203289137</v>
      </c>
      <c r="DC34" s="6">
        <f t="shared" si="83"/>
        <v>127.22046876266751</v>
      </c>
      <c r="DD34" s="6">
        <f t="shared" si="83"/>
        <v>134.09037407585157</v>
      </c>
      <c r="DE34" s="6">
        <f t="shared" si="83"/>
        <v>141.33125427594757</v>
      </c>
      <c r="DF34" s="6">
        <f t="shared" si="83"/>
        <v>148.96314200684876</v>
      </c>
      <c r="DG34" s="6">
        <f t="shared" si="83"/>
        <v>157.00715167521861</v>
      </c>
      <c r="DH34" s="6">
        <f t="shared" si="83"/>
        <v>165.48553786568041</v>
      </c>
      <c r="DI34" s="6">
        <f t="shared" si="83"/>
        <v>174.42175691042718</v>
      </c>
      <c r="DJ34" s="6">
        <f t="shared" si="83"/>
        <v>183.84053178359025</v>
      </c>
      <c r="DK34" s="6">
        <f t="shared" si="83"/>
        <v>193.76792049990414</v>
      </c>
      <c r="DL34" s="6">
        <f t="shared" si="83"/>
        <v>204.23138820689897</v>
      </c>
      <c r="DM34" s="6">
        <f t="shared" si="83"/>
        <v>215.25988317007153</v>
      </c>
      <c r="DN34" s="6">
        <f t="shared" si="83"/>
        <v>226.88391686125541</v>
      </c>
      <c r="DO34" s="6">
        <f t="shared" si="83"/>
        <v>239.13564837176321</v>
      </c>
      <c r="DP34" s="6">
        <f t="shared" si="83"/>
        <v>252.04897338383844</v>
      </c>
      <c r="DQ34" s="6">
        <f t="shared" si="83"/>
        <v>265.65961794656573</v>
      </c>
      <c r="DR34" s="6">
        <f t="shared" si="83"/>
        <v>280.00523731568029</v>
      </c>
      <c r="DS34" s="6">
        <f t="shared" si="83"/>
        <v>295.12552013072701</v>
      </c>
      <c r="DT34" s="6">
        <f t="shared" si="83"/>
        <v>311.06229821778629</v>
      </c>
      <c r="DU34" s="6">
        <f t="shared" si="83"/>
        <v>327.85966232154675</v>
      </c>
      <c r="DV34" s="6">
        <f t="shared" si="83"/>
        <v>345.56408408691027</v>
      </c>
      <c r="DW34" s="6">
        <f t="shared" si="83"/>
        <v>364.22454462760345</v>
      </c>
      <c r="DX34" s="6">
        <f t="shared" si="83"/>
        <v>383.89267003749404</v>
      </c>
      <c r="DY34" s="6">
        <f t="shared" si="83"/>
        <v>404.62287421951874</v>
      </c>
      <c r="DZ34" s="6">
        <f t="shared" si="83"/>
        <v>426.47250942737276</v>
      </c>
      <c r="EA34" s="6">
        <f t="shared" si="83"/>
        <v>449.50202493645088</v>
      </c>
      <c r="EB34" s="6">
        <f t="shared" si="83"/>
        <v>473.77513428301927</v>
      </c>
      <c r="EC34" s="6">
        <f t="shared" si="83"/>
        <v>499.35899153430233</v>
      </c>
      <c r="ED34" s="6">
        <f t="shared" si="83"/>
        <v>526.32437707715474</v>
      </c>
      <c r="EE34" s="6">
        <f t="shared" si="83"/>
        <v>554.74589343932109</v>
      </c>
      <c r="EF34" s="6">
        <f t="shared" si="83"/>
        <v>584.7021716850445</v>
      </c>
      <c r="EG34" s="6">
        <f t="shared" si="83"/>
        <v>616.27608895603692</v>
      </c>
      <c r="EH34" s="6">
        <f t="shared" si="83"/>
        <v>649.55499775966291</v>
      </c>
      <c r="EI34" s="6">
        <f t="shared" si="83"/>
        <v>684.63096763868475</v>
      </c>
      <c r="EJ34" s="6">
        <f t="shared" si="83"/>
        <v>721.60103989117374</v>
      </c>
      <c r="EK34" s="6">
        <f t="shared" si="83"/>
        <v>760.56749604529716</v>
      </c>
      <c r="EL34" s="6">
        <f t="shared" si="83"/>
        <v>801.63814083174327</v>
      </c>
      <c r="EM34" s="6">
        <f t="shared" si="83"/>
        <v>844.9266004366574</v>
      </c>
      <c r="EN34" s="6">
        <f t="shared" si="83"/>
        <v>890.55263686023693</v>
      </c>
      <c r="EO34" s="6">
        <f t="shared" si="83"/>
        <v>938.6424792506898</v>
      </c>
      <c r="EP34" s="6">
        <f t="shared" si="83"/>
        <v>989.3291731302271</v>
      </c>
      <c r="EQ34" s="6">
        <f t="shared" si="83"/>
        <v>1042.7529484792594</v>
      </c>
      <c r="ER34" s="6">
        <f t="shared" si="83"/>
        <v>1099.0616076971394</v>
      </c>
      <c r="ES34" s="6">
        <f t="shared" si="83"/>
        <v>1158.4109345127849</v>
      </c>
      <c r="ET34" s="6">
        <f t="shared" si="83"/>
        <v>1220.9651249764754</v>
      </c>
      <c r="EU34" s="6">
        <f t="shared" si="83"/>
        <v>1286.897241725205</v>
      </c>
      <c r="EV34" s="6">
        <f t="shared" si="83"/>
        <v>1356.3896927783662</v>
      </c>
      <c r="EW34" s="6">
        <f t="shared" si="83"/>
        <v>1429.6347361883982</v>
      </c>
      <c r="EX34" s="6">
        <f t="shared" si="83"/>
        <v>1506.8350119425718</v>
      </c>
      <c r="EY34" s="6">
        <f t="shared" ref="EY34:FP34" si="84">EX34*1.054</f>
        <v>1588.2041025874707</v>
      </c>
      <c r="EZ34" s="6">
        <f t="shared" si="84"/>
        <v>1673.9671241271942</v>
      </c>
      <c r="FA34" s="6">
        <f t="shared" si="84"/>
        <v>1764.3613488300628</v>
      </c>
      <c r="FB34" s="6">
        <f t="shared" si="84"/>
        <v>1859.6368616668863</v>
      </c>
      <c r="FC34" s="6">
        <f t="shared" si="84"/>
        <v>1960.0572521968982</v>
      </c>
      <c r="FD34" s="6">
        <f t="shared" si="84"/>
        <v>2065.900343815531</v>
      </c>
      <c r="FE34" s="6">
        <f t="shared" si="84"/>
        <v>2177.4589623815696</v>
      </c>
      <c r="FF34" s="6">
        <f t="shared" si="84"/>
        <v>2295.0417463501744</v>
      </c>
      <c r="FG34" s="6">
        <f t="shared" si="84"/>
        <v>2418.9740006530837</v>
      </c>
      <c r="FH34" s="6">
        <f t="shared" si="84"/>
        <v>2549.5985966883504</v>
      </c>
      <c r="FI34" s="6">
        <f t="shared" si="84"/>
        <v>2687.2769209095213</v>
      </c>
      <c r="FJ34" s="6">
        <f t="shared" si="84"/>
        <v>2832.3898746386358</v>
      </c>
      <c r="FK34" s="6">
        <f t="shared" si="84"/>
        <v>2985.338927869122</v>
      </c>
      <c r="FL34" s="6">
        <f t="shared" si="84"/>
        <v>3146.547229974055</v>
      </c>
      <c r="FM34" s="6">
        <f t="shared" si="84"/>
        <v>3316.4607803926542</v>
      </c>
      <c r="FN34" s="6">
        <f t="shared" si="84"/>
        <v>3495.5496625338578</v>
      </c>
      <c r="FO34" s="6">
        <f t="shared" si="84"/>
        <v>3684.3093443106864</v>
      </c>
      <c r="FP34" s="6">
        <f t="shared" si="84"/>
        <v>3883.2620489034634</v>
      </c>
      <c r="FQ34" s="20">
        <f t="shared" si="21"/>
        <v>9.6792225563291798E-2</v>
      </c>
    </row>
    <row r="35" spans="1:173">
      <c r="A35">
        <f t="shared" si="22"/>
        <v>2</v>
      </c>
      <c r="B35" s="25" t="s">
        <v>197</v>
      </c>
      <c r="C35" s="25"/>
      <c r="D35" s="6">
        <f>MEDIAN(D11:D31)</f>
        <v>1.32</v>
      </c>
      <c r="E35" s="6">
        <f t="shared" ref="E35:N35" si="85">MEDIAN(E11:E31)</f>
        <v>1.8</v>
      </c>
      <c r="F35" s="6">
        <f t="shared" si="85"/>
        <v>0.08</v>
      </c>
      <c r="G35" s="6">
        <f t="shared" si="85"/>
        <v>36.068333333333335</v>
      </c>
      <c r="H35" s="6">
        <f t="shared" si="85"/>
        <v>1.32</v>
      </c>
      <c r="I35" s="6">
        <f t="shared" si="85"/>
        <v>1.5133333333333334</v>
      </c>
      <c r="J35" s="6">
        <f t="shared" si="85"/>
        <v>1.7066666666666668</v>
      </c>
      <c r="K35" s="6">
        <f t="shared" si="85"/>
        <v>1.8000000000000003</v>
      </c>
      <c r="L35" s="6">
        <f t="shared" si="85"/>
        <v>1.8936000000000004</v>
      </c>
      <c r="M35" s="4">
        <f t="shared" si="85"/>
        <v>5.1999999999999998E-2</v>
      </c>
      <c r="N35" s="4">
        <f t="shared" si="85"/>
        <v>9.5433345981443027E-2</v>
      </c>
      <c r="O35" s="4"/>
      <c r="V35" s="6">
        <f t="shared" si="13"/>
        <v>-36.068333333333335</v>
      </c>
      <c r="W35" s="6">
        <f t="shared" si="14"/>
        <v>1.32</v>
      </c>
      <c r="X35" s="6">
        <f t="shared" si="15"/>
        <v>1.5133333333333334</v>
      </c>
      <c r="Y35" s="6">
        <f t="shared" si="16"/>
        <v>1.7066666666666668</v>
      </c>
      <c r="Z35" s="6">
        <f t="shared" si="17"/>
        <v>1.8000000000000003</v>
      </c>
      <c r="AA35" s="6">
        <f t="shared" ref="AA35:CL35" si="86">Z35*1.0522</f>
        <v>1.8939600000000003</v>
      </c>
      <c r="AB35" s="6">
        <f t="shared" si="86"/>
        <v>1.9928247120000004</v>
      </c>
      <c r="AC35" s="6">
        <f t="shared" si="86"/>
        <v>2.0968501619664006</v>
      </c>
      <c r="AD35" s="6">
        <f t="shared" si="86"/>
        <v>2.2063057404210467</v>
      </c>
      <c r="AE35" s="6">
        <f t="shared" si="86"/>
        <v>2.3214749000710255</v>
      </c>
      <c r="AF35" s="6">
        <f t="shared" si="86"/>
        <v>2.4426558898547333</v>
      </c>
      <c r="AG35" s="6">
        <f t="shared" si="86"/>
        <v>2.5701625273051505</v>
      </c>
      <c r="AH35" s="6">
        <f t="shared" si="86"/>
        <v>2.7043250112304795</v>
      </c>
      <c r="AI35" s="6">
        <f t="shared" si="86"/>
        <v>2.8454907768167108</v>
      </c>
      <c r="AJ35" s="6">
        <f t="shared" si="86"/>
        <v>2.9940253953665432</v>
      </c>
      <c r="AK35" s="6">
        <f t="shared" si="86"/>
        <v>3.1503135210046769</v>
      </c>
      <c r="AL35" s="6">
        <f t="shared" si="86"/>
        <v>3.314759886801121</v>
      </c>
      <c r="AM35" s="6">
        <f t="shared" si="86"/>
        <v>3.4877903528921395</v>
      </c>
      <c r="AN35" s="6">
        <f t="shared" si="86"/>
        <v>3.6698530093131092</v>
      </c>
      <c r="AO35" s="6">
        <f t="shared" si="86"/>
        <v>3.8614193363992535</v>
      </c>
      <c r="AP35" s="6">
        <f t="shared" si="86"/>
        <v>4.0629854257592948</v>
      </c>
      <c r="AQ35" s="6">
        <f t="shared" si="86"/>
        <v>4.2750732649839298</v>
      </c>
      <c r="AR35" s="6">
        <f t="shared" si="86"/>
        <v>4.4982320894160912</v>
      </c>
      <c r="AS35" s="6">
        <f t="shared" si="86"/>
        <v>4.7330398044836111</v>
      </c>
      <c r="AT35" s="6">
        <f t="shared" si="86"/>
        <v>4.9801044822776559</v>
      </c>
      <c r="AU35" s="6">
        <f t="shared" si="86"/>
        <v>5.2400659362525497</v>
      </c>
      <c r="AV35" s="6">
        <f t="shared" si="86"/>
        <v>5.513597378124933</v>
      </c>
      <c r="AW35" s="6">
        <f t="shared" si="86"/>
        <v>5.8014071612630547</v>
      </c>
      <c r="AX35" s="6">
        <f t="shared" si="86"/>
        <v>6.104240615080986</v>
      </c>
      <c r="AY35" s="6">
        <f t="shared" si="86"/>
        <v>6.422881975188214</v>
      </c>
      <c r="AZ35" s="6">
        <f t="shared" si="86"/>
        <v>6.7581564142930386</v>
      </c>
      <c r="BA35" s="6">
        <f t="shared" si="86"/>
        <v>7.1109321791191356</v>
      </c>
      <c r="BB35" s="6">
        <f t="shared" si="86"/>
        <v>7.482122838869155</v>
      </c>
      <c r="BC35" s="6">
        <f t="shared" si="86"/>
        <v>7.872689651058125</v>
      </c>
      <c r="BD35" s="6">
        <f t="shared" si="86"/>
        <v>8.2836440508433586</v>
      </c>
      <c r="BE35" s="6">
        <f t="shared" si="86"/>
        <v>8.7160502702973819</v>
      </c>
      <c r="BF35" s="6">
        <f t="shared" si="86"/>
        <v>9.1710280944069051</v>
      </c>
      <c r="BG35" s="6">
        <f t="shared" si="86"/>
        <v>9.649755760934946</v>
      </c>
      <c r="BH35" s="6">
        <f t="shared" si="86"/>
        <v>10.15347301165575</v>
      </c>
      <c r="BI35" s="6">
        <f t="shared" si="86"/>
        <v>10.68348430286418</v>
      </c>
      <c r="BJ35" s="6">
        <f t="shared" si="86"/>
        <v>11.241162183473691</v>
      </c>
      <c r="BK35" s="6">
        <f t="shared" si="86"/>
        <v>11.827950849451017</v>
      </c>
      <c r="BL35" s="6">
        <f t="shared" si="86"/>
        <v>12.445369883792361</v>
      </c>
      <c r="BM35" s="6">
        <f t="shared" si="86"/>
        <v>13.095018191726323</v>
      </c>
      <c r="BN35" s="6">
        <f t="shared" si="86"/>
        <v>13.778578141334437</v>
      </c>
      <c r="BO35" s="6">
        <f t="shared" si="86"/>
        <v>14.497819920312095</v>
      </c>
      <c r="BP35" s="6">
        <f t="shared" si="86"/>
        <v>15.254606120152387</v>
      </c>
      <c r="BQ35" s="6">
        <f t="shared" si="86"/>
        <v>16.050896559624341</v>
      </c>
      <c r="BR35" s="6">
        <f t="shared" si="86"/>
        <v>16.888753360036734</v>
      </c>
      <c r="BS35" s="6">
        <f t="shared" si="86"/>
        <v>17.770346285430652</v>
      </c>
      <c r="BT35" s="6">
        <f t="shared" si="86"/>
        <v>18.697958361530134</v>
      </c>
      <c r="BU35" s="6">
        <f t="shared" si="86"/>
        <v>19.673991788002006</v>
      </c>
      <c r="BV35" s="6">
        <f t="shared" si="86"/>
        <v>20.700974159335711</v>
      </c>
      <c r="BW35" s="6">
        <f t="shared" si="86"/>
        <v>21.781565010453036</v>
      </c>
      <c r="BX35" s="6">
        <f t="shared" si="86"/>
        <v>22.918562703998685</v>
      </c>
      <c r="BY35" s="6">
        <f t="shared" si="86"/>
        <v>24.114911677147418</v>
      </c>
      <c r="BZ35" s="6">
        <f t="shared" si="86"/>
        <v>25.373710066694514</v>
      </c>
      <c r="CA35" s="6">
        <f t="shared" si="86"/>
        <v>26.698217732175969</v>
      </c>
      <c r="CB35" s="6">
        <f t="shared" si="86"/>
        <v>28.091864697795554</v>
      </c>
      <c r="CC35" s="6">
        <f t="shared" si="86"/>
        <v>29.558260035020481</v>
      </c>
      <c r="CD35" s="6">
        <f t="shared" si="86"/>
        <v>31.101201208848551</v>
      </c>
      <c r="CE35" s="6">
        <f t="shared" si="86"/>
        <v>32.724683911950443</v>
      </c>
      <c r="CF35" s="6">
        <f t="shared" si="86"/>
        <v>34.432912412154259</v>
      </c>
      <c r="CG35" s="6">
        <f t="shared" si="86"/>
        <v>36.230310440068713</v>
      </c>
      <c r="CH35" s="6">
        <f t="shared" si="86"/>
        <v>38.121532645040304</v>
      </c>
      <c r="CI35" s="6">
        <f t="shared" si="86"/>
        <v>40.11147664911141</v>
      </c>
      <c r="CJ35" s="6">
        <f t="shared" si="86"/>
        <v>42.205295730195026</v>
      </c>
      <c r="CK35" s="6">
        <f t="shared" si="86"/>
        <v>44.408412167311205</v>
      </c>
      <c r="CL35" s="6">
        <f t="shared" si="86"/>
        <v>46.726531282444853</v>
      </c>
      <c r="CM35" s="6">
        <f t="shared" ref="CM35:EX35" si="87">CL35*1.0522</f>
        <v>49.165656215388474</v>
      </c>
      <c r="CN35" s="6">
        <f t="shared" si="87"/>
        <v>51.732103469831756</v>
      </c>
      <c r="CO35" s="6">
        <f t="shared" si="87"/>
        <v>54.432519270956973</v>
      </c>
      <c r="CP35" s="6">
        <f t="shared" si="87"/>
        <v>57.273896776900926</v>
      </c>
      <c r="CQ35" s="6">
        <f t="shared" si="87"/>
        <v>60.263594188655155</v>
      </c>
      <c r="CR35" s="6">
        <f t="shared" si="87"/>
        <v>63.409353805302956</v>
      </c>
      <c r="CS35" s="6">
        <f t="shared" si="87"/>
        <v>66.719322073939779</v>
      </c>
      <c r="CT35" s="6">
        <f t="shared" si="87"/>
        <v>70.202070686199434</v>
      </c>
      <c r="CU35" s="6">
        <f t="shared" si="87"/>
        <v>73.866618776019052</v>
      </c>
      <c r="CV35" s="6">
        <f t="shared" si="87"/>
        <v>77.722456276127247</v>
      </c>
      <c r="CW35" s="6">
        <f t="shared" si="87"/>
        <v>81.779568493741095</v>
      </c>
      <c r="CX35" s="6">
        <f t="shared" si="87"/>
        <v>86.048461969114385</v>
      </c>
      <c r="CY35" s="6">
        <f t="shared" si="87"/>
        <v>90.540191683902151</v>
      </c>
      <c r="CZ35" s="6">
        <f t="shared" si="87"/>
        <v>95.266389689801841</v>
      </c>
      <c r="DA35" s="6">
        <f t="shared" si="87"/>
        <v>100.2392952316095</v>
      </c>
      <c r="DB35" s="6">
        <f t="shared" si="87"/>
        <v>105.47178644269952</v>
      </c>
      <c r="DC35" s="6">
        <f t="shared" si="87"/>
        <v>110.97741369500844</v>
      </c>
      <c r="DD35" s="6">
        <f t="shared" si="87"/>
        <v>116.77043468988788</v>
      </c>
      <c r="DE35" s="6">
        <f t="shared" si="87"/>
        <v>122.86585138070002</v>
      </c>
      <c r="DF35" s="6">
        <f t="shared" si="87"/>
        <v>129.27944882277257</v>
      </c>
      <c r="DG35" s="6">
        <f t="shared" si="87"/>
        <v>136.02783605132129</v>
      </c>
      <c r="DH35" s="6">
        <f t="shared" si="87"/>
        <v>143.12848909320027</v>
      </c>
      <c r="DI35" s="6">
        <f t="shared" si="87"/>
        <v>150.59979622386533</v>
      </c>
      <c r="DJ35" s="6">
        <f t="shared" si="87"/>
        <v>158.4611055867511</v>
      </c>
      <c r="DK35" s="6">
        <f t="shared" si="87"/>
        <v>166.73277529837952</v>
      </c>
      <c r="DL35" s="6">
        <f t="shared" si="87"/>
        <v>175.43622616895493</v>
      </c>
      <c r="DM35" s="6">
        <f t="shared" si="87"/>
        <v>184.59399717497439</v>
      </c>
      <c r="DN35" s="6">
        <f t="shared" si="87"/>
        <v>194.22980382750805</v>
      </c>
      <c r="DO35" s="6">
        <f t="shared" si="87"/>
        <v>204.36859958730398</v>
      </c>
      <c r="DP35" s="6">
        <f t="shared" si="87"/>
        <v>215.03664048576124</v>
      </c>
      <c r="DQ35" s="6">
        <f t="shared" si="87"/>
        <v>226.26155311911799</v>
      </c>
      <c r="DR35" s="6">
        <f t="shared" si="87"/>
        <v>238.07240619193595</v>
      </c>
      <c r="DS35" s="6">
        <f t="shared" si="87"/>
        <v>250.49978579515502</v>
      </c>
      <c r="DT35" s="6">
        <f t="shared" si="87"/>
        <v>263.57587461366211</v>
      </c>
      <c r="DU35" s="6">
        <f t="shared" si="87"/>
        <v>277.3345352684953</v>
      </c>
      <c r="DV35" s="6">
        <f t="shared" si="87"/>
        <v>291.81139800951075</v>
      </c>
      <c r="DW35" s="6">
        <f t="shared" si="87"/>
        <v>307.04395298560723</v>
      </c>
      <c r="DX35" s="6">
        <f t="shared" si="87"/>
        <v>323.07164733145595</v>
      </c>
      <c r="DY35" s="6">
        <f t="shared" si="87"/>
        <v>339.93598732215798</v>
      </c>
      <c r="DZ35" s="6">
        <f t="shared" si="87"/>
        <v>357.68064586037463</v>
      </c>
      <c r="EA35" s="6">
        <f t="shared" si="87"/>
        <v>376.35157557428619</v>
      </c>
      <c r="EB35" s="6">
        <f t="shared" si="87"/>
        <v>395.99712781926394</v>
      </c>
      <c r="EC35" s="6">
        <f t="shared" si="87"/>
        <v>416.66817789142954</v>
      </c>
      <c r="ED35" s="6">
        <f t="shared" si="87"/>
        <v>438.41825677736216</v>
      </c>
      <c r="EE35" s="6">
        <f t="shared" si="87"/>
        <v>461.30368978114046</v>
      </c>
      <c r="EF35" s="6">
        <f t="shared" si="87"/>
        <v>485.38374238771598</v>
      </c>
      <c r="EG35" s="6">
        <f t="shared" si="87"/>
        <v>510.72077374035479</v>
      </c>
      <c r="EH35" s="6">
        <f t="shared" si="87"/>
        <v>537.3803981296013</v>
      </c>
      <c r="EI35" s="6">
        <f t="shared" si="87"/>
        <v>565.43165491196646</v>
      </c>
      <c r="EJ35" s="6">
        <f t="shared" si="87"/>
        <v>594.94718729837109</v>
      </c>
      <c r="EK35" s="6">
        <f t="shared" si="87"/>
        <v>626.00343047534602</v>
      </c>
      <c r="EL35" s="6">
        <f t="shared" si="87"/>
        <v>658.68080954615914</v>
      </c>
      <c r="EM35" s="6">
        <f t="shared" si="87"/>
        <v>693.06394780446863</v>
      </c>
      <c r="EN35" s="6">
        <f t="shared" si="87"/>
        <v>729.24188587986191</v>
      </c>
      <c r="EO35" s="6">
        <f t="shared" si="87"/>
        <v>767.3083123227907</v>
      </c>
      <c r="EP35" s="6">
        <f t="shared" si="87"/>
        <v>807.36180622604036</v>
      </c>
      <c r="EQ35" s="6">
        <f t="shared" si="87"/>
        <v>849.5060925110397</v>
      </c>
      <c r="ER35" s="6">
        <f t="shared" si="87"/>
        <v>893.85031054011597</v>
      </c>
      <c r="ES35" s="6">
        <f t="shared" si="87"/>
        <v>940.50929675031</v>
      </c>
      <c r="ET35" s="6">
        <f t="shared" si="87"/>
        <v>989.60388204067624</v>
      </c>
      <c r="EU35" s="6">
        <f t="shared" si="87"/>
        <v>1041.2612046831996</v>
      </c>
      <c r="EV35" s="6">
        <f t="shared" si="87"/>
        <v>1095.6150395676627</v>
      </c>
      <c r="EW35" s="6">
        <f t="shared" si="87"/>
        <v>1152.8061446330948</v>
      </c>
      <c r="EX35" s="6">
        <f t="shared" si="87"/>
        <v>1212.9826253829424</v>
      </c>
      <c r="EY35" s="6">
        <f t="shared" ref="EY35:FP35" si="88">EX35*1.0522</f>
        <v>1276.3003184279321</v>
      </c>
      <c r="EZ35" s="6">
        <f t="shared" si="88"/>
        <v>1342.9231950498702</v>
      </c>
      <c r="FA35" s="6">
        <f t="shared" si="88"/>
        <v>1413.0237858314733</v>
      </c>
      <c r="FB35" s="6">
        <f t="shared" si="88"/>
        <v>1486.7836274518763</v>
      </c>
      <c r="FC35" s="6">
        <f t="shared" si="88"/>
        <v>1564.3937328048644</v>
      </c>
      <c r="FD35" s="6">
        <f t="shared" si="88"/>
        <v>1646.0550856572784</v>
      </c>
      <c r="FE35" s="6">
        <f t="shared" si="88"/>
        <v>1731.9791611285884</v>
      </c>
      <c r="FF35" s="6">
        <f t="shared" si="88"/>
        <v>1822.3884733395007</v>
      </c>
      <c r="FG35" s="6">
        <f t="shared" si="88"/>
        <v>1917.5171516478226</v>
      </c>
      <c r="FH35" s="6">
        <f t="shared" si="88"/>
        <v>2017.6115469638389</v>
      </c>
      <c r="FI35" s="6">
        <f t="shared" si="88"/>
        <v>2122.9308697153515</v>
      </c>
      <c r="FJ35" s="6">
        <f t="shared" si="88"/>
        <v>2233.7478611144929</v>
      </c>
      <c r="FK35" s="6">
        <f t="shared" si="88"/>
        <v>2350.3494994646694</v>
      </c>
      <c r="FL35" s="6">
        <f t="shared" si="88"/>
        <v>2473.0377433367253</v>
      </c>
      <c r="FM35" s="6">
        <f t="shared" si="88"/>
        <v>2602.1303135389026</v>
      </c>
      <c r="FN35" s="6">
        <f t="shared" si="88"/>
        <v>2737.9615159056334</v>
      </c>
      <c r="FO35" s="6">
        <f t="shared" si="88"/>
        <v>2880.8831070359074</v>
      </c>
      <c r="FP35" s="6">
        <f t="shared" si="88"/>
        <v>3031.265205223182</v>
      </c>
      <c r="FQ35" s="20">
        <f t="shared" si="21"/>
        <v>9.4569788963138571E-2</v>
      </c>
    </row>
    <row r="36" spans="1:173">
      <c r="B36" s="25"/>
      <c r="C36" s="25"/>
      <c r="D36" s="6"/>
      <c r="E36" s="6"/>
      <c r="F36" s="6"/>
      <c r="G36" s="6"/>
      <c r="H36" s="6"/>
      <c r="I36" s="6"/>
      <c r="J36" s="6"/>
      <c r="K36" s="6"/>
      <c r="L36" s="6"/>
      <c r="M36" s="4"/>
      <c r="N36" s="4"/>
      <c r="O36" s="4"/>
      <c r="V36" s="6">
        <f t="shared" si="13"/>
        <v>0</v>
      </c>
      <c r="W36" s="6">
        <f t="shared" si="14"/>
        <v>0</v>
      </c>
      <c r="X36" s="6">
        <f t="shared" si="15"/>
        <v>0</v>
      </c>
      <c r="Y36" s="6">
        <f t="shared" si="16"/>
        <v>0</v>
      </c>
      <c r="Z36" s="6">
        <f t="shared" si="17"/>
        <v>0</v>
      </c>
      <c r="AA36" s="6">
        <f t="shared" ref="AA36:CL36" si="89">Z36*1.0522</f>
        <v>0</v>
      </c>
      <c r="AB36" s="6">
        <f t="shared" si="89"/>
        <v>0</v>
      </c>
      <c r="AC36" s="6">
        <f t="shared" si="89"/>
        <v>0</v>
      </c>
      <c r="AD36" s="6">
        <f t="shared" si="89"/>
        <v>0</v>
      </c>
      <c r="AE36" s="6">
        <f t="shared" si="89"/>
        <v>0</v>
      </c>
      <c r="AF36" s="6">
        <f t="shared" si="89"/>
        <v>0</v>
      </c>
      <c r="AG36" s="6">
        <f t="shared" si="89"/>
        <v>0</v>
      </c>
      <c r="AH36" s="6">
        <f t="shared" si="89"/>
        <v>0</v>
      </c>
      <c r="AI36" s="6">
        <f t="shared" si="89"/>
        <v>0</v>
      </c>
      <c r="AJ36" s="6">
        <f t="shared" si="89"/>
        <v>0</v>
      </c>
      <c r="AK36" s="6">
        <f t="shared" si="89"/>
        <v>0</v>
      </c>
      <c r="AL36" s="6">
        <f t="shared" si="89"/>
        <v>0</v>
      </c>
      <c r="AM36" s="6">
        <f t="shared" si="89"/>
        <v>0</v>
      </c>
      <c r="AN36" s="6">
        <f t="shared" si="89"/>
        <v>0</v>
      </c>
      <c r="AO36" s="6">
        <f t="shared" si="89"/>
        <v>0</v>
      </c>
      <c r="AP36" s="6">
        <f t="shared" si="89"/>
        <v>0</v>
      </c>
      <c r="AQ36" s="6">
        <f t="shared" si="89"/>
        <v>0</v>
      </c>
      <c r="AR36" s="6">
        <f t="shared" si="89"/>
        <v>0</v>
      </c>
      <c r="AS36" s="6">
        <f t="shared" si="89"/>
        <v>0</v>
      </c>
      <c r="AT36" s="6">
        <f t="shared" si="89"/>
        <v>0</v>
      </c>
      <c r="AU36" s="6">
        <f t="shared" si="89"/>
        <v>0</v>
      </c>
      <c r="AV36" s="6">
        <f t="shared" si="89"/>
        <v>0</v>
      </c>
      <c r="AW36" s="6">
        <f t="shared" si="89"/>
        <v>0</v>
      </c>
      <c r="AX36" s="6">
        <f t="shared" si="89"/>
        <v>0</v>
      </c>
      <c r="AY36" s="6">
        <f t="shared" si="89"/>
        <v>0</v>
      </c>
      <c r="AZ36" s="6">
        <f t="shared" si="89"/>
        <v>0</v>
      </c>
      <c r="BA36" s="6">
        <f t="shared" si="89"/>
        <v>0</v>
      </c>
      <c r="BB36" s="6">
        <f t="shared" si="89"/>
        <v>0</v>
      </c>
      <c r="BC36" s="6">
        <f t="shared" si="89"/>
        <v>0</v>
      </c>
      <c r="BD36" s="6">
        <f t="shared" si="89"/>
        <v>0</v>
      </c>
      <c r="BE36" s="6">
        <f t="shared" si="89"/>
        <v>0</v>
      </c>
      <c r="BF36" s="6">
        <f t="shared" si="89"/>
        <v>0</v>
      </c>
      <c r="BG36" s="6">
        <f t="shared" si="89"/>
        <v>0</v>
      </c>
      <c r="BH36" s="6">
        <f t="shared" si="89"/>
        <v>0</v>
      </c>
      <c r="BI36" s="6">
        <f t="shared" si="89"/>
        <v>0</v>
      </c>
      <c r="BJ36" s="6">
        <f t="shared" si="89"/>
        <v>0</v>
      </c>
      <c r="BK36" s="6">
        <f t="shared" si="89"/>
        <v>0</v>
      </c>
      <c r="BL36" s="6">
        <f t="shared" si="89"/>
        <v>0</v>
      </c>
      <c r="BM36" s="6">
        <f t="shared" si="89"/>
        <v>0</v>
      </c>
      <c r="BN36" s="6">
        <f t="shared" si="89"/>
        <v>0</v>
      </c>
      <c r="BO36" s="6">
        <f t="shared" si="89"/>
        <v>0</v>
      </c>
      <c r="BP36" s="6">
        <f t="shared" si="89"/>
        <v>0</v>
      </c>
      <c r="BQ36" s="6">
        <f t="shared" si="89"/>
        <v>0</v>
      </c>
      <c r="BR36" s="6">
        <f t="shared" si="89"/>
        <v>0</v>
      </c>
      <c r="BS36" s="6">
        <f t="shared" si="89"/>
        <v>0</v>
      </c>
      <c r="BT36" s="6">
        <f t="shared" si="89"/>
        <v>0</v>
      </c>
      <c r="BU36" s="6">
        <f t="shared" si="89"/>
        <v>0</v>
      </c>
      <c r="BV36" s="6">
        <f t="shared" si="89"/>
        <v>0</v>
      </c>
      <c r="BW36" s="6">
        <f t="shared" si="89"/>
        <v>0</v>
      </c>
      <c r="BX36" s="6">
        <f t="shared" si="89"/>
        <v>0</v>
      </c>
      <c r="BY36" s="6">
        <f t="shared" si="89"/>
        <v>0</v>
      </c>
      <c r="BZ36" s="6">
        <f t="shared" si="89"/>
        <v>0</v>
      </c>
      <c r="CA36" s="6">
        <f t="shared" si="89"/>
        <v>0</v>
      </c>
      <c r="CB36" s="6">
        <f t="shared" si="89"/>
        <v>0</v>
      </c>
      <c r="CC36" s="6">
        <f t="shared" si="89"/>
        <v>0</v>
      </c>
      <c r="CD36" s="6">
        <f t="shared" si="89"/>
        <v>0</v>
      </c>
      <c r="CE36" s="6">
        <f t="shared" si="89"/>
        <v>0</v>
      </c>
      <c r="CF36" s="6">
        <f t="shared" si="89"/>
        <v>0</v>
      </c>
      <c r="CG36" s="6">
        <f t="shared" si="89"/>
        <v>0</v>
      </c>
      <c r="CH36" s="6">
        <f t="shared" si="89"/>
        <v>0</v>
      </c>
      <c r="CI36" s="6">
        <f t="shared" si="89"/>
        <v>0</v>
      </c>
      <c r="CJ36" s="6">
        <f t="shared" si="89"/>
        <v>0</v>
      </c>
      <c r="CK36" s="6">
        <f t="shared" si="89"/>
        <v>0</v>
      </c>
      <c r="CL36" s="6">
        <f t="shared" si="89"/>
        <v>0</v>
      </c>
      <c r="CM36" s="6">
        <f t="shared" ref="CM36:EX36" si="90">CL36*1.0522</f>
        <v>0</v>
      </c>
      <c r="CN36" s="6">
        <f t="shared" si="90"/>
        <v>0</v>
      </c>
      <c r="CO36" s="6">
        <f t="shared" si="90"/>
        <v>0</v>
      </c>
      <c r="CP36" s="6">
        <f t="shared" si="90"/>
        <v>0</v>
      </c>
      <c r="CQ36" s="6">
        <f t="shared" si="90"/>
        <v>0</v>
      </c>
      <c r="CR36" s="6">
        <f t="shared" si="90"/>
        <v>0</v>
      </c>
      <c r="CS36" s="6">
        <f t="shared" si="90"/>
        <v>0</v>
      </c>
      <c r="CT36" s="6">
        <f t="shared" si="90"/>
        <v>0</v>
      </c>
      <c r="CU36" s="6">
        <f t="shared" si="90"/>
        <v>0</v>
      </c>
      <c r="CV36" s="6">
        <f t="shared" si="90"/>
        <v>0</v>
      </c>
      <c r="CW36" s="6">
        <f t="shared" si="90"/>
        <v>0</v>
      </c>
      <c r="CX36" s="6">
        <f t="shared" si="90"/>
        <v>0</v>
      </c>
      <c r="CY36" s="6">
        <f t="shared" si="90"/>
        <v>0</v>
      </c>
      <c r="CZ36" s="6">
        <f t="shared" si="90"/>
        <v>0</v>
      </c>
      <c r="DA36" s="6">
        <f t="shared" si="90"/>
        <v>0</v>
      </c>
      <c r="DB36" s="6">
        <f t="shared" si="90"/>
        <v>0</v>
      </c>
      <c r="DC36" s="6">
        <f t="shared" si="90"/>
        <v>0</v>
      </c>
      <c r="DD36" s="6">
        <f t="shared" si="90"/>
        <v>0</v>
      </c>
      <c r="DE36" s="6">
        <f t="shared" si="90"/>
        <v>0</v>
      </c>
      <c r="DF36" s="6">
        <f t="shared" si="90"/>
        <v>0</v>
      </c>
      <c r="DG36" s="6">
        <f t="shared" si="90"/>
        <v>0</v>
      </c>
      <c r="DH36" s="6">
        <f t="shared" si="90"/>
        <v>0</v>
      </c>
      <c r="DI36" s="6">
        <f t="shared" si="90"/>
        <v>0</v>
      </c>
      <c r="DJ36" s="6">
        <f t="shared" si="90"/>
        <v>0</v>
      </c>
      <c r="DK36" s="6">
        <f t="shared" si="90"/>
        <v>0</v>
      </c>
      <c r="DL36" s="6">
        <f t="shared" si="90"/>
        <v>0</v>
      </c>
      <c r="DM36" s="6">
        <f t="shared" si="90"/>
        <v>0</v>
      </c>
      <c r="DN36" s="6">
        <f t="shared" si="90"/>
        <v>0</v>
      </c>
      <c r="DO36" s="6">
        <f t="shared" si="90"/>
        <v>0</v>
      </c>
      <c r="DP36" s="6">
        <f t="shared" si="90"/>
        <v>0</v>
      </c>
      <c r="DQ36" s="6">
        <f t="shared" si="90"/>
        <v>0</v>
      </c>
      <c r="DR36" s="6">
        <f t="shared" si="90"/>
        <v>0</v>
      </c>
      <c r="DS36" s="6">
        <f t="shared" si="90"/>
        <v>0</v>
      </c>
      <c r="DT36" s="6">
        <f t="shared" si="90"/>
        <v>0</v>
      </c>
      <c r="DU36" s="6">
        <f t="shared" si="90"/>
        <v>0</v>
      </c>
      <c r="DV36" s="6">
        <f t="shared" si="90"/>
        <v>0</v>
      </c>
      <c r="DW36" s="6">
        <f t="shared" si="90"/>
        <v>0</v>
      </c>
      <c r="DX36" s="6">
        <f t="shared" si="90"/>
        <v>0</v>
      </c>
      <c r="DY36" s="6">
        <f t="shared" si="90"/>
        <v>0</v>
      </c>
      <c r="DZ36" s="6">
        <f t="shared" si="90"/>
        <v>0</v>
      </c>
      <c r="EA36" s="6">
        <f t="shared" si="90"/>
        <v>0</v>
      </c>
      <c r="EB36" s="6">
        <f t="shared" si="90"/>
        <v>0</v>
      </c>
      <c r="EC36" s="6">
        <f t="shared" si="90"/>
        <v>0</v>
      </c>
      <c r="ED36" s="6">
        <f t="shared" si="90"/>
        <v>0</v>
      </c>
      <c r="EE36" s="6">
        <f t="shared" si="90"/>
        <v>0</v>
      </c>
      <c r="EF36" s="6">
        <f t="shared" si="90"/>
        <v>0</v>
      </c>
      <c r="EG36" s="6">
        <f t="shared" si="90"/>
        <v>0</v>
      </c>
      <c r="EH36" s="6">
        <f t="shared" si="90"/>
        <v>0</v>
      </c>
      <c r="EI36" s="6">
        <f t="shared" si="90"/>
        <v>0</v>
      </c>
      <c r="EJ36" s="6">
        <f t="shared" si="90"/>
        <v>0</v>
      </c>
      <c r="EK36" s="6">
        <f t="shared" si="90"/>
        <v>0</v>
      </c>
      <c r="EL36" s="6">
        <f t="shared" si="90"/>
        <v>0</v>
      </c>
      <c r="EM36" s="6">
        <f t="shared" si="90"/>
        <v>0</v>
      </c>
      <c r="EN36" s="6">
        <f t="shared" si="90"/>
        <v>0</v>
      </c>
      <c r="EO36" s="6">
        <f t="shared" si="90"/>
        <v>0</v>
      </c>
      <c r="EP36" s="6">
        <f t="shared" si="90"/>
        <v>0</v>
      </c>
      <c r="EQ36" s="6">
        <f t="shared" si="90"/>
        <v>0</v>
      </c>
      <c r="ER36" s="6">
        <f t="shared" si="90"/>
        <v>0</v>
      </c>
      <c r="ES36" s="6">
        <f t="shared" si="90"/>
        <v>0</v>
      </c>
      <c r="ET36" s="6">
        <f t="shared" si="90"/>
        <v>0</v>
      </c>
      <c r="EU36" s="6">
        <f t="shared" si="90"/>
        <v>0</v>
      </c>
      <c r="EV36" s="6">
        <f t="shared" si="90"/>
        <v>0</v>
      </c>
      <c r="EW36" s="6">
        <f t="shared" si="90"/>
        <v>0</v>
      </c>
      <c r="EX36" s="6">
        <f t="shared" si="90"/>
        <v>0</v>
      </c>
      <c r="EY36" s="6">
        <f t="shared" ref="EY36:FP36" si="91">EX36*1.0522</f>
        <v>0</v>
      </c>
      <c r="EZ36" s="6">
        <f t="shared" si="91"/>
        <v>0</v>
      </c>
      <c r="FA36" s="6">
        <f t="shared" si="91"/>
        <v>0</v>
      </c>
      <c r="FB36" s="6">
        <f t="shared" si="91"/>
        <v>0</v>
      </c>
      <c r="FC36" s="6">
        <f t="shared" si="91"/>
        <v>0</v>
      </c>
      <c r="FD36" s="6">
        <f t="shared" si="91"/>
        <v>0</v>
      </c>
      <c r="FE36" s="6">
        <f t="shared" si="91"/>
        <v>0</v>
      </c>
      <c r="FF36" s="6">
        <f t="shared" si="91"/>
        <v>0</v>
      </c>
      <c r="FG36" s="6">
        <f t="shared" si="91"/>
        <v>0</v>
      </c>
      <c r="FH36" s="6">
        <f t="shared" si="91"/>
        <v>0</v>
      </c>
      <c r="FI36" s="6">
        <f t="shared" si="91"/>
        <v>0</v>
      </c>
      <c r="FJ36" s="6">
        <f t="shared" si="91"/>
        <v>0</v>
      </c>
      <c r="FK36" s="6">
        <f t="shared" si="91"/>
        <v>0</v>
      </c>
      <c r="FL36" s="6">
        <f t="shared" si="91"/>
        <v>0</v>
      </c>
      <c r="FM36" s="6">
        <f t="shared" si="91"/>
        <v>0</v>
      </c>
      <c r="FN36" s="6">
        <f t="shared" si="91"/>
        <v>0</v>
      </c>
      <c r="FO36" s="6">
        <f t="shared" si="91"/>
        <v>0</v>
      </c>
      <c r="FP36" s="6">
        <f t="shared" si="91"/>
        <v>0</v>
      </c>
      <c r="FQ36" s="20" t="e">
        <f t="shared" si="21"/>
        <v>#NUM!</v>
      </c>
    </row>
    <row r="37" spans="1:173">
      <c r="B37" s="25"/>
      <c r="C37" s="25"/>
      <c r="D37" s="6"/>
      <c r="E37" s="6"/>
      <c r="F37" s="6"/>
      <c r="G37" s="6"/>
      <c r="H37" s="6"/>
      <c r="I37" s="6"/>
      <c r="J37" s="6"/>
      <c r="K37" s="6"/>
      <c r="L37" s="6"/>
      <c r="M37" s="4"/>
      <c r="N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20"/>
    </row>
    <row r="39" spans="1:173">
      <c r="B39" s="18" t="s">
        <v>140</v>
      </c>
    </row>
    <row r="40" spans="1:173">
      <c r="B40" s="18" t="s">
        <v>345</v>
      </c>
    </row>
    <row r="41" spans="1:173">
      <c r="B41" s="18" t="s">
        <v>328</v>
      </c>
    </row>
    <row r="42" spans="1:173">
      <c r="B42" s="18" t="s">
        <v>329</v>
      </c>
    </row>
    <row r="43" spans="1:173">
      <c r="B43" s="18" t="s">
        <v>330</v>
      </c>
    </row>
    <row r="44" spans="1:173">
      <c r="B44" s="18" t="s">
        <v>230</v>
      </c>
    </row>
    <row r="45" spans="1:173">
      <c r="B45" s="18" t="s">
        <v>331</v>
      </c>
    </row>
    <row r="46" spans="1:173">
      <c r="B46" s="18" t="s">
        <v>231</v>
      </c>
    </row>
  </sheetData>
  <mergeCells count="3">
    <mergeCell ref="B5:N5"/>
    <mergeCell ref="B3:N3"/>
    <mergeCell ref="B4:N4"/>
  </mergeCells>
  <pageMargins left="0.7" right="0.7" top="0.75" bottom="0.75" header="0.3" footer="0.3"/>
  <pageSetup scale="68" orientation="landscape" r:id="rId1"/>
  <headerFooter>
    <oddHeader>&amp;RDocket No. 11-035-200
Exhibit OCS 1.7D Lawton
Page 1 of 1</oddHeader>
  </headerFooter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8"/>
  <sheetViews>
    <sheetView zoomScaleNormal="100" workbookViewId="0">
      <selection activeCell="J10" sqref="J10"/>
    </sheetView>
  </sheetViews>
  <sheetFormatPr defaultRowHeight="15"/>
  <cols>
    <col min="1" max="1" width="9.42578125" customWidth="1"/>
    <col min="2" max="2" width="19.28515625" customWidth="1"/>
    <col min="3" max="3" width="16.28515625" customWidth="1"/>
    <col min="5" max="5" width="24.28515625" customWidth="1"/>
    <col min="6" max="6" width="14.140625" customWidth="1"/>
    <col min="7" max="7" width="9.28515625" customWidth="1"/>
    <col min="8" max="8" width="16" customWidth="1"/>
  </cols>
  <sheetData>
    <row r="1" spans="1:53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</row>
    <row r="2" spans="1:53" ht="18.75">
      <c r="A2" s="74"/>
      <c r="B2" s="74"/>
      <c r="C2" s="74"/>
      <c r="D2" s="74"/>
      <c r="E2" s="74"/>
      <c r="F2" s="21"/>
      <c r="G2" s="21"/>
      <c r="H2" s="21"/>
      <c r="I2" s="48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</row>
    <row r="3" spans="1:53" ht="23.25">
      <c r="A3" s="73" t="s">
        <v>267</v>
      </c>
      <c r="B3" s="73"/>
      <c r="C3" s="73"/>
      <c r="D3" s="73"/>
      <c r="E3" s="73"/>
      <c r="F3" s="73"/>
      <c r="G3" s="73"/>
      <c r="H3" s="49"/>
      <c r="I3" s="49"/>
      <c r="J3" s="49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</row>
    <row r="4" spans="1:53" ht="23.25">
      <c r="A4" s="73" t="s">
        <v>346</v>
      </c>
      <c r="B4" s="73"/>
      <c r="C4" s="73"/>
      <c r="D4" s="73"/>
      <c r="E4" s="73"/>
      <c r="F4" s="73"/>
      <c r="G4" s="73"/>
      <c r="H4" s="49"/>
      <c r="I4" s="49"/>
      <c r="J4" s="49"/>
      <c r="K4" s="21"/>
      <c r="L4" s="21"/>
      <c r="M4" s="21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</row>
    <row r="5" spans="1:53" ht="23.25">
      <c r="A5" s="73" t="s">
        <v>170</v>
      </c>
      <c r="B5" s="73"/>
      <c r="C5" s="73"/>
      <c r="D5" s="73"/>
      <c r="E5" s="73"/>
      <c r="F5" s="73"/>
      <c r="G5" s="73"/>
      <c r="H5" s="21"/>
      <c r="I5" s="21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</row>
    <row r="6" spans="1:53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</row>
    <row r="7" spans="1:53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</row>
    <row r="8" spans="1:53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</row>
    <row r="9" spans="1:53" ht="18.75">
      <c r="A9" s="23"/>
      <c r="B9" s="45" t="s">
        <v>63</v>
      </c>
      <c r="C9" s="45" t="s">
        <v>65</v>
      </c>
      <c r="D9" s="45" t="s">
        <v>66</v>
      </c>
      <c r="E9" s="45" t="s">
        <v>67</v>
      </c>
      <c r="F9" s="45" t="s">
        <v>68</v>
      </c>
      <c r="G9" s="45" t="s">
        <v>70</v>
      </c>
      <c r="H9" s="45"/>
      <c r="I9" s="45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</row>
    <row r="10" spans="1:53" ht="39">
      <c r="A10" s="1" t="s">
        <v>120</v>
      </c>
      <c r="B10" s="2" t="s">
        <v>262</v>
      </c>
      <c r="C10" s="2" t="s">
        <v>121</v>
      </c>
      <c r="D10" s="2" t="s">
        <v>122</v>
      </c>
      <c r="E10" s="2" t="s">
        <v>262</v>
      </c>
      <c r="F10" s="2" t="s">
        <v>121</v>
      </c>
      <c r="G10" s="2" t="s">
        <v>122</v>
      </c>
      <c r="H10" s="2"/>
      <c r="I10" s="2"/>
      <c r="J10" s="2"/>
      <c r="K10" s="2"/>
      <c r="L10" s="1"/>
      <c r="M10" s="1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</row>
    <row r="11" spans="1:53">
      <c r="A11" s="50">
        <f t="shared" ref="A11:A15" si="0">A12-1</f>
        <v>1980</v>
      </c>
      <c r="B11" s="53">
        <f>E11</f>
        <v>0.13150000000000001</v>
      </c>
      <c r="C11" s="53">
        <f>F11</f>
        <v>0.14230000000000001</v>
      </c>
      <c r="D11" s="56">
        <f>C11-B11</f>
        <v>1.0800000000000004E-2</v>
      </c>
      <c r="E11" s="53">
        <v>0.13150000000000001</v>
      </c>
      <c r="F11" s="52">
        <v>0.14230000000000001</v>
      </c>
      <c r="G11" s="53">
        <f>F11-E11</f>
        <v>1.0800000000000004E-2</v>
      </c>
      <c r="H11" s="54"/>
      <c r="I11" s="54"/>
      <c r="J11" s="54"/>
      <c r="K11" s="54"/>
      <c r="L11" s="55"/>
      <c r="M11" s="1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</row>
    <row r="12" spans="1:53">
      <c r="A12" s="50">
        <f t="shared" si="0"/>
        <v>1981</v>
      </c>
      <c r="B12" s="53">
        <f t="shared" ref="B12:B42" si="1">E12</f>
        <v>0.15620000000000001</v>
      </c>
      <c r="C12" s="53">
        <f t="shared" ref="C12:C42" si="2">F12</f>
        <v>0.1522</v>
      </c>
      <c r="D12" s="53">
        <f t="shared" ref="D12:D16" si="3">C12-B12</f>
        <v>-4.0000000000000036E-3</v>
      </c>
      <c r="E12" s="53">
        <v>0.15620000000000001</v>
      </c>
      <c r="F12" s="52">
        <v>0.1522</v>
      </c>
      <c r="G12" s="53">
        <f t="shared" ref="G12:G42" si="4">F12-E12</f>
        <v>-4.0000000000000036E-3</v>
      </c>
      <c r="H12" s="54"/>
      <c r="I12" s="54"/>
      <c r="J12" s="54"/>
      <c r="K12" s="54"/>
      <c r="L12" s="55"/>
      <c r="M12" s="1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</row>
    <row r="13" spans="1:53">
      <c r="A13" s="50">
        <f t="shared" si="0"/>
        <v>1982</v>
      </c>
      <c r="B13" s="53">
        <f t="shared" si="1"/>
        <v>0.15329999999999999</v>
      </c>
      <c r="C13" s="53">
        <f t="shared" si="2"/>
        <v>0.1578</v>
      </c>
      <c r="D13" s="53">
        <f t="shared" si="3"/>
        <v>4.500000000000004E-3</v>
      </c>
      <c r="E13" s="53">
        <v>0.15329999999999999</v>
      </c>
      <c r="F13" s="52">
        <v>0.1578</v>
      </c>
      <c r="G13" s="53">
        <f t="shared" si="4"/>
        <v>4.500000000000004E-3</v>
      </c>
      <c r="H13" s="54"/>
      <c r="I13" s="54"/>
      <c r="J13" s="54"/>
      <c r="K13" s="54"/>
      <c r="L13" s="55"/>
      <c r="M13" s="1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</row>
    <row r="14" spans="1:53">
      <c r="A14" s="50">
        <f t="shared" si="0"/>
        <v>1983</v>
      </c>
      <c r="B14" s="53">
        <f t="shared" si="1"/>
        <v>0.1331</v>
      </c>
      <c r="C14" s="53">
        <f t="shared" si="2"/>
        <v>0.15359999999999999</v>
      </c>
      <c r="D14" s="53">
        <f t="shared" si="3"/>
        <v>2.049999999999999E-2</v>
      </c>
      <c r="E14" s="53">
        <v>0.1331</v>
      </c>
      <c r="F14" s="52">
        <v>0.15359999999999999</v>
      </c>
      <c r="G14" s="53">
        <f t="shared" si="4"/>
        <v>2.049999999999999E-2</v>
      </c>
      <c r="H14" s="54"/>
      <c r="I14" s="54"/>
      <c r="J14" s="54"/>
      <c r="K14" s="54"/>
      <c r="L14" s="55"/>
      <c r="M14" s="1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</row>
    <row r="15" spans="1:53">
      <c r="A15" s="50">
        <f t="shared" si="0"/>
        <v>1984</v>
      </c>
      <c r="B15" s="53">
        <f t="shared" si="1"/>
        <v>0.14030000000000001</v>
      </c>
      <c r="C15" s="53">
        <f t="shared" si="2"/>
        <v>0.1532</v>
      </c>
      <c r="D15" s="53">
        <f t="shared" si="3"/>
        <v>1.2899999999999995E-2</v>
      </c>
      <c r="E15" s="53">
        <v>0.14030000000000001</v>
      </c>
      <c r="F15" s="52">
        <v>0.1532</v>
      </c>
      <c r="G15" s="53">
        <f t="shared" si="4"/>
        <v>1.2899999999999995E-2</v>
      </c>
      <c r="H15" s="54"/>
      <c r="I15" s="54"/>
      <c r="J15" s="54"/>
      <c r="K15" s="54"/>
      <c r="L15" s="55"/>
      <c r="M15" s="1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</row>
    <row r="16" spans="1:53">
      <c r="A16" s="50">
        <f>A17-1</f>
        <v>1985</v>
      </c>
      <c r="B16" s="53">
        <f t="shared" si="1"/>
        <v>0.1229</v>
      </c>
      <c r="C16" s="53">
        <f t="shared" si="2"/>
        <v>0.152</v>
      </c>
      <c r="D16" s="53">
        <f t="shared" si="3"/>
        <v>2.9100000000000001E-2</v>
      </c>
      <c r="E16" s="53">
        <v>0.1229</v>
      </c>
      <c r="F16" s="52">
        <v>0.152</v>
      </c>
      <c r="G16" s="53">
        <f t="shared" si="4"/>
        <v>2.9100000000000001E-2</v>
      </c>
      <c r="H16" s="54"/>
      <c r="I16" s="54"/>
      <c r="J16" s="54"/>
      <c r="K16" s="54"/>
      <c r="L16" s="55"/>
      <c r="M16" s="1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</row>
    <row r="17" spans="1:9">
      <c r="A17">
        <v>1986</v>
      </c>
      <c r="B17" s="53">
        <f t="shared" si="1"/>
        <v>9.4600000000000004E-2</v>
      </c>
      <c r="C17" s="53">
        <f t="shared" si="2"/>
        <v>0.13930000000000001</v>
      </c>
      <c r="D17" s="4">
        <f t="shared" ref="D17:D42" si="5">C17-B17</f>
        <v>4.4700000000000004E-2</v>
      </c>
      <c r="E17" s="51">
        <v>9.4600000000000004E-2</v>
      </c>
      <c r="F17" s="52">
        <v>0.13930000000000001</v>
      </c>
      <c r="G17" s="53">
        <f t="shared" si="4"/>
        <v>4.4700000000000004E-2</v>
      </c>
      <c r="H17" s="4"/>
      <c r="I17" s="4"/>
    </row>
    <row r="18" spans="1:9">
      <c r="A18">
        <f t="shared" ref="A18:A42" si="6">A17+1</f>
        <v>1987</v>
      </c>
      <c r="B18" s="53">
        <f t="shared" si="1"/>
        <v>9.98E-2</v>
      </c>
      <c r="C18" s="53">
        <f t="shared" si="2"/>
        <v>0.12989999999999999</v>
      </c>
      <c r="D18" s="4">
        <f t="shared" si="5"/>
        <v>3.0099999999999988E-2</v>
      </c>
      <c r="E18" s="51">
        <v>9.98E-2</v>
      </c>
      <c r="F18" s="52">
        <v>0.12989999999999999</v>
      </c>
      <c r="G18" s="53">
        <f t="shared" si="4"/>
        <v>3.0099999999999988E-2</v>
      </c>
      <c r="H18" s="4"/>
      <c r="I18" s="4"/>
    </row>
    <row r="19" spans="1:9">
      <c r="A19">
        <f t="shared" si="6"/>
        <v>1988</v>
      </c>
      <c r="B19" s="53">
        <f t="shared" si="1"/>
        <v>0.1045</v>
      </c>
      <c r="C19" s="53">
        <f t="shared" si="2"/>
        <v>0.12790000000000001</v>
      </c>
      <c r="D19" s="4">
        <f t="shared" si="5"/>
        <v>2.3400000000000018E-2</v>
      </c>
      <c r="E19" s="51">
        <v>0.1045</v>
      </c>
      <c r="F19" s="52">
        <v>0.12790000000000001</v>
      </c>
      <c r="G19" s="53">
        <f t="shared" si="4"/>
        <v>2.3400000000000018E-2</v>
      </c>
      <c r="H19" s="4"/>
      <c r="I19" s="4"/>
    </row>
    <row r="20" spans="1:9">
      <c r="A20">
        <f t="shared" si="6"/>
        <v>1989</v>
      </c>
      <c r="B20" s="53">
        <f t="shared" si="1"/>
        <v>9.6600000000000005E-2</v>
      </c>
      <c r="C20" s="53">
        <f t="shared" si="2"/>
        <v>0.12970000000000001</v>
      </c>
      <c r="D20" s="4">
        <f t="shared" si="5"/>
        <v>3.3100000000000004E-2</v>
      </c>
      <c r="E20" s="51">
        <v>9.6600000000000005E-2</v>
      </c>
      <c r="F20" s="52">
        <v>0.12970000000000001</v>
      </c>
      <c r="G20" s="53">
        <f t="shared" si="4"/>
        <v>3.3100000000000004E-2</v>
      </c>
      <c r="H20" s="4"/>
      <c r="I20" s="4"/>
    </row>
    <row r="21" spans="1:9">
      <c r="A21">
        <f t="shared" si="6"/>
        <v>1990</v>
      </c>
      <c r="B21" s="53">
        <f t="shared" si="1"/>
        <v>9.7600000000000006E-2</v>
      </c>
      <c r="C21" s="53">
        <f t="shared" si="2"/>
        <v>0.127</v>
      </c>
      <c r="D21" s="4">
        <f t="shared" si="5"/>
        <v>2.9399999999999996E-2</v>
      </c>
      <c r="E21" s="51">
        <v>9.7600000000000006E-2</v>
      </c>
      <c r="F21" s="52">
        <v>0.127</v>
      </c>
      <c r="G21" s="53">
        <f t="shared" si="4"/>
        <v>2.9399999999999996E-2</v>
      </c>
      <c r="H21" s="4"/>
      <c r="I21" s="4"/>
    </row>
    <row r="22" spans="1:9">
      <c r="A22">
        <f t="shared" si="6"/>
        <v>1991</v>
      </c>
      <c r="B22" s="53">
        <f t="shared" si="1"/>
        <v>9.2100000000000001E-2</v>
      </c>
      <c r="C22" s="53">
        <f t="shared" si="2"/>
        <v>0.1255</v>
      </c>
      <c r="D22" s="4">
        <f t="shared" si="5"/>
        <v>3.3399999999999999E-2</v>
      </c>
      <c r="E22" s="51">
        <v>9.2100000000000001E-2</v>
      </c>
      <c r="F22" s="52">
        <v>0.1255</v>
      </c>
      <c r="G22" s="53">
        <f t="shared" si="4"/>
        <v>3.3399999999999999E-2</v>
      </c>
      <c r="H22" s="4"/>
      <c r="I22" s="4"/>
    </row>
    <row r="23" spans="1:9">
      <c r="A23">
        <f t="shared" si="6"/>
        <v>1992</v>
      </c>
      <c r="B23" s="53">
        <f t="shared" si="1"/>
        <v>8.5699999999999998E-2</v>
      </c>
      <c r="C23" s="53">
        <f t="shared" si="2"/>
        <v>0.12089999999999999</v>
      </c>
      <c r="D23" s="4">
        <f t="shared" si="5"/>
        <v>3.5199999999999995E-2</v>
      </c>
      <c r="E23" s="51">
        <v>8.5699999999999998E-2</v>
      </c>
      <c r="F23" s="52">
        <v>0.12089999999999999</v>
      </c>
      <c r="G23" s="53">
        <f t="shared" si="4"/>
        <v>3.5199999999999995E-2</v>
      </c>
      <c r="H23" s="4"/>
      <c r="I23" s="4"/>
    </row>
    <row r="24" spans="1:9">
      <c r="A24">
        <f t="shared" si="6"/>
        <v>1993</v>
      </c>
      <c r="B24" s="53">
        <f t="shared" si="1"/>
        <v>7.5600000000000001E-2</v>
      </c>
      <c r="C24" s="53">
        <f t="shared" si="2"/>
        <v>0.11409999999999999</v>
      </c>
      <c r="D24" s="4">
        <f t="shared" si="5"/>
        <v>3.8499999999999993E-2</v>
      </c>
      <c r="E24" s="4">
        <v>7.5600000000000001E-2</v>
      </c>
      <c r="F24" s="52">
        <v>0.11409999999999999</v>
      </c>
      <c r="G24" s="53">
        <f t="shared" si="4"/>
        <v>3.8499999999999993E-2</v>
      </c>
      <c r="H24" s="4"/>
      <c r="I24" s="4"/>
    </row>
    <row r="25" spans="1:9">
      <c r="A25">
        <f t="shared" si="6"/>
        <v>1994</v>
      </c>
      <c r="B25" s="53">
        <f t="shared" si="1"/>
        <v>8.3000000000000004E-2</v>
      </c>
      <c r="C25" s="53">
        <f t="shared" si="2"/>
        <v>0.1134</v>
      </c>
      <c r="D25" s="4">
        <f t="shared" si="5"/>
        <v>3.0399999999999996E-2</v>
      </c>
      <c r="E25" s="4">
        <v>8.3000000000000004E-2</v>
      </c>
      <c r="F25" s="52">
        <v>0.1134</v>
      </c>
      <c r="G25" s="53">
        <f t="shared" si="4"/>
        <v>3.0399999999999996E-2</v>
      </c>
      <c r="H25" s="4"/>
      <c r="I25" s="4"/>
    </row>
    <row r="26" spans="1:9">
      <c r="A26">
        <f t="shared" si="6"/>
        <v>1995</v>
      </c>
      <c r="B26" s="53">
        <f t="shared" si="1"/>
        <v>7.9100000000000004E-2</v>
      </c>
      <c r="C26" s="53">
        <f t="shared" si="2"/>
        <v>0.11550000000000001</v>
      </c>
      <c r="D26" s="4">
        <f t="shared" si="5"/>
        <v>3.6400000000000002E-2</v>
      </c>
      <c r="E26" s="4">
        <v>7.9100000000000004E-2</v>
      </c>
      <c r="F26" s="52">
        <v>0.11550000000000001</v>
      </c>
      <c r="G26" s="53">
        <f t="shared" si="4"/>
        <v>3.6400000000000002E-2</v>
      </c>
      <c r="H26" s="4"/>
      <c r="I26" s="4"/>
    </row>
    <row r="27" spans="1:9">
      <c r="A27">
        <f t="shared" si="6"/>
        <v>1996</v>
      </c>
      <c r="B27" s="53">
        <f t="shared" si="1"/>
        <v>7.7399999999999997E-2</v>
      </c>
      <c r="C27" s="53">
        <f t="shared" si="2"/>
        <v>0.1139</v>
      </c>
      <c r="D27" s="4">
        <f t="shared" si="5"/>
        <v>3.6500000000000005E-2</v>
      </c>
      <c r="E27" s="4">
        <v>7.7399999999999997E-2</v>
      </c>
      <c r="F27" s="52">
        <v>0.1139</v>
      </c>
      <c r="G27" s="53">
        <f t="shared" si="4"/>
        <v>3.6500000000000005E-2</v>
      </c>
      <c r="H27" s="4"/>
      <c r="I27" s="4"/>
    </row>
    <row r="28" spans="1:9">
      <c r="A28">
        <f t="shared" si="6"/>
        <v>1997</v>
      </c>
      <c r="B28" s="53">
        <f t="shared" si="1"/>
        <v>7.6300000000000007E-2</v>
      </c>
      <c r="C28" s="53">
        <f t="shared" si="2"/>
        <v>0.114</v>
      </c>
      <c r="D28" s="4">
        <f t="shared" si="5"/>
        <v>3.7699999999999997E-2</v>
      </c>
      <c r="E28" s="4">
        <v>7.6300000000000007E-2</v>
      </c>
      <c r="F28" s="52">
        <v>0.114</v>
      </c>
      <c r="G28" s="53">
        <f t="shared" si="4"/>
        <v>3.7699999999999997E-2</v>
      </c>
      <c r="H28" s="4"/>
      <c r="I28" s="4"/>
    </row>
    <row r="29" spans="1:9">
      <c r="A29">
        <f t="shared" si="6"/>
        <v>1998</v>
      </c>
      <c r="B29" s="53">
        <f t="shared" si="1"/>
        <v>7.0000000000000007E-2</v>
      </c>
      <c r="C29" s="53">
        <f t="shared" si="2"/>
        <v>0.1166</v>
      </c>
      <c r="D29" s="4">
        <f t="shared" si="5"/>
        <v>4.6599999999999989E-2</v>
      </c>
      <c r="E29" s="4">
        <v>7.0000000000000007E-2</v>
      </c>
      <c r="F29" s="52">
        <v>0.1166</v>
      </c>
      <c r="G29" s="53">
        <f t="shared" si="4"/>
        <v>4.6599999999999989E-2</v>
      </c>
      <c r="H29" s="4"/>
      <c r="I29" s="4"/>
    </row>
    <row r="30" spans="1:9">
      <c r="A30">
        <f t="shared" si="6"/>
        <v>1999</v>
      </c>
      <c r="B30" s="53">
        <f t="shared" si="1"/>
        <v>7.5499999999999998E-2</v>
      </c>
      <c r="C30" s="53">
        <f t="shared" si="2"/>
        <v>0.1077</v>
      </c>
      <c r="D30" s="4">
        <f t="shared" si="5"/>
        <v>3.2200000000000006E-2</v>
      </c>
      <c r="E30" s="4">
        <v>7.5499999999999998E-2</v>
      </c>
      <c r="F30" s="52">
        <v>0.1077</v>
      </c>
      <c r="G30" s="53">
        <f t="shared" si="4"/>
        <v>3.2200000000000006E-2</v>
      </c>
      <c r="H30" s="4"/>
      <c r="I30" s="4"/>
    </row>
    <row r="31" spans="1:9">
      <c r="A31">
        <f t="shared" si="6"/>
        <v>2000</v>
      </c>
      <c r="B31" s="53">
        <f t="shared" si="1"/>
        <v>8.14E-2</v>
      </c>
      <c r="C31" s="53">
        <f t="shared" si="2"/>
        <v>0.1143</v>
      </c>
      <c r="D31" s="4">
        <f t="shared" si="5"/>
        <v>3.2899999999999999E-2</v>
      </c>
      <c r="E31" s="4">
        <v>8.14E-2</v>
      </c>
      <c r="F31" s="52">
        <v>0.1143</v>
      </c>
      <c r="G31" s="53">
        <f t="shared" si="4"/>
        <v>3.2899999999999999E-2</v>
      </c>
      <c r="H31" s="4"/>
      <c r="I31" s="4"/>
    </row>
    <row r="32" spans="1:9">
      <c r="A32">
        <f t="shared" si="6"/>
        <v>2001</v>
      </c>
      <c r="B32" s="53">
        <f t="shared" si="1"/>
        <v>7.7200000000000005E-2</v>
      </c>
      <c r="C32" s="53">
        <f t="shared" si="2"/>
        <v>0.1109</v>
      </c>
      <c r="D32" s="4">
        <f t="shared" si="5"/>
        <v>3.3699999999999994E-2</v>
      </c>
      <c r="E32" s="4">
        <v>7.7200000000000005E-2</v>
      </c>
      <c r="F32" s="52">
        <v>0.1109</v>
      </c>
      <c r="G32" s="53">
        <f t="shared" si="4"/>
        <v>3.3699999999999994E-2</v>
      </c>
      <c r="H32" s="4"/>
      <c r="I32" s="4"/>
    </row>
    <row r="33" spans="1:9">
      <c r="A33">
        <f t="shared" si="6"/>
        <v>2002</v>
      </c>
      <c r="B33" s="53">
        <f t="shared" si="1"/>
        <v>7.5300000000000006E-2</v>
      </c>
      <c r="C33" s="53">
        <f t="shared" si="2"/>
        <v>0.1116</v>
      </c>
      <c r="D33" s="4">
        <f t="shared" si="5"/>
        <v>3.6299999999999999E-2</v>
      </c>
      <c r="E33" s="4">
        <v>7.5300000000000006E-2</v>
      </c>
      <c r="F33" s="52">
        <v>0.1116</v>
      </c>
      <c r="G33" s="53">
        <f t="shared" si="4"/>
        <v>3.6299999999999999E-2</v>
      </c>
      <c r="H33" s="4"/>
      <c r="I33" s="4"/>
    </row>
    <row r="34" spans="1:9">
      <c r="A34">
        <f t="shared" si="6"/>
        <v>2003</v>
      </c>
      <c r="B34" s="53">
        <f t="shared" si="1"/>
        <v>6.6100000000000006E-2</v>
      </c>
      <c r="C34" s="53">
        <f t="shared" si="2"/>
        <v>0.10970000000000001</v>
      </c>
      <c r="D34" s="4">
        <f t="shared" si="5"/>
        <v>4.36E-2</v>
      </c>
      <c r="E34" s="4">
        <v>6.6100000000000006E-2</v>
      </c>
      <c r="F34" s="52">
        <v>0.10970000000000001</v>
      </c>
      <c r="G34" s="53">
        <f t="shared" si="4"/>
        <v>4.36E-2</v>
      </c>
      <c r="H34" s="4"/>
      <c r="I34" s="4"/>
    </row>
    <row r="35" spans="1:9">
      <c r="A35">
        <f t="shared" si="6"/>
        <v>2004</v>
      </c>
      <c r="B35" s="53">
        <f t="shared" si="1"/>
        <v>6.2E-2</v>
      </c>
      <c r="C35" s="53">
        <f t="shared" si="2"/>
        <v>0.1075</v>
      </c>
      <c r="D35" s="4">
        <f t="shared" si="5"/>
        <v>4.5499999999999999E-2</v>
      </c>
      <c r="E35" s="4">
        <v>6.2E-2</v>
      </c>
      <c r="F35" s="52">
        <v>0.1075</v>
      </c>
      <c r="G35" s="53">
        <f t="shared" si="4"/>
        <v>4.5499999999999999E-2</v>
      </c>
      <c r="H35" s="4"/>
      <c r="I35" s="4"/>
    </row>
    <row r="36" spans="1:9">
      <c r="A36">
        <f t="shared" si="6"/>
        <v>2005</v>
      </c>
      <c r="B36" s="53">
        <f t="shared" si="1"/>
        <v>5.67E-2</v>
      </c>
      <c r="C36" s="53">
        <f t="shared" si="2"/>
        <v>0.10539999999999999</v>
      </c>
      <c r="D36" s="4">
        <f t="shared" si="5"/>
        <v>4.8699999999999993E-2</v>
      </c>
      <c r="E36" s="4">
        <v>5.67E-2</v>
      </c>
      <c r="F36" s="52">
        <v>0.10539999999999999</v>
      </c>
      <c r="G36" s="53">
        <f t="shared" si="4"/>
        <v>4.8699999999999993E-2</v>
      </c>
      <c r="H36" s="4"/>
      <c r="I36" s="4"/>
    </row>
    <row r="37" spans="1:9">
      <c r="A37">
        <f t="shared" si="6"/>
        <v>2006</v>
      </c>
      <c r="B37" s="53">
        <f t="shared" si="1"/>
        <v>6.08E-2</v>
      </c>
      <c r="C37" s="53">
        <f t="shared" si="2"/>
        <v>0.1036</v>
      </c>
      <c r="D37" s="4">
        <f t="shared" si="5"/>
        <v>4.2799999999999998E-2</v>
      </c>
      <c r="E37" s="4">
        <v>6.08E-2</v>
      </c>
      <c r="F37" s="52">
        <v>0.1036</v>
      </c>
      <c r="G37" s="53">
        <f t="shared" si="4"/>
        <v>4.2799999999999998E-2</v>
      </c>
      <c r="H37" s="4"/>
      <c r="I37" s="4"/>
    </row>
    <row r="38" spans="1:9">
      <c r="A38">
        <f t="shared" si="6"/>
        <v>2007</v>
      </c>
      <c r="B38" s="53">
        <f t="shared" si="1"/>
        <v>6.1100000000000002E-2</v>
      </c>
      <c r="C38" s="53">
        <f t="shared" si="2"/>
        <v>0.1036</v>
      </c>
      <c r="D38" s="4">
        <f t="shared" si="5"/>
        <v>4.2499999999999996E-2</v>
      </c>
      <c r="E38" s="4">
        <v>6.1100000000000002E-2</v>
      </c>
      <c r="F38" s="52">
        <v>0.1036</v>
      </c>
      <c r="G38" s="53">
        <f t="shared" si="4"/>
        <v>4.2499999999999996E-2</v>
      </c>
      <c r="H38" s="4"/>
      <c r="I38" s="4"/>
    </row>
    <row r="39" spans="1:9">
      <c r="A39">
        <f t="shared" si="6"/>
        <v>2008</v>
      </c>
      <c r="B39" s="53">
        <f t="shared" si="1"/>
        <v>6.6500000000000004E-2</v>
      </c>
      <c r="C39" s="53">
        <f t="shared" si="2"/>
        <v>0.1046</v>
      </c>
      <c r="D39" s="4">
        <f t="shared" si="5"/>
        <v>3.8099999999999995E-2</v>
      </c>
      <c r="E39" s="4">
        <v>6.6500000000000004E-2</v>
      </c>
      <c r="F39" s="52">
        <v>0.1046</v>
      </c>
      <c r="G39" s="53">
        <f t="shared" si="4"/>
        <v>3.8099999999999995E-2</v>
      </c>
      <c r="H39" s="4"/>
      <c r="I39" s="4"/>
    </row>
    <row r="40" spans="1:9">
      <c r="A40">
        <f t="shared" si="6"/>
        <v>2009</v>
      </c>
      <c r="B40" s="53">
        <f t="shared" si="1"/>
        <v>6.2799999999999995E-2</v>
      </c>
      <c r="C40" s="53">
        <f t="shared" si="2"/>
        <v>0.1048</v>
      </c>
      <c r="D40" s="4">
        <f t="shared" si="5"/>
        <v>4.200000000000001E-2</v>
      </c>
      <c r="E40" s="4">
        <v>6.2799999999999995E-2</v>
      </c>
      <c r="F40" s="52">
        <v>0.1048</v>
      </c>
      <c r="G40" s="53">
        <f t="shared" si="4"/>
        <v>4.200000000000001E-2</v>
      </c>
      <c r="H40" s="4"/>
      <c r="I40" s="4"/>
    </row>
    <row r="41" spans="1:9">
      <c r="A41">
        <f t="shared" si="6"/>
        <v>2010</v>
      </c>
      <c r="B41" s="53">
        <f t="shared" si="1"/>
        <v>5.5500000000000001E-2</v>
      </c>
      <c r="C41" s="53">
        <f t="shared" si="2"/>
        <v>0.10340000000000001</v>
      </c>
      <c r="D41" s="4">
        <f t="shared" si="5"/>
        <v>4.7900000000000005E-2</v>
      </c>
      <c r="E41" s="4">
        <v>5.5500000000000001E-2</v>
      </c>
      <c r="F41" s="52">
        <v>0.10340000000000001</v>
      </c>
      <c r="G41" s="53">
        <f t="shared" si="4"/>
        <v>4.7900000000000005E-2</v>
      </c>
      <c r="H41" s="4"/>
      <c r="I41" s="4"/>
    </row>
    <row r="42" spans="1:9">
      <c r="A42">
        <f t="shared" si="6"/>
        <v>2011</v>
      </c>
      <c r="B42" s="53">
        <f t="shared" si="1"/>
        <v>5.1700000000000003E-2</v>
      </c>
      <c r="C42" s="53">
        <f t="shared" si="2"/>
        <v>0.1022</v>
      </c>
      <c r="D42" s="4">
        <f t="shared" si="5"/>
        <v>5.0499999999999996E-2</v>
      </c>
      <c r="E42" s="4">
        <v>5.1700000000000003E-2</v>
      </c>
      <c r="F42" s="52">
        <v>0.1022</v>
      </c>
      <c r="G42" s="53">
        <f t="shared" si="4"/>
        <v>5.0499999999999996E-2</v>
      </c>
      <c r="H42" s="4"/>
      <c r="I42" s="4"/>
    </row>
    <row r="43" spans="1:9">
      <c r="A43" s="22" t="s">
        <v>20</v>
      </c>
      <c r="B43" s="4">
        <f>AVERAGE(B11:B42)</f>
        <v>8.8193750000000001E-2</v>
      </c>
      <c r="C43" s="4">
        <f>AVERAGE(C11:C42)</f>
        <v>0.121503125</v>
      </c>
      <c r="D43" s="4">
        <f>AVERAGE(D11:D42)</f>
        <v>3.3309374999999995E-2</v>
      </c>
      <c r="E43" s="4">
        <f t="shared" ref="E43:G43" si="7">AVERAGE(E11:E42)</f>
        <v>8.8193750000000001E-2</v>
      </c>
      <c r="F43" s="4">
        <f t="shared" si="7"/>
        <v>0.121503125</v>
      </c>
      <c r="G43" s="4">
        <f t="shared" si="7"/>
        <v>3.3309374999999995E-2</v>
      </c>
      <c r="H43" s="4"/>
      <c r="I43" s="4"/>
    </row>
    <row r="44" spans="1:9">
      <c r="A44" s="22" t="s">
        <v>123</v>
      </c>
      <c r="B44" s="4"/>
      <c r="C44" s="76" t="s">
        <v>351</v>
      </c>
      <c r="D44" s="76"/>
      <c r="E44" s="4"/>
      <c r="F44" s="75" t="s">
        <v>338</v>
      </c>
      <c r="G44" s="75"/>
      <c r="H44" s="4"/>
      <c r="I44" s="4"/>
    </row>
    <row r="45" spans="1:9">
      <c r="A45" s="22" t="s">
        <v>351</v>
      </c>
      <c r="B45" s="4"/>
      <c r="C45" s="4">
        <v>4.3200000000000002E-2</v>
      </c>
      <c r="D45" s="4">
        <f>C45</f>
        <v>4.3200000000000002E-2</v>
      </c>
      <c r="E45" s="22" t="s">
        <v>338</v>
      </c>
      <c r="F45" s="51">
        <f>'OCS 1.2'!B76+0.0132</f>
        <v>4.5100000000000001E-2</v>
      </c>
      <c r="G45" s="51">
        <f>F45</f>
        <v>4.5100000000000001E-2</v>
      </c>
      <c r="H45" s="4"/>
      <c r="I45" s="4"/>
    </row>
    <row r="46" spans="1:9">
      <c r="A46" s="22" t="s">
        <v>124</v>
      </c>
      <c r="B46" s="4"/>
      <c r="C46" s="4">
        <f>B43</f>
        <v>8.8193750000000001E-2</v>
      </c>
      <c r="D46" s="4"/>
      <c r="E46" s="22" t="s">
        <v>124</v>
      </c>
      <c r="F46" s="51">
        <f>E43</f>
        <v>8.8193750000000001E-2</v>
      </c>
      <c r="G46" s="51"/>
      <c r="H46" s="4"/>
      <c r="I46" s="4"/>
    </row>
    <row r="47" spans="1:9">
      <c r="A47" s="22" t="s">
        <v>125</v>
      </c>
      <c r="B47" s="4"/>
      <c r="C47" s="4">
        <f>C45-C46</f>
        <v>-4.4993749999999999E-2</v>
      </c>
      <c r="D47" s="4"/>
      <c r="E47" s="22" t="s">
        <v>125</v>
      </c>
      <c r="F47" s="4">
        <f>F45-F46</f>
        <v>-4.309375E-2</v>
      </c>
      <c r="G47" s="51"/>
      <c r="H47" s="4"/>
      <c r="I47" s="4"/>
    </row>
    <row r="48" spans="1:9">
      <c r="A48" s="22" t="s">
        <v>126</v>
      </c>
      <c r="B48" s="4"/>
      <c r="C48" s="4">
        <f>SLOPE(D11:D42,B11:B42)</f>
        <v>-0.41615626978704379</v>
      </c>
      <c r="D48" s="4"/>
      <c r="E48" s="22" t="s">
        <v>126</v>
      </c>
      <c r="F48" s="4">
        <f>SLOPE(G11:G42,E11:E42)</f>
        <v>-0.41615626978704379</v>
      </c>
      <c r="G48" s="51"/>
      <c r="H48" s="4"/>
      <c r="I48" s="4"/>
    </row>
    <row r="49" spans="1:9">
      <c r="A49" s="22" t="s">
        <v>127</v>
      </c>
      <c r="B49" s="4"/>
      <c r="C49" s="4">
        <f>C48*C47</f>
        <v>1.8724431163730799E-2</v>
      </c>
      <c r="D49" s="4"/>
      <c r="E49" s="22" t="s">
        <v>127</v>
      </c>
      <c r="F49" s="4">
        <f>F47*F48</f>
        <v>1.7933734251135418E-2</v>
      </c>
      <c r="G49" s="51"/>
      <c r="H49" s="4"/>
      <c r="I49" s="4"/>
    </row>
    <row r="50" spans="1:9">
      <c r="A50" s="22"/>
      <c r="B50" s="4"/>
      <c r="C50" s="4"/>
      <c r="D50" s="4"/>
      <c r="E50" s="22"/>
      <c r="F50" s="51"/>
      <c r="G50" s="51"/>
      <c r="H50" s="4"/>
      <c r="I50" s="4"/>
    </row>
    <row r="51" spans="1:9">
      <c r="A51" s="22" t="s">
        <v>128</v>
      </c>
      <c r="B51" s="4"/>
      <c r="C51" s="4">
        <f>D43</f>
        <v>3.3309374999999995E-2</v>
      </c>
      <c r="D51" s="4">
        <f>C51</f>
        <v>3.3309374999999995E-2</v>
      </c>
      <c r="E51" s="22" t="s">
        <v>128</v>
      </c>
      <c r="F51" s="4">
        <f>G43</f>
        <v>3.3309374999999995E-2</v>
      </c>
      <c r="G51" s="4">
        <f>F51</f>
        <v>3.3309374999999995E-2</v>
      </c>
      <c r="H51" s="4"/>
      <c r="I51" s="4"/>
    </row>
    <row r="52" spans="1:9">
      <c r="A52" s="22" t="s">
        <v>129</v>
      </c>
      <c r="B52" s="4"/>
      <c r="C52" s="4">
        <f>C49</f>
        <v>1.8724431163730799E-2</v>
      </c>
      <c r="D52" s="4"/>
      <c r="E52" s="22" t="s">
        <v>129</v>
      </c>
      <c r="F52" s="4">
        <f>F49</f>
        <v>1.7933734251135418E-2</v>
      </c>
      <c r="G52" s="51"/>
      <c r="H52" s="4"/>
      <c r="I52" s="4"/>
    </row>
    <row r="53" spans="1:9">
      <c r="A53" s="22" t="s">
        <v>130</v>
      </c>
      <c r="C53" s="4">
        <f>C51+C52</f>
        <v>5.2033806163730795E-2</v>
      </c>
      <c r="D53" s="4">
        <f>D51+D52</f>
        <v>3.3309374999999995E-2</v>
      </c>
      <c r="E53" s="22" t="s">
        <v>130</v>
      </c>
      <c r="F53" s="4">
        <f>F51+F52</f>
        <v>5.1243109251135413E-2</v>
      </c>
      <c r="G53" s="4">
        <f>G51+G52</f>
        <v>3.3309374999999995E-2</v>
      </c>
      <c r="H53" s="4"/>
      <c r="I53" s="4"/>
    </row>
    <row r="54" spans="1:9">
      <c r="A54" s="22"/>
      <c r="F54" s="51"/>
      <c r="G54" s="51"/>
    </row>
    <row r="55" spans="1:9">
      <c r="A55" s="22" t="s">
        <v>351</v>
      </c>
      <c r="C55" s="4">
        <f>C45</f>
        <v>4.3200000000000002E-2</v>
      </c>
      <c r="D55" s="4">
        <f>D45</f>
        <v>4.3200000000000002E-2</v>
      </c>
      <c r="E55" s="22" t="s">
        <v>338</v>
      </c>
      <c r="F55" s="51">
        <f>F45</f>
        <v>4.5100000000000001E-2</v>
      </c>
      <c r="G55" s="51">
        <f>G45</f>
        <v>4.5100000000000001E-2</v>
      </c>
      <c r="H55" s="4"/>
      <c r="I55" s="4"/>
    </row>
    <row r="56" spans="1:9">
      <c r="A56" s="22" t="s">
        <v>131</v>
      </c>
      <c r="C56" s="4">
        <f>C53</f>
        <v>5.2033806163730795E-2</v>
      </c>
      <c r="D56" s="4">
        <f>D53</f>
        <v>3.3309374999999995E-2</v>
      </c>
      <c r="E56" s="22" t="s">
        <v>131</v>
      </c>
      <c r="F56" s="51">
        <f>F53</f>
        <v>5.1243109251135413E-2</v>
      </c>
      <c r="G56" s="51">
        <f>G53</f>
        <v>3.3309374999999995E-2</v>
      </c>
      <c r="H56" s="4"/>
      <c r="I56" s="4"/>
    </row>
    <row r="57" spans="1:9">
      <c r="A57" s="22" t="s">
        <v>132</v>
      </c>
      <c r="C57" s="4">
        <f>C55+C56</f>
        <v>9.5233806163730797E-2</v>
      </c>
      <c r="D57" s="4">
        <f>D55+D56</f>
        <v>7.6509374999999991E-2</v>
      </c>
      <c r="E57" s="22" t="s">
        <v>132</v>
      </c>
      <c r="F57" s="51">
        <f>F55+F56</f>
        <v>9.6343109251135414E-2</v>
      </c>
      <c r="G57" s="51">
        <f>G55+G56</f>
        <v>7.8409375000000003E-2</v>
      </c>
      <c r="H57" s="4"/>
      <c r="I57" s="4"/>
    </row>
    <row r="58" spans="1:9">
      <c r="A58" s="22"/>
      <c r="D58" s="4">
        <f>AVERAGE(C57:D57)</f>
        <v>8.5871590581865387E-2</v>
      </c>
      <c r="F58" s="51"/>
      <c r="G58" s="51">
        <f>(F57+G57)/2</f>
        <v>8.7376242125567716E-2</v>
      </c>
      <c r="I58" s="4"/>
    </row>
    <row r="59" spans="1:9">
      <c r="A59" s="18"/>
      <c r="F59" s="18"/>
    </row>
    <row r="60" spans="1:9">
      <c r="A60" s="18"/>
      <c r="B60" s="18" t="s">
        <v>140</v>
      </c>
      <c r="F60" s="18"/>
    </row>
    <row r="61" spans="1:9">
      <c r="A61" s="22"/>
      <c r="B61" s="18"/>
      <c r="F61" s="22"/>
    </row>
    <row r="62" spans="1:9">
      <c r="A62" s="22"/>
      <c r="B62" s="18" t="s">
        <v>236</v>
      </c>
      <c r="F62" s="22"/>
    </row>
    <row r="63" spans="1:9">
      <c r="A63" s="22"/>
      <c r="B63" s="18" t="s">
        <v>237</v>
      </c>
      <c r="F63" s="22"/>
    </row>
    <row r="64" spans="1:9">
      <c r="A64" s="22"/>
      <c r="B64" s="18" t="s">
        <v>352</v>
      </c>
      <c r="F64" s="22"/>
    </row>
    <row r="65" spans="1:6">
      <c r="A65" s="22"/>
      <c r="B65" s="18" t="s">
        <v>353</v>
      </c>
      <c r="F65" s="22"/>
    </row>
    <row r="66" spans="1:6">
      <c r="A66" s="22"/>
      <c r="B66" s="18"/>
      <c r="F66" s="22"/>
    </row>
    <row r="67" spans="1:6">
      <c r="A67" s="22"/>
      <c r="B67" s="18"/>
    </row>
    <row r="68" spans="1:6">
      <c r="A68" s="22"/>
    </row>
  </sheetData>
  <mergeCells count="6">
    <mergeCell ref="A2:E2"/>
    <mergeCell ref="F44:G44"/>
    <mergeCell ref="C44:D44"/>
    <mergeCell ref="A3:G3"/>
    <mergeCell ref="A4:G4"/>
    <mergeCell ref="A5:G5"/>
  </mergeCells>
  <pageMargins left="0.7" right="0.7" top="0.75" bottom="0.75" header="0.3" footer="0.3"/>
  <pageSetup scale="69" orientation="portrait" r:id="rId1"/>
  <headerFooter>
    <oddHeader>&amp;RDocket No. 11-035-200
Exhibit OCS 1.8D Lawton
Page 1 of 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"/>
  <sheetViews>
    <sheetView zoomScaleNormal="100" workbookViewId="0">
      <selection activeCell="G4" sqref="G4:H4"/>
    </sheetView>
  </sheetViews>
  <sheetFormatPr defaultRowHeight="15"/>
  <cols>
    <col min="1" max="1" width="5.85546875" customWidth="1"/>
    <col min="2" max="2" width="31.7109375" customWidth="1"/>
    <col min="3" max="3" width="22.28515625" customWidth="1"/>
    <col min="4" max="4" width="14.140625" customWidth="1"/>
    <col min="5" max="5" width="16" customWidth="1"/>
    <col min="6" max="6" width="16.5703125" customWidth="1"/>
    <col min="9" max="9" width="15.5703125" bestFit="1" customWidth="1"/>
  </cols>
  <sheetData>
    <row r="1" spans="1:3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23.25">
      <c r="A4" s="1"/>
      <c r="B4" s="73" t="s">
        <v>267</v>
      </c>
      <c r="C4" s="73"/>
      <c r="D4" s="73"/>
      <c r="E4" s="73"/>
      <c r="F4" s="73"/>
      <c r="G4" s="49"/>
      <c r="H4" s="49"/>
      <c r="I4" s="49"/>
      <c r="J4" s="49"/>
      <c r="K4" s="49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23.25">
      <c r="A5" s="1"/>
      <c r="B5" s="73" t="s">
        <v>346</v>
      </c>
      <c r="C5" s="73"/>
      <c r="D5" s="73"/>
      <c r="E5" s="73"/>
      <c r="F5" s="73"/>
      <c r="G5" s="49"/>
      <c r="H5" s="49"/>
      <c r="I5" s="49"/>
      <c r="J5" s="49"/>
      <c r="K5" s="4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23.25">
      <c r="A6" s="1"/>
      <c r="B6" s="73" t="s">
        <v>198</v>
      </c>
      <c r="C6" s="73"/>
      <c r="D6" s="73"/>
      <c r="E6" s="73"/>
      <c r="F6" s="7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5.75">
      <c r="A10" s="77" t="s">
        <v>199</v>
      </c>
      <c r="B10" s="77"/>
      <c r="C10" s="77"/>
      <c r="D10" s="77"/>
      <c r="E10" s="77"/>
      <c r="F10" s="77"/>
      <c r="G10" s="7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2" spans="1:31" ht="30">
      <c r="A12" s="31" t="s">
        <v>0</v>
      </c>
      <c r="B12" s="31" t="s">
        <v>123</v>
      </c>
      <c r="C12" s="31" t="s">
        <v>200</v>
      </c>
      <c r="D12" s="31" t="s">
        <v>201</v>
      </c>
      <c r="E12" s="31" t="s">
        <v>202</v>
      </c>
      <c r="F12" s="31" t="s">
        <v>203</v>
      </c>
      <c r="G12" s="3"/>
    </row>
    <row r="13" spans="1:31">
      <c r="A13">
        <v>1</v>
      </c>
      <c r="B13" t="s">
        <v>204</v>
      </c>
      <c r="C13" s="4">
        <v>0.47599999999999998</v>
      </c>
      <c r="D13" s="4">
        <v>5.4100000000000002E-2</v>
      </c>
      <c r="E13" s="62">
        <f>C13*D13</f>
        <v>2.5751599999999999E-2</v>
      </c>
      <c r="F13" s="62">
        <f>E13</f>
        <v>2.5751599999999999E-2</v>
      </c>
      <c r="I13" s="68"/>
    </row>
    <row r="14" spans="1:31">
      <c r="A14">
        <f>A13+1</f>
        <v>2</v>
      </c>
      <c r="B14" t="s">
        <v>274</v>
      </c>
      <c r="C14" s="4">
        <v>3.0000000000000001E-3</v>
      </c>
      <c r="D14" s="4">
        <v>5.4300000000000001E-2</v>
      </c>
      <c r="E14" s="62">
        <f>C14*D14</f>
        <v>1.629E-4</v>
      </c>
      <c r="F14" s="62">
        <f>(1/0.65)*E14</f>
        <v>2.5061538461538461E-4</v>
      </c>
      <c r="I14" s="68"/>
    </row>
    <row r="15" spans="1:31">
      <c r="A15">
        <f t="shared" ref="A15:A25" si="0">A14+1</f>
        <v>3</v>
      </c>
      <c r="B15" t="s">
        <v>205</v>
      </c>
      <c r="C15" s="4">
        <v>0.52100000000000002</v>
      </c>
      <c r="D15" s="4">
        <v>0.10199999999999999</v>
      </c>
      <c r="E15" s="62">
        <f>C15*D15</f>
        <v>5.3142000000000002E-2</v>
      </c>
      <c r="F15" s="62">
        <f>(1/0.65)*E15</f>
        <v>8.1756923076923074E-2</v>
      </c>
      <c r="I15" s="68"/>
    </row>
    <row r="16" spans="1:31">
      <c r="A16">
        <f t="shared" si="0"/>
        <v>4</v>
      </c>
      <c r="B16" t="s">
        <v>206</v>
      </c>
      <c r="C16" s="4">
        <f>SUM(C13:C15)</f>
        <v>1</v>
      </c>
      <c r="E16" s="62">
        <f t="shared" ref="E16:F16" si="1">SUM(E13:E15)</f>
        <v>7.9056500000000002E-2</v>
      </c>
      <c r="F16" s="62">
        <f t="shared" si="1"/>
        <v>0.10775913846153845</v>
      </c>
      <c r="I16" s="68"/>
    </row>
    <row r="17" spans="1:9">
      <c r="A17">
        <f t="shared" si="0"/>
        <v>5</v>
      </c>
    </row>
    <row r="18" spans="1:9">
      <c r="A18">
        <f t="shared" si="0"/>
        <v>6</v>
      </c>
    </row>
    <row r="19" spans="1:9" ht="15.75">
      <c r="A19">
        <f t="shared" si="0"/>
        <v>7</v>
      </c>
      <c r="B19" s="77" t="s">
        <v>207</v>
      </c>
      <c r="C19" s="77"/>
      <c r="D19" s="77"/>
      <c r="E19" s="77"/>
      <c r="F19" s="77"/>
      <c r="G19" s="77"/>
    </row>
    <row r="20" spans="1:9">
      <c r="A20">
        <f t="shared" si="0"/>
        <v>8</v>
      </c>
    </row>
    <row r="21" spans="1:9" ht="30">
      <c r="A21">
        <f t="shared" si="0"/>
        <v>9</v>
      </c>
      <c r="B21" s="31" t="s">
        <v>123</v>
      </c>
      <c r="C21" s="31" t="s">
        <v>200</v>
      </c>
      <c r="D21" s="31" t="s">
        <v>201</v>
      </c>
      <c r="E21" s="31" t="s">
        <v>202</v>
      </c>
      <c r="F21" s="31" t="s">
        <v>203</v>
      </c>
      <c r="G21" s="31"/>
    </row>
    <row r="22" spans="1:9">
      <c r="A22">
        <f t="shared" si="0"/>
        <v>10</v>
      </c>
      <c r="B22" t="s">
        <v>204</v>
      </c>
      <c r="C22" s="4">
        <v>0.47599999999999998</v>
      </c>
      <c r="D22" s="4">
        <v>5.4100000000000002E-2</v>
      </c>
      <c r="E22" s="62">
        <f>C22*D22</f>
        <v>2.5751599999999999E-2</v>
      </c>
      <c r="F22" s="62">
        <f>E22</f>
        <v>2.5751599999999999E-2</v>
      </c>
    </row>
    <row r="23" spans="1:9">
      <c r="A23">
        <f t="shared" si="0"/>
        <v>11</v>
      </c>
      <c r="B23" t="s">
        <v>274</v>
      </c>
      <c r="C23" s="4">
        <v>3.0000000000000001E-3</v>
      </c>
      <c r="D23" s="4">
        <v>5.4300000000000001E-2</v>
      </c>
      <c r="E23" s="62">
        <f>C23*D23</f>
        <v>1.629E-4</v>
      </c>
      <c r="F23" s="62">
        <f>(1/0.65)*E23</f>
        <v>2.5061538461538461E-4</v>
      </c>
    </row>
    <row r="24" spans="1:9">
      <c r="A24">
        <f t="shared" si="0"/>
        <v>12</v>
      </c>
      <c r="B24" t="s">
        <v>205</v>
      </c>
      <c r="C24" s="4">
        <v>0.52100000000000002</v>
      </c>
      <c r="D24" s="4">
        <v>0.1</v>
      </c>
      <c r="E24" s="62">
        <f>C24*D24</f>
        <v>5.2100000000000007E-2</v>
      </c>
      <c r="F24" s="62">
        <f>(1/0.65)*E24</f>
        <v>8.0153846153846159E-2</v>
      </c>
      <c r="I24" s="68"/>
    </row>
    <row r="25" spans="1:9">
      <c r="A25">
        <f t="shared" si="0"/>
        <v>13</v>
      </c>
      <c r="B25" t="s">
        <v>206</v>
      </c>
      <c r="C25" s="4">
        <f>SUM(C22:C24)</f>
        <v>1</v>
      </c>
      <c r="E25" s="62">
        <f t="shared" ref="E25:F25" si="2">SUM(E22:E24)</f>
        <v>7.8014500000000014E-2</v>
      </c>
      <c r="F25" s="62">
        <f t="shared" si="2"/>
        <v>0.10615606153846155</v>
      </c>
      <c r="I25" s="68"/>
    </row>
    <row r="26" spans="1:9">
      <c r="A26">
        <f t="shared" ref="A26:A51" si="3">A25+1</f>
        <v>14</v>
      </c>
    </row>
    <row r="27" spans="1:9">
      <c r="A27">
        <f t="shared" si="3"/>
        <v>15</v>
      </c>
    </row>
    <row r="28" spans="1:9" ht="15.75">
      <c r="A28">
        <f t="shared" si="3"/>
        <v>16</v>
      </c>
      <c r="B28" s="12" t="s">
        <v>208</v>
      </c>
    </row>
    <row r="29" spans="1:9" ht="15.75">
      <c r="A29">
        <f t="shared" si="3"/>
        <v>17</v>
      </c>
      <c r="C29" s="47" t="s">
        <v>63</v>
      </c>
      <c r="D29" s="47" t="s">
        <v>65</v>
      </c>
      <c r="E29" s="47" t="s">
        <v>66</v>
      </c>
    </row>
    <row r="30" spans="1:9" ht="45">
      <c r="A30">
        <f t="shared" si="3"/>
        <v>18</v>
      </c>
      <c r="B30" t="s">
        <v>123</v>
      </c>
      <c r="C30" s="31" t="s">
        <v>209</v>
      </c>
      <c r="D30" s="31" t="s">
        <v>210</v>
      </c>
      <c r="E30" s="31" t="s">
        <v>211</v>
      </c>
      <c r="F30" s="31"/>
    </row>
    <row r="31" spans="1:9">
      <c r="A31">
        <f t="shared" si="3"/>
        <v>19</v>
      </c>
      <c r="B31" t="s">
        <v>212</v>
      </c>
      <c r="C31" s="44">
        <v>5752868671</v>
      </c>
      <c r="D31" s="44">
        <v>0</v>
      </c>
      <c r="E31" s="44">
        <f>C31-D31</f>
        <v>5752868671</v>
      </c>
    </row>
    <row r="32" spans="1:9">
      <c r="A32">
        <f t="shared" si="3"/>
        <v>20</v>
      </c>
      <c r="B32" t="s">
        <v>213</v>
      </c>
      <c r="C32" s="4">
        <f>E16</f>
        <v>7.9056500000000002E-2</v>
      </c>
      <c r="E32" s="4">
        <f>E25</f>
        <v>7.8014500000000014E-2</v>
      </c>
    </row>
    <row r="33" spans="1:6">
      <c r="A33">
        <f t="shared" si="3"/>
        <v>21</v>
      </c>
      <c r="B33" t="s">
        <v>214</v>
      </c>
      <c r="C33" s="4">
        <f>F16</f>
        <v>0.10775913846153845</v>
      </c>
      <c r="E33" s="4">
        <f>F25</f>
        <v>0.10615606153846155</v>
      </c>
    </row>
    <row r="34" spans="1:6">
      <c r="A34">
        <f t="shared" si="3"/>
        <v>22</v>
      </c>
      <c r="B34" t="s">
        <v>215</v>
      </c>
      <c r="C34" s="24">
        <f>C32*C31</f>
        <v>454801662.08891153</v>
      </c>
      <c r="D34" s="24">
        <f>E34-C34</f>
        <v>-5994489.1551819444</v>
      </c>
      <c r="E34" s="24">
        <f>E31*E32</f>
        <v>448807172.93372959</v>
      </c>
    </row>
    <row r="35" spans="1:6">
      <c r="A35">
        <f t="shared" si="3"/>
        <v>23</v>
      </c>
      <c r="B35" t="s">
        <v>216</v>
      </c>
      <c r="C35" s="24">
        <f>C31*F16</f>
        <v>619924171.66933572</v>
      </c>
      <c r="D35" s="24">
        <f>E35-C35</f>
        <v>-9222291.0079722404</v>
      </c>
      <c r="E35" s="24">
        <f>E31*E33</f>
        <v>610701880.66136348</v>
      </c>
    </row>
    <row r="36" spans="1:6">
      <c r="A36">
        <f t="shared" si="3"/>
        <v>24</v>
      </c>
      <c r="B36" t="s">
        <v>217</v>
      </c>
      <c r="C36" s="44">
        <f>237119812+23034735</f>
        <v>260154547</v>
      </c>
      <c r="E36" s="44">
        <f>237119812+23034735</f>
        <v>260154547</v>
      </c>
    </row>
    <row r="37" spans="1:6">
      <c r="A37">
        <f t="shared" si="3"/>
        <v>25</v>
      </c>
      <c r="B37" t="s">
        <v>218</v>
      </c>
      <c r="C37" s="44">
        <f>C35-C34</f>
        <v>165122509.58042419</v>
      </c>
      <c r="E37" s="44">
        <f>E35-E34</f>
        <v>161894707.72763389</v>
      </c>
    </row>
    <row r="38" spans="1:6">
      <c r="A38">
        <f t="shared" si="3"/>
        <v>26</v>
      </c>
      <c r="B38" t="s">
        <v>219</v>
      </c>
      <c r="C38" s="44">
        <f>C35+C36</f>
        <v>880078718.66933572</v>
      </c>
      <c r="E38" s="44">
        <f>E35+E36</f>
        <v>870856427.66136348</v>
      </c>
    </row>
    <row r="39" spans="1:6">
      <c r="A39">
        <f t="shared" si="3"/>
        <v>27</v>
      </c>
      <c r="B39" t="s">
        <v>220</v>
      </c>
      <c r="C39" s="44">
        <f>C38-C37</f>
        <v>714956209.08891153</v>
      </c>
      <c r="E39" s="44">
        <f>E38-E37</f>
        <v>708961719.93372965</v>
      </c>
    </row>
    <row r="40" spans="1:6">
      <c r="A40">
        <f t="shared" si="3"/>
        <v>28</v>
      </c>
      <c r="B40" t="s">
        <v>221</v>
      </c>
      <c r="C40" s="44">
        <f>C13*C31</f>
        <v>2738365487.3959999</v>
      </c>
      <c r="E40" s="44">
        <f>C40</f>
        <v>2738365487.3959999</v>
      </c>
    </row>
    <row r="41" spans="1:6">
      <c r="A41">
        <f t="shared" si="3"/>
        <v>29</v>
      </c>
      <c r="B41" t="s">
        <v>222</v>
      </c>
      <c r="C41" s="44">
        <f>E13*C31</f>
        <v>148145572.86812359</v>
      </c>
      <c r="E41" s="44">
        <f>E22*E31</f>
        <v>148145572.86812359</v>
      </c>
    </row>
    <row r="42" spans="1:6">
      <c r="A42">
        <f t="shared" si="3"/>
        <v>30</v>
      </c>
      <c r="B42" t="s">
        <v>223</v>
      </c>
      <c r="C42" s="4">
        <f>C13</f>
        <v>0.47599999999999998</v>
      </c>
      <c r="E42" s="4">
        <f>C22</f>
        <v>0.47599999999999998</v>
      </c>
    </row>
    <row r="43" spans="1:6">
      <c r="A43">
        <f t="shared" si="3"/>
        <v>31</v>
      </c>
    </row>
    <row r="44" spans="1:6">
      <c r="A44">
        <f t="shared" si="3"/>
        <v>32</v>
      </c>
      <c r="B44" s="46" t="s">
        <v>235</v>
      </c>
    </row>
    <row r="45" spans="1:6" ht="45">
      <c r="A45">
        <f t="shared" si="3"/>
        <v>33</v>
      </c>
      <c r="C45" s="31" t="s">
        <v>209</v>
      </c>
      <c r="D45" s="31"/>
      <c r="E45" s="31" t="s">
        <v>211</v>
      </c>
      <c r="F45" s="31" t="s">
        <v>347</v>
      </c>
    </row>
    <row r="46" spans="1:6">
      <c r="A46">
        <f t="shared" si="3"/>
        <v>34</v>
      </c>
      <c r="B46" t="s">
        <v>224</v>
      </c>
      <c r="C46" s="4">
        <f>C38/C40</f>
        <v>0.32138833282851187</v>
      </c>
      <c r="E46" s="4">
        <f>E38/E40</f>
        <v>0.31802052416658555</v>
      </c>
      <c r="F46" s="70" t="s">
        <v>348</v>
      </c>
    </row>
    <row r="47" spans="1:6">
      <c r="A47">
        <f t="shared" si="3"/>
        <v>35</v>
      </c>
      <c r="B47" t="s">
        <v>225</v>
      </c>
      <c r="C47" s="5">
        <f>C38/C41</f>
        <v>5.9406346179022531</v>
      </c>
      <c r="D47" s="5"/>
      <c r="E47" s="5">
        <f>E38/E41</f>
        <v>5.8783830714710827</v>
      </c>
      <c r="F47" s="71" t="s">
        <v>349</v>
      </c>
    </row>
    <row r="48" spans="1:6">
      <c r="A48">
        <f t="shared" si="3"/>
        <v>36</v>
      </c>
      <c r="B48" t="s">
        <v>223</v>
      </c>
      <c r="C48" s="4">
        <f>C13</f>
        <v>0.47599999999999998</v>
      </c>
      <c r="E48" s="4">
        <f>C22</f>
        <v>0.47599999999999998</v>
      </c>
      <c r="F48" s="70" t="s">
        <v>350</v>
      </c>
    </row>
    <row r="49" spans="1:6">
      <c r="A49">
        <f t="shared" si="3"/>
        <v>37</v>
      </c>
      <c r="B49" s="46" t="s">
        <v>234</v>
      </c>
      <c r="F49" s="70"/>
    </row>
    <row r="50" spans="1:6">
      <c r="A50">
        <f t="shared" si="3"/>
        <v>38</v>
      </c>
      <c r="B50" t="s">
        <v>232</v>
      </c>
      <c r="C50" s="4">
        <f>C39/C40</f>
        <v>0.26108867219502774</v>
      </c>
      <c r="D50" s="4"/>
      <c r="E50" s="4">
        <f>E39/E40</f>
        <v>0.25889959656477568</v>
      </c>
      <c r="F50" s="70"/>
    </row>
    <row r="51" spans="1:6">
      <c r="A51">
        <f t="shared" si="3"/>
        <v>39</v>
      </c>
      <c r="B51" t="s">
        <v>233</v>
      </c>
      <c r="C51" s="5">
        <f>C39/C41</f>
        <v>4.8260383030504199</v>
      </c>
      <c r="D51" s="5"/>
      <c r="E51" s="5">
        <f>E39/E41</f>
        <v>4.7855747978701606</v>
      </c>
    </row>
    <row r="53" spans="1:6">
      <c r="B53" s="18" t="s">
        <v>140</v>
      </c>
    </row>
    <row r="54" spans="1:6">
      <c r="B54" s="18" t="s">
        <v>275</v>
      </c>
    </row>
    <row r="55" spans="1:6">
      <c r="B55" s="18"/>
    </row>
    <row r="56" spans="1:6">
      <c r="B56" s="18" t="s">
        <v>238</v>
      </c>
    </row>
    <row r="57" spans="1:6">
      <c r="B57" s="18" t="s">
        <v>239</v>
      </c>
    </row>
    <row r="58" spans="1:6">
      <c r="B58" s="18" t="s">
        <v>240</v>
      </c>
    </row>
    <row r="59" spans="1:6">
      <c r="B59" s="18" t="s">
        <v>241</v>
      </c>
    </row>
    <row r="60" spans="1:6">
      <c r="B60" s="18" t="s">
        <v>242</v>
      </c>
    </row>
  </sheetData>
  <mergeCells count="5">
    <mergeCell ref="A10:G10"/>
    <mergeCell ref="B19:G19"/>
    <mergeCell ref="B6:F6"/>
    <mergeCell ref="B5:F5"/>
    <mergeCell ref="B4:F4"/>
  </mergeCells>
  <pageMargins left="0.7" right="0.7" top="0.75" bottom="0.75" header="0.3" footer="0.3"/>
  <pageSetup scale="69" orientation="portrait" r:id="rId1"/>
  <headerFooter>
    <oddHeader>&amp;RDocket No. 11-035-200
Exhibit OCS 1.9D Lawton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OCS 1.2</vt:lpstr>
      <vt:lpstr>OCS 1.3</vt:lpstr>
      <vt:lpstr>OCS 1.4</vt:lpstr>
      <vt:lpstr>OCS 1.5 p1</vt:lpstr>
      <vt:lpstr>OCS 1.5 p2</vt:lpstr>
      <vt:lpstr>OCS 1.6</vt:lpstr>
      <vt:lpstr>OCS 1.7</vt:lpstr>
      <vt:lpstr>OCS 1.8</vt:lpstr>
      <vt:lpstr>OCS 1.9</vt:lpstr>
      <vt:lpstr>Sheet1</vt:lpstr>
      <vt:lpstr>EX</vt:lpstr>
      <vt:lpstr>INPUT</vt:lpstr>
      <vt:lpstr>DJL-3 P 2</vt:lpstr>
      <vt:lpstr>INPUT!Print_Area</vt:lpstr>
      <vt:lpstr>'OCS 1.2'!Print_Area</vt:lpstr>
      <vt:lpstr>'OCS 1.3'!Print_Area</vt:lpstr>
      <vt:lpstr>'OCS 1.4'!Print_Area</vt:lpstr>
      <vt:lpstr>'OCS 1.5 p1'!Print_Area</vt:lpstr>
      <vt:lpstr>'OCS 1.5 p2'!Print_Area</vt:lpstr>
      <vt:lpstr>'OCS 1.6'!Print_Area</vt:lpstr>
      <vt:lpstr>'OCS 1.7'!Print_Area</vt:lpstr>
      <vt:lpstr>'OCS 1.8'!Print_Area</vt:lpstr>
      <vt:lpstr>'OCS 1.9'!Print_Area</vt:lpstr>
      <vt:lpstr>Sheet1!Print_Area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Melissa Robyn Paschal</cp:lastModifiedBy>
  <cp:lastPrinted>2012-05-29T21:09:46Z</cp:lastPrinted>
  <dcterms:created xsi:type="dcterms:W3CDTF">2011-03-29T13:58:54Z</dcterms:created>
  <dcterms:modified xsi:type="dcterms:W3CDTF">2012-06-04T18:14:41Z</dcterms:modified>
</cp:coreProperties>
</file>