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480" yWindow="255" windowWidth="14625" windowHeight="7620" tabRatio="934"/>
  </bookViews>
  <sheets>
    <sheet name="Bridg and Trapp Lead 5.6.0" sheetId="1" r:id="rId1"/>
    <sheet name="Revised Bridger 5.6.1 to 5.6.2" sheetId="3" r:id="rId2"/>
    <sheet name="Bridger Forecast-As Filed 5.6.3" sheetId="2" r:id="rId3"/>
    <sheet name="Reclamation Liability 5.6.4" sheetId="8" r:id="rId4"/>
    <sheet name="Revised Recl Liab 5.6.5" sheetId="7" r:id="rId5"/>
    <sheet name="Trapper Rate Base 5.6.6" sheetId="6" r:id="rId6"/>
    <sheet name="Rev Trapp Rate Base 5.6.7-9" sheetId="4" r:id="rId7"/>
    <sheet name="Sheet1" sheetId="9" r:id="rId8"/>
  </sheets>
  <definedNames>
    <definedName name="Keep" localSheetId="6"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6"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Titles" localSheetId="6">'Rev Trapp Rate Base 5.6.7-9'!$A:$A</definedName>
    <definedName name="_xlnm.Print_Titles" localSheetId="1">'Revised Bridger 5.6.1 to 5.6.2'!$A:$A</definedName>
    <definedName name="SAPBEXrevision" hidden="1">1</definedName>
    <definedName name="SAPBEXsysID" hidden="1">"BWP"</definedName>
    <definedName name="SAPBEXwbID" hidden="1">"45GXL7SXPXL3MHIZ7CHPZQ8ZV"</definedName>
    <definedName name="shit" localSheetId="6"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wrn.All._.Pages." localSheetId="6"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Factors._.Tab._.10." localSheetId="6"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SALES._.VAR._.95._.BUDGET." localSheetId="6"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6"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s>
  <calcPr calcId="125725" iterate="1"/>
</workbook>
</file>

<file path=xl/calcChain.xml><?xml version="1.0" encoding="utf-8"?>
<calcChain xmlns="http://schemas.openxmlformats.org/spreadsheetml/2006/main">
  <c r="G13" i="1"/>
  <c r="F11"/>
  <c r="G11"/>
  <c r="M27" i="8"/>
  <c r="L27"/>
  <c r="K27"/>
  <c r="K27" i="7" s="1"/>
  <c r="J27" i="8"/>
  <c r="I27"/>
  <c r="H27"/>
  <c r="G27"/>
  <c r="G27" i="7" s="1"/>
  <c r="F27" i="8"/>
  <c r="E27"/>
  <c r="D27"/>
  <c r="C27"/>
  <c r="C27" i="7" s="1"/>
  <c r="B27" i="8"/>
  <c r="M20"/>
  <c r="K20"/>
  <c r="J20"/>
  <c r="I20"/>
  <c r="H20"/>
  <c r="G20"/>
  <c r="F20"/>
  <c r="E20"/>
  <c r="D20"/>
  <c r="C20"/>
  <c r="B20"/>
  <c r="M13"/>
  <c r="M13" i="7" s="1"/>
  <c r="L13" i="8"/>
  <c r="K13"/>
  <c r="J13"/>
  <c r="J13" i="7" s="1"/>
  <c r="I13" i="8"/>
  <c r="I13" i="7" s="1"/>
  <c r="H13" i="8"/>
  <c r="G13"/>
  <c r="F13"/>
  <c r="F13" i="7" s="1"/>
  <c r="E13" i="8"/>
  <c r="E13" i="7" s="1"/>
  <c r="D13" i="8"/>
  <c r="C13"/>
  <c r="E8"/>
  <c r="F8" s="1"/>
  <c r="G8" s="1"/>
  <c r="H8" s="1"/>
  <c r="I8" s="1"/>
  <c r="J8" s="1"/>
  <c r="K8" s="1"/>
  <c r="L8" s="1"/>
  <c r="M8" s="1"/>
  <c r="B15" s="1"/>
  <c r="C15" s="1"/>
  <c r="D15" s="1"/>
  <c r="E15" s="1"/>
  <c r="F15" s="1"/>
  <c r="G15" s="1"/>
  <c r="H15" s="1"/>
  <c r="I15" s="1"/>
  <c r="J15" s="1"/>
  <c r="K15" s="1"/>
  <c r="L15" s="1"/>
  <c r="M15" s="1"/>
  <c r="B22" s="1"/>
  <c r="C22" s="1"/>
  <c r="D22" s="1"/>
  <c r="E22" s="1"/>
  <c r="F22" s="1"/>
  <c r="G22" s="1"/>
  <c r="H22" s="1"/>
  <c r="I22" s="1"/>
  <c r="J22" s="1"/>
  <c r="K22" s="1"/>
  <c r="L22" s="1"/>
  <c r="M22" s="1"/>
  <c r="D8"/>
  <c r="C8"/>
  <c r="M31" i="7"/>
  <c r="M27"/>
  <c r="L27"/>
  <c r="J27"/>
  <c r="I27"/>
  <c r="H27"/>
  <c r="F27"/>
  <c r="E27"/>
  <c r="D27"/>
  <c r="B27"/>
  <c r="M20"/>
  <c r="K20"/>
  <c r="J20"/>
  <c r="I20"/>
  <c r="H20"/>
  <c r="G20"/>
  <c r="F20"/>
  <c r="E20"/>
  <c r="D20"/>
  <c r="C20"/>
  <c r="B20"/>
  <c r="L13"/>
  <c r="K13"/>
  <c r="H13"/>
  <c r="G13"/>
  <c r="D13"/>
  <c r="C13"/>
  <c r="C8"/>
  <c r="D8" s="1"/>
  <c r="E8" s="1"/>
  <c r="F8" s="1"/>
  <c r="G8" s="1"/>
  <c r="H8" s="1"/>
  <c r="I8" s="1"/>
  <c r="J8" s="1"/>
  <c r="K8" s="1"/>
  <c r="L8" s="1"/>
  <c r="M8" s="1"/>
  <c r="B15" s="1"/>
  <c r="C15" s="1"/>
  <c r="D15" s="1"/>
  <c r="E15" s="1"/>
  <c r="F15" s="1"/>
  <c r="G15" s="1"/>
  <c r="H15" s="1"/>
  <c r="I15" s="1"/>
  <c r="J15" s="1"/>
  <c r="K15" s="1"/>
  <c r="L15" s="1"/>
  <c r="M15" s="1"/>
  <c r="B22" s="1"/>
  <c r="C22" s="1"/>
  <c r="D22" s="1"/>
  <c r="E22" s="1"/>
  <c r="F22" s="1"/>
  <c r="G22" s="1"/>
  <c r="H22" s="1"/>
  <c r="I22" s="1"/>
  <c r="J22" s="1"/>
  <c r="K22" s="1"/>
  <c r="L22" s="1"/>
  <c r="M22" s="1"/>
  <c r="N42" i="6"/>
  <c r="M42"/>
  <c r="L42"/>
  <c r="L44" s="1"/>
  <c r="L45" s="1"/>
  <c r="L46" s="1"/>
  <c r="AI30" i="4" s="1"/>
  <c r="K42" i="6"/>
  <c r="K44" s="1"/>
  <c r="K45" s="1"/>
  <c r="J42"/>
  <c r="I42"/>
  <c r="H42"/>
  <c r="H44" s="1"/>
  <c r="H45" s="1"/>
  <c r="H46" s="1"/>
  <c r="AE30" i="4" s="1"/>
  <c r="G42" i="6"/>
  <c r="G44" s="1"/>
  <c r="G45" s="1"/>
  <c r="F42"/>
  <c r="E42"/>
  <c r="D42"/>
  <c r="D44" s="1"/>
  <c r="D45" s="1"/>
  <c r="D46" s="1"/>
  <c r="AA30" i="4" s="1"/>
  <c r="C42" i="6"/>
  <c r="C44" s="1"/>
  <c r="C45" s="1"/>
  <c r="B42"/>
  <c r="L35"/>
  <c r="K35"/>
  <c r="H35"/>
  <c r="G35"/>
  <c r="D35"/>
  <c r="C35"/>
  <c r="N33"/>
  <c r="N35" s="1"/>
  <c r="N44" s="1"/>
  <c r="N45" s="1"/>
  <c r="N46" s="1"/>
  <c r="AK30" i="4" s="1"/>
  <c r="M33" i="6"/>
  <c r="M35" s="1"/>
  <c r="M44" s="1"/>
  <c r="M45" s="1"/>
  <c r="L33"/>
  <c r="K33"/>
  <c r="J33"/>
  <c r="J35" s="1"/>
  <c r="J44" s="1"/>
  <c r="J45" s="1"/>
  <c r="J46" s="1"/>
  <c r="AG30" i="4" s="1"/>
  <c r="I33" i="6"/>
  <c r="I35" s="1"/>
  <c r="I44" s="1"/>
  <c r="I45" s="1"/>
  <c r="H33"/>
  <c r="G33"/>
  <c r="F33"/>
  <c r="F35" s="1"/>
  <c r="F44" s="1"/>
  <c r="F45" s="1"/>
  <c r="F46" s="1"/>
  <c r="AC30" i="4" s="1"/>
  <c r="E33" i="6"/>
  <c r="E35" s="1"/>
  <c r="E44" s="1"/>
  <c r="E45" s="1"/>
  <c r="D33"/>
  <c r="C33"/>
  <c r="B33"/>
  <c r="B35" s="1"/>
  <c r="B44" s="1"/>
  <c r="B45" s="1"/>
  <c r="N21"/>
  <c r="M21"/>
  <c r="M23" s="1"/>
  <c r="M24" s="1"/>
  <c r="L21"/>
  <c r="L23" s="1"/>
  <c r="L24" s="1"/>
  <c r="K21"/>
  <c r="J21"/>
  <c r="I21"/>
  <c r="I23" s="1"/>
  <c r="I24" s="1"/>
  <c r="H21"/>
  <c r="H23" s="1"/>
  <c r="H24" s="1"/>
  <c r="G21"/>
  <c r="F21"/>
  <c r="E21"/>
  <c r="E23" s="1"/>
  <c r="E24" s="1"/>
  <c r="D21"/>
  <c r="D23" s="1"/>
  <c r="D24" s="1"/>
  <c r="C21"/>
  <c r="B21"/>
  <c r="M14"/>
  <c r="L14"/>
  <c r="I14"/>
  <c r="H14"/>
  <c r="E14"/>
  <c r="D14"/>
  <c r="N12"/>
  <c r="N14" s="1"/>
  <c r="N23" s="1"/>
  <c r="N24" s="1"/>
  <c r="M12"/>
  <c r="L12"/>
  <c r="K12"/>
  <c r="K14" s="1"/>
  <c r="K23" s="1"/>
  <c r="K24" s="1"/>
  <c r="J12"/>
  <c r="J14" s="1"/>
  <c r="J23" s="1"/>
  <c r="J24" s="1"/>
  <c r="I12"/>
  <c r="H12"/>
  <c r="G12"/>
  <c r="G14" s="1"/>
  <c r="G23" s="1"/>
  <c r="G24" s="1"/>
  <c r="F12"/>
  <c r="F14" s="1"/>
  <c r="F23" s="1"/>
  <c r="F24" s="1"/>
  <c r="E12"/>
  <c r="D12"/>
  <c r="C12"/>
  <c r="C14" s="1"/>
  <c r="C23" s="1"/>
  <c r="C24" s="1"/>
  <c r="B12"/>
  <c r="B14" s="1"/>
  <c r="B23" s="1"/>
  <c r="B24" s="1"/>
  <c r="B48" s="1"/>
  <c r="W22" i="4"/>
  <c r="V22"/>
  <c r="V24" s="1"/>
  <c r="V25" s="1"/>
  <c r="V30" s="1"/>
  <c r="U22"/>
  <c r="U24" s="1"/>
  <c r="U25" s="1"/>
  <c r="U30" s="1"/>
  <c r="T22"/>
  <c r="S22"/>
  <c r="R22"/>
  <c r="R24" s="1"/>
  <c r="R25" s="1"/>
  <c r="R30" s="1"/>
  <c r="Q22"/>
  <c r="Q24" s="1"/>
  <c r="Q25" s="1"/>
  <c r="P22"/>
  <c r="O22"/>
  <c r="N22"/>
  <c r="N24" s="1"/>
  <c r="N25" s="1"/>
  <c r="N30" s="1"/>
  <c r="M22"/>
  <c r="M24" s="1"/>
  <c r="M25" s="1"/>
  <c r="M30" s="1"/>
  <c r="L22"/>
  <c r="K22"/>
  <c r="J22"/>
  <c r="J24" s="1"/>
  <c r="J25" s="1"/>
  <c r="J30" s="1"/>
  <c r="I22"/>
  <c r="I24" s="1"/>
  <c r="I25" s="1"/>
  <c r="H22"/>
  <c r="G22"/>
  <c r="F22"/>
  <c r="F24" s="1"/>
  <c r="F25" s="1"/>
  <c r="F30" s="1"/>
  <c r="E22"/>
  <c r="E24" s="1"/>
  <c r="E25" s="1"/>
  <c r="E30" s="1"/>
  <c r="D22"/>
  <c r="C22"/>
  <c r="B22"/>
  <c r="B24" s="1"/>
  <c r="B25" s="1"/>
  <c r="W15"/>
  <c r="W24" s="1"/>
  <c r="W25" s="1"/>
  <c r="T15"/>
  <c r="T24" s="1"/>
  <c r="T25" s="1"/>
  <c r="T30" s="1"/>
  <c r="S15"/>
  <c r="S24" s="1"/>
  <c r="S25" s="1"/>
  <c r="P15"/>
  <c r="P24" s="1"/>
  <c r="P25" s="1"/>
  <c r="P30" s="1"/>
  <c r="O15"/>
  <c r="O24" s="1"/>
  <c r="O25" s="1"/>
  <c r="L15"/>
  <c r="L24" s="1"/>
  <c r="L25" s="1"/>
  <c r="L30" s="1"/>
  <c r="K15"/>
  <c r="K24" s="1"/>
  <c r="K25" s="1"/>
  <c r="H15"/>
  <c r="H24" s="1"/>
  <c r="H25" s="1"/>
  <c r="H30" s="1"/>
  <c r="G15"/>
  <c r="G24" s="1"/>
  <c r="G25" s="1"/>
  <c r="D15"/>
  <c r="D24" s="1"/>
  <c r="D25" s="1"/>
  <c r="D30" s="1"/>
  <c r="C15"/>
  <c r="C24" s="1"/>
  <c r="C25" s="1"/>
  <c r="W13"/>
  <c r="V13"/>
  <c r="V15" s="1"/>
  <c r="U13"/>
  <c r="U15" s="1"/>
  <c r="T13"/>
  <c r="S13"/>
  <c r="R13"/>
  <c r="R15" s="1"/>
  <c r="Q13"/>
  <c r="Q15" s="1"/>
  <c r="P13"/>
  <c r="O13"/>
  <c r="N13"/>
  <c r="N15" s="1"/>
  <c r="M13"/>
  <c r="M15" s="1"/>
  <c r="L13"/>
  <c r="K13"/>
  <c r="J13"/>
  <c r="J15" s="1"/>
  <c r="I13"/>
  <c r="I15" s="1"/>
  <c r="H13"/>
  <c r="G13"/>
  <c r="F13"/>
  <c r="F15" s="1"/>
  <c r="E13"/>
  <c r="E15" s="1"/>
  <c r="D13"/>
  <c r="C13"/>
  <c r="B13"/>
  <c r="B15" s="1"/>
  <c r="O30" l="1"/>
  <c r="I30"/>
  <c r="Q30"/>
  <c r="L20" i="7"/>
  <c r="L18" s="1"/>
  <c r="M18" s="1"/>
  <c r="B25" s="1"/>
  <c r="C30" i="4"/>
  <c r="K30"/>
  <c r="S30"/>
  <c r="E46" i="6"/>
  <c r="AB30" i="4" s="1"/>
  <c r="I46" i="6"/>
  <c r="AF30" i="4" s="1"/>
  <c r="M46" i="6"/>
  <c r="AJ30" i="4" s="1"/>
  <c r="W30"/>
  <c r="G30"/>
  <c r="B49" i="6"/>
  <c r="C46"/>
  <c r="Z30" i="4" s="1"/>
  <c r="G46" i="6"/>
  <c r="AD30" i="4" s="1"/>
  <c r="K46" i="6"/>
  <c r="AH30" i="4" s="1"/>
  <c r="C25" i="7" l="1"/>
  <c r="X30" i="4"/>
  <c r="X25" s="1"/>
  <c r="Y25" s="1"/>
  <c r="D25" i="7" l="1"/>
  <c r="Z25" i="4"/>
  <c r="AA25" s="1"/>
  <c r="AB25" s="1"/>
  <c r="AC25" s="1"/>
  <c r="AD25" s="1"/>
  <c r="AE25" s="1"/>
  <c r="AF25" s="1"/>
  <c r="AG25" s="1"/>
  <c r="AH25" s="1"/>
  <c r="AI25" s="1"/>
  <c r="AJ25" s="1"/>
  <c r="AK25" s="1"/>
  <c r="E25" i="7" l="1"/>
  <c r="AM25" i="4"/>
  <c r="AM27" s="1"/>
  <c r="E11" i="1" l="1"/>
  <c r="H11" s="1"/>
  <c r="F25" i="7"/>
  <c r="G25" l="1"/>
  <c r="H25" l="1"/>
  <c r="I25" s="1"/>
  <c r="J25" s="1"/>
  <c r="K25" s="1"/>
  <c r="L25" s="1"/>
  <c r="M25" s="1"/>
  <c r="M30" s="1"/>
  <c r="M32" s="1"/>
  <c r="E13" i="1" l="1"/>
  <c r="H13" s="1"/>
  <c r="AD18" i="3" l="1"/>
  <c r="R21" l="1"/>
  <c r="S21"/>
  <c r="T21"/>
  <c r="U21"/>
  <c r="V21"/>
  <c r="W21"/>
  <c r="X21"/>
  <c r="Y21"/>
  <c r="Z21"/>
  <c r="AA21"/>
  <c r="AB21"/>
  <c r="Q21"/>
  <c r="H22" i="2"/>
  <c r="I22"/>
  <c r="J22"/>
  <c r="K22"/>
  <c r="L22"/>
  <c r="M22"/>
  <c r="N22"/>
  <c r="O22"/>
  <c r="P22"/>
  <c r="Q22"/>
  <c r="R22"/>
  <c r="G22"/>
  <c r="N14" i="3"/>
  <c r="N17" s="1"/>
  <c r="M14"/>
  <c r="M17" s="1"/>
  <c r="L14"/>
  <c r="L17" s="1"/>
  <c r="L21" s="1"/>
  <c r="K14"/>
  <c r="K17" s="1"/>
  <c r="J14"/>
  <c r="J17" s="1"/>
  <c r="I14"/>
  <c r="I17" s="1"/>
  <c r="H14"/>
  <c r="H17" s="1"/>
  <c r="G14"/>
  <c r="G17" s="1"/>
  <c r="F14"/>
  <c r="F17" s="1"/>
  <c r="D14"/>
  <c r="D17" s="1"/>
  <c r="B14"/>
  <c r="B17" s="1"/>
  <c r="F21" l="1"/>
  <c r="O21" s="1"/>
  <c r="G21"/>
  <c r="K21"/>
  <c r="J21"/>
  <c r="H21"/>
  <c r="N21"/>
  <c r="M21"/>
  <c r="I21"/>
  <c r="Q18" i="2"/>
  <c r="O18"/>
  <c r="M18"/>
  <c r="K18"/>
  <c r="I18"/>
  <c r="G18"/>
  <c r="D18"/>
  <c r="R16"/>
  <c r="R18" s="1"/>
  <c r="Q16"/>
  <c r="P16"/>
  <c r="P18" s="1"/>
  <c r="O16"/>
  <c r="N16"/>
  <c r="N18" s="1"/>
  <c r="M16"/>
  <c r="L16"/>
  <c r="L18" s="1"/>
  <c r="K16"/>
  <c r="J16"/>
  <c r="J18" s="1"/>
  <c r="I16"/>
  <c r="H16"/>
  <c r="H18" s="1"/>
  <c r="G16"/>
  <c r="F16"/>
  <c r="F18" s="1"/>
  <c r="B20" s="1"/>
  <c r="D16"/>
  <c r="B16"/>
  <c r="B18" s="1"/>
  <c r="O17" i="3" l="1"/>
  <c r="P17" s="1"/>
  <c r="Q17" s="1"/>
  <c r="R17" s="1"/>
  <c r="S17" s="1"/>
  <c r="T17" s="1"/>
  <c r="U17" s="1"/>
  <c r="V17" s="1"/>
  <c r="W17" s="1"/>
  <c r="X17" s="1"/>
  <c r="Y17" s="1"/>
  <c r="Z17" s="1"/>
  <c r="AA17" s="1"/>
  <c r="AB17" s="1"/>
  <c r="AD17" l="1"/>
  <c r="AD19" s="1"/>
  <c r="E10" i="1" s="1"/>
  <c r="H10" s="1"/>
</calcChain>
</file>

<file path=xl/sharedStrings.xml><?xml version="1.0" encoding="utf-8"?>
<sst xmlns="http://schemas.openxmlformats.org/spreadsheetml/2006/main" count="464" uniqueCount="91">
  <si>
    <t>TOTAL</t>
  </si>
  <si>
    <t>ACCOUNT</t>
  </si>
  <si>
    <t>COMPANY</t>
  </si>
  <si>
    <t>FACTOR</t>
  </si>
  <si>
    <t>FACTOR %</t>
  </si>
  <si>
    <t>ALLOCATED</t>
  </si>
  <si>
    <t>Adjustment to Rate Base:</t>
  </si>
  <si>
    <t>SE</t>
  </si>
  <si>
    <t>Description of Adjustment:</t>
  </si>
  <si>
    <t>(000's)</t>
  </si>
  <si>
    <t>Bridger Total</t>
  </si>
  <si>
    <t>Actual</t>
  </si>
  <si>
    <t>Pro Forma</t>
  </si>
  <si>
    <t>Description</t>
  </si>
  <si>
    <t>1 Structure, Equipment, Mine Dev.</t>
  </si>
  <si>
    <t>2 Materials &amp; Supplies</t>
  </si>
  <si>
    <t>4 Pit Inventory</t>
  </si>
  <si>
    <t>5 Deferred Long Wall Costs</t>
  </si>
  <si>
    <t>6 Reclamation Liability</t>
  </si>
  <si>
    <t>7 Accumulated Depreciation</t>
  </si>
  <si>
    <t>8 Bonus Bid / Lease Payable</t>
  </si>
  <si>
    <t>TOTAL RATE BASE</t>
  </si>
  <si>
    <t>PacifiCorp Share (66.67%)</t>
  </si>
  <si>
    <t>Ref 8.3</t>
  </si>
  <si>
    <t>May 2012 - May 2013:
13 Month Avg. Balance</t>
  </si>
  <si>
    <t>Bridger Mine Rate Base</t>
  </si>
  <si>
    <t>UTAH</t>
  </si>
  <si>
    <t>Rate Base Change</t>
  </si>
  <si>
    <t>Monthly Change in Original Forecast</t>
  </si>
  <si>
    <t>Monthly Rate Base Change</t>
  </si>
  <si>
    <t>13 Mo Avg</t>
  </si>
  <si>
    <t>As Filed 13 Mo Avg</t>
  </si>
  <si>
    <t>Actual - DPU 2.13</t>
  </si>
  <si>
    <t>DPU Adjustment</t>
  </si>
  <si>
    <t>Apr to May Rate Base Change From DPU 2.13 2nd Supp</t>
  </si>
  <si>
    <t>Average Additions to Rate Base*</t>
  </si>
  <si>
    <t>Actual - DPU 2.12</t>
  </si>
  <si>
    <t>* The DPU does not have the original March 12 forecast balance. As such, an average of rate base additions was calculated to derive the April 2012 additions.</t>
  </si>
  <si>
    <t>DPU Revised Forecast</t>
  </si>
  <si>
    <t>Croft</t>
  </si>
  <si>
    <t>11-035-200</t>
  </si>
  <si>
    <t>Bridger Mine Rate Base - As Filed</t>
  </si>
  <si>
    <t>DESCRIPTION</t>
  </si>
  <si>
    <t>Property, Plant, and Equipment</t>
  </si>
  <si>
    <t xml:space="preserve">  Lands and Leases</t>
  </si>
  <si>
    <t xml:space="preserve">  Development Costs</t>
  </si>
  <si>
    <t xml:space="preserve">  Equipment and Facilities</t>
  </si>
  <si>
    <t>Total Property, Plant, and Equipment</t>
  </si>
  <si>
    <t>Accumulated Depreciation</t>
  </si>
  <si>
    <t>Other :</t>
  </si>
  <si>
    <t xml:space="preserve">  Inventories</t>
  </si>
  <si>
    <t xml:space="preserve">  Prepaid Expenses</t>
  </si>
  <si>
    <t xml:space="preserve">  Restricted Funds: Self-bonding for Black Lung</t>
  </si>
  <si>
    <t xml:space="preserve">  Deferred GE Royalty Amount</t>
  </si>
  <si>
    <t>Total Other</t>
  </si>
  <si>
    <t>Total Rate Base</t>
  </si>
  <si>
    <t>PacifiCorp Share</t>
  </si>
  <si>
    <t>13 Mo Avg - As Filed</t>
  </si>
  <si>
    <t>Difference</t>
  </si>
  <si>
    <t>Avg of July 10  to March 12 and May 12 to May 13</t>
  </si>
  <si>
    <t>Monthly Change in Original Forecast (DPU 2.12 2nd Supplemental)</t>
  </si>
  <si>
    <t>Final Reclamation Liability</t>
  </si>
  <si>
    <t>Ref 8.2</t>
  </si>
  <si>
    <t>Proforma</t>
  </si>
  <si>
    <t>June 2010 - 2011 Beg/End Average Balance</t>
  </si>
  <si>
    <t>May 2012 - May 2013 - 13 Month Average</t>
  </si>
  <si>
    <t xml:space="preserve">Trapper Mine </t>
  </si>
  <si>
    <t>DPU 2.12 2nd Supp</t>
  </si>
  <si>
    <t>Monthly Change</t>
  </si>
  <si>
    <t>Monthly Change Based on Avg</t>
  </si>
  <si>
    <t>DPU</t>
  </si>
  <si>
    <t>Forecast</t>
  </si>
  <si>
    <t>DPU Revised 13 Mo Avg</t>
  </si>
  <si>
    <t>SRM 3, page 8.2.2</t>
  </si>
  <si>
    <t>Other Tangible Property - Bridger</t>
  </si>
  <si>
    <t>Other Tangible Property - Trapper</t>
  </si>
  <si>
    <t>Bridger and Trapper Mine Rate Base Updates</t>
  </si>
  <si>
    <t>DPU Revised Final Reclamation Liability</t>
  </si>
  <si>
    <t xml:space="preserve">This adjustment reflects a revised 13 Month average rate base for the Bridger and Trapper Mines. The revised average incorporates acutal balances through March 2012. The original forecasted changes to rate base between April 2012 to May 2013 were used to developed the revised May 2012 to May 2013 balances. Since the original March 2012 forecasted balance was not available, an average of forecasted and actual rate base changes was used to develop the April 2012 balance.
</t>
  </si>
  <si>
    <t>Trapper Mine Rate Base - As Filed</t>
  </si>
  <si>
    <t>Trapper Mine Rate Base Revised</t>
  </si>
  <si>
    <t>DPU Exhibit 5.6.0 Dir - Rev Req</t>
  </si>
  <si>
    <t>DPU Exhibit 5.6.1 Dir-Rev Req</t>
  </si>
  <si>
    <t>DPU Exhibit 5.6.2 Dir-Rev Req</t>
  </si>
  <si>
    <t>DPU Exhibit 5.6.3 Dir - Rev Req</t>
  </si>
  <si>
    <t>DPU Exhibit 5.6.4 Dir-Rev Req</t>
  </si>
  <si>
    <t>DPU Exhibit 5.6.5 Dir -Rev Req</t>
  </si>
  <si>
    <t>DPU Exhibit 5.6.6 Dir - Rev Req</t>
  </si>
  <si>
    <t>DPU Exhibit 5.6.7 Dir- Rev Req</t>
  </si>
  <si>
    <t>DPU Exhibit 5.6.8 Dir- Rev Req</t>
  </si>
  <si>
    <t>DPU Exhibit 5.6.9 Dir- Rev Req</t>
  </si>
</sst>
</file>

<file path=xl/styles.xml><?xml version="1.0" encoding="utf-8"?>
<styleSheet xmlns="http://schemas.openxmlformats.org/spreadsheetml/2006/main">
  <numFmts count="9">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mm\-yy;@"/>
    <numFmt numFmtId="167" formatCode="_-* #,##0\ &quot;F&quot;_-;\-* #,##0\ &quot;F&quot;_-;_-* &quot;-&quot;\ &quot;F&quot;_-;_-@_-"/>
    <numFmt numFmtId="168" formatCode="&quot;$&quot;#,##0\ ;\(&quot;$&quot;#,##0\)"/>
    <numFmt numFmtId="169" formatCode="#,##0.000;[Red]\-#,##0.000"/>
  </numFmts>
  <fonts count="31">
    <font>
      <sz val="12"/>
      <name val="Times New Roman"/>
      <family val="1"/>
    </font>
    <font>
      <sz val="12"/>
      <name val="Times New Roman"/>
      <family val="1"/>
    </font>
    <font>
      <sz val="10"/>
      <name val="Arial"/>
      <family val="2"/>
    </font>
    <font>
      <b/>
      <sz val="10"/>
      <name val="Arial"/>
      <family val="2"/>
    </font>
    <font>
      <u/>
      <sz val="10"/>
      <name val="Arial"/>
      <family val="2"/>
    </font>
    <font>
      <b/>
      <sz val="10"/>
      <color indexed="12"/>
      <name val="Times New Roman"/>
      <family val="1"/>
    </font>
    <font>
      <sz val="12"/>
      <name val="Arial"/>
      <family val="2"/>
    </font>
    <font>
      <sz val="11"/>
      <name val="Arial"/>
      <family val="2"/>
    </font>
    <font>
      <sz val="10"/>
      <color indexed="24"/>
      <name val="Courier New"/>
      <family val="3"/>
    </font>
    <font>
      <sz val="8"/>
      <name val="Arial"/>
      <family val="2"/>
    </font>
    <font>
      <b/>
      <sz val="16"/>
      <name val="Times New Roman"/>
      <family val="1"/>
    </font>
    <font>
      <b/>
      <sz val="12"/>
      <name val="Arial"/>
      <family val="2"/>
    </font>
    <font>
      <b/>
      <sz val="11"/>
      <name val="Arial"/>
      <family val="2"/>
    </font>
    <font>
      <sz val="10"/>
      <color theme="1"/>
      <name val="Arial"/>
      <family val="2"/>
    </font>
    <font>
      <i/>
      <sz val="10"/>
      <name val="Arial"/>
      <family val="2"/>
    </font>
    <font>
      <b/>
      <sz val="12"/>
      <name val="Times New Roman"/>
      <family val="1"/>
    </font>
    <font>
      <b/>
      <sz val="10"/>
      <color rgb="FFFF0000"/>
      <name val="Arial"/>
      <family val="2"/>
    </font>
    <font>
      <sz val="10"/>
      <color rgb="FFFF0000"/>
      <name val="Arial"/>
      <family val="2"/>
    </font>
    <font>
      <sz val="10"/>
      <color rgb="FFFF0000"/>
      <name val="Times New Roman"/>
      <family val="1"/>
    </font>
    <font>
      <b/>
      <sz val="10"/>
      <color theme="1"/>
      <name val="Arial"/>
      <family val="2"/>
    </font>
    <font>
      <b/>
      <u/>
      <sz val="10"/>
      <name val="Arial"/>
      <family val="2"/>
    </font>
    <font>
      <sz val="10"/>
      <color rgb="FF0070C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s>
  <fills count="2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1"/>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7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3" fontId="8" fillId="0" borderId="0" applyFont="0" applyFill="0" applyBorder="0" applyAlignment="0" applyProtection="0"/>
    <xf numFmtId="168"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38" fontId="9" fillId="2" borderId="0" applyNumberFormat="0" applyBorder="0" applyAlignment="0" applyProtection="0"/>
    <xf numFmtId="0" fontId="10" fillId="0" borderId="0"/>
    <xf numFmtId="0" fontId="11" fillId="0" borderId="19" applyNumberFormat="0" applyAlignment="0" applyProtection="0">
      <alignment horizontal="left" vertical="center"/>
    </xf>
    <xf numFmtId="0" fontId="11" fillId="0" borderId="2">
      <alignment horizontal="left" vertical="center"/>
    </xf>
    <xf numFmtId="10" fontId="9" fillId="3" borderId="20" applyNumberFormat="0" applyBorder="0" applyAlignment="0" applyProtection="0"/>
    <xf numFmtId="169" fontId="2" fillId="0" borderId="0"/>
    <xf numFmtId="10" fontId="2" fillId="0" borderId="0" applyFont="0" applyFill="0" applyBorder="0" applyAlignment="0" applyProtection="0"/>
    <xf numFmtId="0" fontId="3" fillId="0" borderId="20">
      <alignment horizontal="center" vertical="center" wrapText="1"/>
    </xf>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9" fontId="2" fillId="0" borderId="0" applyFont="0" applyFill="0" applyBorder="0" applyAlignment="0" applyProtection="0"/>
    <xf numFmtId="4" fontId="22" fillId="5" borderId="42" applyNumberFormat="0" applyProtection="0">
      <alignment vertical="center"/>
    </xf>
    <xf numFmtId="4" fontId="23" fillId="6" borderId="42" applyNumberFormat="0" applyProtection="0">
      <alignment vertical="center"/>
    </xf>
    <xf numFmtId="4" fontId="22" fillId="6" borderId="42" applyNumberFormat="0" applyProtection="0">
      <alignment horizontal="left" vertical="center" indent="1"/>
    </xf>
    <xf numFmtId="0" fontId="22" fillId="6" borderId="42" applyNumberFormat="0" applyProtection="0">
      <alignment horizontal="left" vertical="top" indent="1"/>
    </xf>
    <xf numFmtId="4" fontId="22" fillId="7" borderId="42" applyNumberFormat="0" applyProtection="0"/>
    <xf numFmtId="4" fontId="24" fillId="8" borderId="42" applyNumberFormat="0" applyProtection="0">
      <alignment horizontal="right" vertical="center"/>
    </xf>
    <xf numFmtId="4" fontId="24" fillId="9" borderId="42" applyNumberFormat="0" applyProtection="0">
      <alignment horizontal="right" vertical="center"/>
    </xf>
    <xf numFmtId="4" fontId="24" fillId="10" borderId="42" applyNumberFormat="0" applyProtection="0">
      <alignment horizontal="right" vertical="center"/>
    </xf>
    <xf numFmtId="4" fontId="24" fillId="11" borderId="42" applyNumberFormat="0" applyProtection="0">
      <alignment horizontal="right" vertical="center"/>
    </xf>
    <xf numFmtId="4" fontId="24" fillId="12" borderId="42" applyNumberFormat="0" applyProtection="0">
      <alignment horizontal="right" vertical="center"/>
    </xf>
    <xf numFmtId="4" fontId="24" fillId="13" borderId="42" applyNumberFormat="0" applyProtection="0">
      <alignment horizontal="right" vertical="center"/>
    </xf>
    <xf numFmtId="4" fontId="24" fillId="14" borderId="42" applyNumberFormat="0" applyProtection="0">
      <alignment horizontal="right" vertical="center"/>
    </xf>
    <xf numFmtId="4" fontId="24" fillId="15" borderId="42" applyNumberFormat="0" applyProtection="0">
      <alignment horizontal="right" vertical="center"/>
    </xf>
    <xf numFmtId="4" fontId="24" fillId="16" borderId="42" applyNumberFormat="0" applyProtection="0">
      <alignment horizontal="right" vertical="center"/>
    </xf>
    <xf numFmtId="4" fontId="22" fillId="17" borderId="43" applyNumberFormat="0" applyProtection="0">
      <alignment horizontal="left" vertical="center" indent="1"/>
    </xf>
    <xf numFmtId="4" fontId="24" fillId="18" borderId="0" applyNumberFormat="0" applyProtection="0">
      <alignment horizontal="left" indent="1"/>
    </xf>
    <xf numFmtId="4" fontId="25" fillId="19" borderId="0" applyNumberFormat="0" applyProtection="0">
      <alignment horizontal="left" vertical="center" indent="1"/>
    </xf>
    <xf numFmtId="4" fontId="24" fillId="20" borderId="42" applyNumberFormat="0" applyProtection="0">
      <alignment horizontal="right" vertical="center"/>
    </xf>
    <xf numFmtId="4" fontId="26" fillId="21" borderId="0" applyNumberFormat="0" applyProtection="0">
      <alignment horizontal="left" indent="1"/>
    </xf>
    <xf numFmtId="4" fontId="27" fillId="22" borderId="0" applyNumberFormat="0" applyProtection="0"/>
    <xf numFmtId="0" fontId="2" fillId="19" borderId="42" applyNumberFormat="0" applyProtection="0">
      <alignment horizontal="left" vertical="center" indent="1"/>
    </xf>
    <xf numFmtId="0" fontId="2" fillId="19" borderId="42" applyNumberFormat="0" applyProtection="0">
      <alignment horizontal="left" vertical="top" indent="1"/>
    </xf>
    <xf numFmtId="0" fontId="2" fillId="7" borderId="42" applyNumberFormat="0" applyProtection="0">
      <alignment horizontal="left" vertical="center" indent="1"/>
    </xf>
    <xf numFmtId="0" fontId="2" fillId="7" borderId="42" applyNumberFormat="0" applyProtection="0">
      <alignment horizontal="left" vertical="top" indent="1"/>
    </xf>
    <xf numFmtId="0" fontId="2" fillId="23" borderId="42" applyNumberFormat="0" applyProtection="0">
      <alignment horizontal="left" vertical="center" indent="1"/>
    </xf>
    <xf numFmtId="0" fontId="2" fillId="23" borderId="42" applyNumberFormat="0" applyProtection="0">
      <alignment horizontal="left" vertical="top" indent="1"/>
    </xf>
    <xf numFmtId="0" fontId="2" fillId="24" borderId="42" applyNumberFormat="0" applyProtection="0">
      <alignment horizontal="left" vertical="center" indent="1"/>
    </xf>
    <xf numFmtId="0" fontId="2" fillId="24" borderId="42" applyNumberFormat="0" applyProtection="0">
      <alignment horizontal="left" vertical="top" indent="1"/>
    </xf>
    <xf numFmtId="4" fontId="24" fillId="3" borderId="42" applyNumberFormat="0" applyProtection="0">
      <alignment vertical="center"/>
    </xf>
    <xf numFmtId="4" fontId="28" fillId="3" borderId="42" applyNumberFormat="0" applyProtection="0">
      <alignment vertical="center"/>
    </xf>
    <xf numFmtId="4" fontId="24" fillId="3" borderId="42" applyNumberFormat="0" applyProtection="0">
      <alignment horizontal="left" vertical="center" indent="1"/>
    </xf>
    <xf numFmtId="0" fontId="24" fillId="3" borderId="42" applyNumberFormat="0" applyProtection="0">
      <alignment horizontal="left" vertical="top" indent="1"/>
    </xf>
    <xf numFmtId="4" fontId="24" fillId="0" borderId="42" applyNumberFormat="0" applyProtection="0">
      <alignment horizontal="right" vertical="center"/>
    </xf>
    <xf numFmtId="4" fontId="28" fillId="18" borderId="42" applyNumberFormat="0" applyProtection="0">
      <alignment horizontal="right" vertical="center"/>
    </xf>
    <xf numFmtId="4" fontId="24" fillId="0" borderId="42" applyNumberFormat="0" applyProtection="0">
      <alignment horizontal="left" vertical="center" indent="1"/>
    </xf>
    <xf numFmtId="0" fontId="24" fillId="7" borderId="42" applyNumberFormat="0" applyProtection="0">
      <alignment horizontal="left" vertical="top"/>
    </xf>
    <xf numFmtId="4" fontId="29" fillId="25" borderId="0" applyNumberFormat="0" applyProtection="0">
      <alignment horizontal="left"/>
    </xf>
    <xf numFmtId="4" fontId="30" fillId="18" borderId="42" applyNumberFormat="0" applyProtection="0">
      <alignment horizontal="right" vertical="center"/>
    </xf>
  </cellStyleXfs>
  <cellXfs count="198">
    <xf numFmtId="0" fontId="0" fillId="0" borderId="0" xfId="0"/>
    <xf numFmtId="0" fontId="2" fillId="0" borderId="0" xfId="0" applyFont="1"/>
    <xf numFmtId="0" fontId="3" fillId="0" borderId="0" xfId="0" applyFont="1"/>
    <xf numFmtId="0" fontId="2" fillId="0" borderId="0" xfId="0" applyFont="1" applyAlignment="1">
      <alignment horizontal="center"/>
    </xf>
    <xf numFmtId="0" fontId="2" fillId="0" borderId="0" xfId="0" applyNumberFormat="1" applyFont="1" applyAlignment="1">
      <alignment horizontal="center"/>
    </xf>
    <xf numFmtId="0" fontId="4" fillId="0" borderId="0" xfId="0" applyFont="1" applyAlignment="1">
      <alignment horizontal="center"/>
    </xf>
    <xf numFmtId="0" fontId="4" fillId="0" borderId="0" xfId="0" applyNumberFormat="1" applyFont="1" applyAlignment="1">
      <alignment horizontal="center"/>
    </xf>
    <xf numFmtId="0" fontId="5" fillId="0" borderId="0" xfId="0" applyFont="1"/>
    <xf numFmtId="0" fontId="2" fillId="0" borderId="0" xfId="0" applyFont="1" applyBorder="1"/>
    <xf numFmtId="0" fontId="3" fillId="0" borderId="0" xfId="0" applyFont="1" applyBorder="1" applyAlignment="1">
      <alignment horizontal="left"/>
    </xf>
    <xf numFmtId="0" fontId="2" fillId="0" borderId="0" xfId="0" applyFont="1" applyBorder="1" applyAlignment="1">
      <alignment horizontal="center"/>
    </xf>
    <xf numFmtId="164" fontId="2" fillId="0" borderId="0" xfId="1" applyNumberFormat="1" applyFont="1" applyBorder="1" applyAlignment="1">
      <alignment horizontal="center"/>
    </xf>
    <xf numFmtId="41" fontId="2" fillId="0" borderId="0" xfId="1" applyNumberFormat="1" applyFont="1" applyBorder="1" applyAlignment="1">
      <alignment horizontal="center"/>
    </xf>
    <xf numFmtId="165" fontId="2" fillId="0" borderId="0" xfId="2" applyNumberFormat="1" applyFont="1" applyAlignment="1">
      <alignment horizontal="center"/>
    </xf>
    <xf numFmtId="41" fontId="2" fillId="0" borderId="0" xfId="1" applyNumberFormat="1" applyFont="1" applyAlignment="1">
      <alignment horizontal="center"/>
    </xf>
    <xf numFmtId="41" fontId="2" fillId="0" borderId="0" xfId="1" applyNumberFormat="1" applyFont="1" applyFill="1" applyBorder="1" applyAlignment="1">
      <alignment horizontal="center"/>
    </xf>
    <xf numFmtId="0" fontId="2" fillId="0" borderId="0" xfId="0" quotePrefix="1" applyFont="1" applyBorder="1" applyAlignment="1">
      <alignment horizontal="left"/>
    </xf>
    <xf numFmtId="43" fontId="2" fillId="0" borderId="0" xfId="1" applyFont="1" applyBorder="1" applyAlignment="1">
      <alignment horizontal="center"/>
    </xf>
    <xf numFmtId="0" fontId="3" fillId="0" borderId="0" xfId="0" applyFont="1" applyBorder="1"/>
    <xf numFmtId="0" fontId="4" fillId="0" borderId="0" xfId="0" applyFont="1" applyBorder="1" applyAlignment="1">
      <alignment horizontal="center"/>
    </xf>
    <xf numFmtId="0" fontId="2" fillId="0" borderId="0" xfId="0" applyFont="1" applyAlignment="1">
      <alignment horizontal="right"/>
    </xf>
    <xf numFmtId="0" fontId="3" fillId="0" borderId="0" xfId="3" applyFont="1"/>
    <xf numFmtId="0" fontId="6" fillId="0" borderId="0" xfId="0" applyFont="1"/>
    <xf numFmtId="0" fontId="3" fillId="0" borderId="0" xfId="3" applyFont="1" applyAlignment="1">
      <alignment horizontal="center"/>
    </xf>
    <xf numFmtId="0" fontId="3" fillId="0" borderId="11" xfId="3" applyFont="1" applyBorder="1" applyAlignment="1">
      <alignment horizontal="center" vertical="center" wrapText="1"/>
    </xf>
    <xf numFmtId="166" fontId="3" fillId="0" borderId="12" xfId="3" applyNumberFormat="1" applyFont="1" applyBorder="1" applyAlignment="1">
      <alignment horizontal="center" vertical="center" wrapText="1"/>
    </xf>
    <xf numFmtId="166" fontId="3" fillId="0" borderId="4" xfId="3" applyNumberFormat="1" applyFont="1" applyBorder="1" applyAlignment="1">
      <alignment horizontal="center" vertical="center" wrapText="1"/>
    </xf>
    <xf numFmtId="0" fontId="7" fillId="0" borderId="0" xfId="0" applyFont="1"/>
    <xf numFmtId="0" fontId="2" fillId="0" borderId="6" xfId="3" applyFont="1" applyBorder="1" applyAlignment="1">
      <alignment horizontal="left" indent="1"/>
    </xf>
    <xf numFmtId="41" fontId="2" fillId="0" borderId="13" xfId="0" applyNumberFormat="1" applyFont="1" applyBorder="1"/>
    <xf numFmtId="41" fontId="2" fillId="0" borderId="0" xfId="0" applyNumberFormat="1" applyFont="1" applyBorder="1"/>
    <xf numFmtId="0" fontId="2" fillId="0" borderId="14" xfId="3" applyFont="1" applyBorder="1" applyAlignment="1">
      <alignment horizontal="left"/>
    </xf>
    <xf numFmtId="41" fontId="2" fillId="0" borderId="15" xfId="0" applyNumberFormat="1" applyFont="1" applyBorder="1"/>
    <xf numFmtId="41" fontId="2" fillId="0" borderId="16" xfId="0" applyNumberFormat="1" applyFont="1" applyBorder="1"/>
    <xf numFmtId="0" fontId="2" fillId="0" borderId="6" xfId="0" applyFont="1" applyBorder="1"/>
    <xf numFmtId="0" fontId="3" fillId="0" borderId="17" xfId="3" applyFont="1" applyBorder="1" applyAlignment="1">
      <alignment horizontal="center" vertical="center" wrapText="1"/>
    </xf>
    <xf numFmtId="41" fontId="3" fillId="0" borderId="18" xfId="0" applyNumberFormat="1" applyFont="1" applyBorder="1"/>
    <xf numFmtId="41" fontId="2" fillId="0" borderId="9" xfId="0" applyNumberFormat="1" applyFont="1" applyBorder="1"/>
    <xf numFmtId="41" fontId="2" fillId="0" borderId="18" xfId="0" applyNumberFormat="1" applyFont="1" applyBorder="1"/>
    <xf numFmtId="0" fontId="3" fillId="0" borderId="0" xfId="3" applyFont="1" applyBorder="1" applyAlignment="1">
      <alignment horizontal="center" vertical="center" wrapText="1"/>
    </xf>
    <xf numFmtId="41" fontId="3" fillId="0" borderId="0" xfId="0" applyNumberFormat="1" applyFont="1" applyBorder="1" applyAlignment="1">
      <alignment horizontal="center"/>
    </xf>
    <xf numFmtId="41" fontId="2" fillId="0" borderId="0" xfId="0" applyNumberFormat="1" applyFont="1" applyBorder="1" applyAlignment="1">
      <alignment horizontal="center"/>
    </xf>
    <xf numFmtId="0" fontId="3" fillId="0" borderId="17" xfId="3" applyFont="1" applyFill="1" applyBorder="1" applyAlignment="1">
      <alignment horizontal="center" wrapText="1"/>
    </xf>
    <xf numFmtId="41" fontId="3" fillId="0" borderId="18" xfId="0" applyNumberFormat="1" applyFont="1" applyBorder="1" applyAlignment="1">
      <alignment vertical="center"/>
    </xf>
    <xf numFmtId="0" fontId="3" fillId="0" borderId="0" xfId="0" applyFont="1" applyAlignment="1">
      <alignment horizontal="center" vertical="center"/>
    </xf>
    <xf numFmtId="0" fontId="6" fillId="0" borderId="0" xfId="0" applyFont="1" applyBorder="1"/>
    <xf numFmtId="10" fontId="6" fillId="0" borderId="0" xfId="0" applyNumberFormat="1" applyFont="1"/>
    <xf numFmtId="41" fontId="3" fillId="0" borderId="0" xfId="0" applyNumberFormat="1" applyFont="1" applyBorder="1"/>
    <xf numFmtId="0" fontId="11" fillId="0" borderId="0" xfId="0" applyFont="1"/>
    <xf numFmtId="0" fontId="11" fillId="0" borderId="0" xfId="0" applyFont="1" applyBorder="1"/>
    <xf numFmtId="41" fontId="11" fillId="0" borderId="0" xfId="0" applyNumberFormat="1" applyFont="1"/>
    <xf numFmtId="164" fontId="11" fillId="0" borderId="0" xfId="1" applyNumberFormat="1" applyFont="1"/>
    <xf numFmtId="41" fontId="7" fillId="0" borderId="18" xfId="0" applyNumberFormat="1" applyFont="1" applyBorder="1"/>
    <xf numFmtId="164" fontId="7" fillId="0" borderId="20" xfId="1" applyNumberFormat="1" applyFont="1" applyBorder="1"/>
    <xf numFmtId="0" fontId="12" fillId="0" borderId="20" xfId="0" applyFont="1" applyBorder="1" applyAlignment="1">
      <alignment horizontal="center" vertical="center" wrapText="1"/>
    </xf>
    <xf numFmtId="0" fontId="12" fillId="0" borderId="9" xfId="0" applyFont="1" applyBorder="1" applyAlignment="1">
      <alignment horizontal="center" wrapText="1"/>
    </xf>
    <xf numFmtId="164" fontId="3" fillId="0" borderId="9" xfId="0" applyNumberFormat="1" applyFont="1" applyBorder="1" applyAlignment="1">
      <alignment horizontal="center" wrapText="1"/>
    </xf>
    <xf numFmtId="41" fontId="3" fillId="0" borderId="9" xfId="0" applyNumberFormat="1" applyFont="1" applyBorder="1" applyAlignment="1">
      <alignment horizontal="center" wrapText="1"/>
    </xf>
    <xf numFmtId="0" fontId="3" fillId="0" borderId="0" xfId="3" applyFont="1" applyBorder="1" applyAlignment="1">
      <alignment horizontal="left" vertical="center" wrapText="1"/>
    </xf>
    <xf numFmtId="0" fontId="6" fillId="0" borderId="0" xfId="0" applyFont="1" applyAlignment="1">
      <alignment horizontal="center" wrapText="1"/>
    </xf>
    <xf numFmtId="165" fontId="2" fillId="0" borderId="0" xfId="2" applyNumberFormat="1" applyFont="1" applyBorder="1" applyAlignment="1">
      <alignment horizontal="center"/>
    </xf>
    <xf numFmtId="0" fontId="2" fillId="0" borderId="0" xfId="0" applyNumberFormat="1" applyFont="1" applyBorder="1" applyAlignment="1">
      <alignment horizontal="center"/>
    </xf>
    <xf numFmtId="0" fontId="6" fillId="0" borderId="0" xfId="0" applyFont="1" applyAlignment="1">
      <alignment horizontal="right"/>
    </xf>
    <xf numFmtId="164" fontId="7" fillId="0" borderId="20" xfId="1" applyNumberFormat="1" applyFont="1" applyFill="1" applyBorder="1"/>
    <xf numFmtId="0" fontId="6" fillId="0" borderId="0" xfId="0" applyFont="1" applyAlignment="1">
      <alignment vertical="center" wrapText="1"/>
    </xf>
    <xf numFmtId="166" fontId="3" fillId="0" borderId="22" xfId="3" applyNumberFormat="1" applyFont="1" applyBorder="1" applyAlignment="1">
      <alignment horizontal="center" vertical="center" wrapText="1"/>
    </xf>
    <xf numFmtId="41" fontId="2" fillId="0" borderId="23" xfId="0" applyNumberFormat="1" applyFont="1" applyBorder="1"/>
    <xf numFmtId="41" fontId="2" fillId="0" borderId="24" xfId="0" applyNumberFormat="1" applyFont="1" applyBorder="1"/>
    <xf numFmtId="41" fontId="3" fillId="0" borderId="25" xfId="0" applyNumberFormat="1" applyFont="1" applyBorder="1"/>
    <xf numFmtId="0" fontId="3" fillId="0" borderId="26" xfId="3" applyFont="1" applyBorder="1" applyAlignment="1">
      <alignment horizontal="center" vertical="center" wrapText="1"/>
    </xf>
    <xf numFmtId="0" fontId="2" fillId="0" borderId="27" xfId="3" applyFont="1" applyBorder="1" applyAlignment="1">
      <alignment horizontal="left" indent="1"/>
    </xf>
    <xf numFmtId="0" fontId="2" fillId="0" borderId="28" xfId="3" applyFont="1" applyBorder="1" applyAlignment="1">
      <alignment horizontal="left"/>
    </xf>
    <xf numFmtId="0" fontId="2" fillId="0" borderId="27" xfId="3" applyFont="1" applyBorder="1" applyAlignment="1">
      <alignment horizontal="left"/>
    </xf>
    <xf numFmtId="0" fontId="2" fillId="0" borderId="27" xfId="0" applyFont="1" applyBorder="1"/>
    <xf numFmtId="0" fontId="3" fillId="0" borderId="29" xfId="3" applyFont="1" applyBorder="1" applyAlignment="1">
      <alignment horizontal="center" vertical="center" wrapText="1"/>
    </xf>
    <xf numFmtId="0" fontId="2" fillId="0" borderId="0" xfId="24" applyFont="1"/>
    <xf numFmtId="0" fontId="13" fillId="0" borderId="0" xfId="24" applyFont="1"/>
    <xf numFmtId="0" fontId="3" fillId="0" borderId="0" xfId="24" applyFont="1"/>
    <xf numFmtId="0" fontId="14" fillId="0" borderId="0" xfId="24" applyFont="1"/>
    <xf numFmtId="0" fontId="13" fillId="0" borderId="0" xfId="0" applyFont="1" applyAlignment="1">
      <alignment horizontal="center"/>
    </xf>
    <xf numFmtId="0" fontId="3" fillId="0" borderId="18" xfId="24" applyFont="1" applyFill="1" applyBorder="1" applyAlignment="1">
      <alignment horizontal="center" vertical="center" wrapText="1"/>
    </xf>
    <xf numFmtId="17" fontId="3" fillId="0" borderId="18" xfId="24" applyNumberFormat="1" applyFont="1" applyFill="1" applyBorder="1" applyAlignment="1">
      <alignment horizontal="center" vertical="center" wrapText="1"/>
    </xf>
    <xf numFmtId="0" fontId="15" fillId="0" borderId="20" xfId="0" applyFont="1" applyBorder="1" applyAlignment="1">
      <alignment horizontal="center"/>
    </xf>
    <xf numFmtId="0" fontId="3" fillId="0" borderId="30" xfId="24" applyFont="1" applyFill="1" applyBorder="1" applyAlignment="1"/>
    <xf numFmtId="0" fontId="2" fillId="0" borderId="0" xfId="24" applyFont="1" applyFill="1" applyBorder="1"/>
    <xf numFmtId="0" fontId="2" fillId="0" borderId="4" xfId="24" applyFont="1" applyFill="1" applyBorder="1"/>
    <xf numFmtId="0" fontId="2" fillId="0" borderId="30" xfId="24" applyFont="1" applyFill="1" applyBorder="1" applyAlignment="1">
      <alignment vertical="center" wrapText="1"/>
    </xf>
    <xf numFmtId="164" fontId="2" fillId="0" borderId="0" xfId="24" applyNumberFormat="1" applyFont="1" applyFill="1" applyBorder="1"/>
    <xf numFmtId="0" fontId="2" fillId="0" borderId="30" xfId="24" applyFont="1" applyFill="1" applyBorder="1"/>
    <xf numFmtId="164" fontId="3" fillId="0" borderId="31" xfId="24" applyNumberFormat="1" applyFont="1" applyFill="1" applyBorder="1"/>
    <xf numFmtId="164" fontId="3" fillId="0" borderId="2" xfId="1" applyNumberFormat="1" applyFont="1" applyFill="1" applyBorder="1"/>
    <xf numFmtId="164" fontId="2" fillId="0" borderId="0" xfId="1" applyNumberFormat="1" applyFont="1"/>
    <xf numFmtId="0" fontId="2" fillId="0" borderId="30" xfId="24" applyFont="1" applyFill="1" applyBorder="1" applyAlignment="1"/>
    <xf numFmtId="164" fontId="2" fillId="0" borderId="0" xfId="1" applyNumberFormat="1" applyFont="1" applyFill="1" applyBorder="1" applyAlignment="1"/>
    <xf numFmtId="164" fontId="2" fillId="0" borderId="30" xfId="24" applyNumberFormat="1" applyFont="1" applyFill="1" applyBorder="1"/>
    <xf numFmtId="0" fontId="0" fillId="0" borderId="0" xfId="0" applyBorder="1"/>
    <xf numFmtId="37" fontId="2" fillId="0" borderId="0" xfId="24" applyNumberFormat="1" applyFont="1" applyFill="1" applyBorder="1"/>
    <xf numFmtId="164" fontId="2" fillId="0" borderId="30" xfId="1" applyNumberFormat="1" applyFont="1" applyFill="1" applyBorder="1" applyAlignment="1"/>
    <xf numFmtId="164" fontId="2" fillId="0" borderId="30" xfId="24" applyNumberFormat="1" applyFont="1" applyFill="1" applyBorder="1" applyAlignment="1"/>
    <xf numFmtId="164" fontId="2" fillId="0" borderId="0" xfId="24" applyNumberFormat="1" applyFont="1" applyFill="1" applyBorder="1" applyAlignment="1"/>
    <xf numFmtId="0" fontId="2" fillId="0" borderId="30" xfId="24" applyFont="1" applyBorder="1"/>
    <xf numFmtId="164" fontId="2" fillId="0" borderId="0" xfId="1" applyNumberFormat="1" applyFont="1" applyBorder="1"/>
    <xf numFmtId="0" fontId="0" fillId="0" borderId="0" xfId="0" applyFont="1"/>
    <xf numFmtId="164" fontId="3" fillId="0" borderId="31" xfId="1" applyNumberFormat="1" applyFont="1" applyFill="1" applyBorder="1" applyAlignment="1"/>
    <xf numFmtId="164" fontId="3" fillId="0" borderId="2" xfId="1" applyNumberFormat="1" applyFont="1" applyFill="1" applyBorder="1" applyAlignment="1"/>
    <xf numFmtId="164" fontId="3" fillId="0" borderId="2" xfId="0" applyNumberFormat="1" applyFont="1" applyBorder="1"/>
    <xf numFmtId="164" fontId="0" fillId="0" borderId="20" xfId="1" applyNumberFormat="1" applyFont="1" applyBorder="1"/>
    <xf numFmtId="164" fontId="3" fillId="0" borderId="0" xfId="1" applyNumberFormat="1" applyFont="1" applyFill="1" applyBorder="1" applyAlignment="1"/>
    <xf numFmtId="164" fontId="3" fillId="0" borderId="0" xfId="0" applyNumberFormat="1" applyFont="1" applyBorder="1"/>
    <xf numFmtId="164" fontId="0" fillId="0" borderId="0" xfId="1" applyNumberFormat="1" applyFont="1" applyBorder="1"/>
    <xf numFmtId="164" fontId="3" fillId="0" borderId="0" xfId="1" applyNumberFormat="1" applyFont="1" applyFill="1" applyBorder="1" applyAlignment="1">
      <alignment horizontal="center"/>
    </xf>
    <xf numFmtId="164" fontId="3" fillId="0" borderId="0" xfId="0" applyNumberFormat="1" applyFont="1" applyBorder="1" applyAlignment="1">
      <alignment horizontal="center" wrapText="1"/>
    </xf>
    <xf numFmtId="0" fontId="2" fillId="0" borderId="0" xfId="24" applyFont="1" applyBorder="1"/>
    <xf numFmtId="164" fontId="16" fillId="0" borderId="0" xfId="1" applyNumberFormat="1" applyFont="1" applyBorder="1" applyAlignment="1">
      <alignment horizontal="right"/>
    </xf>
    <xf numFmtId="164" fontId="17" fillId="0" borderId="0" xfId="1" applyNumberFormat="1" applyFont="1" applyBorder="1"/>
    <xf numFmtId="164" fontId="17" fillId="0" borderId="0" xfId="24" applyNumberFormat="1" applyFont="1" applyFill="1"/>
    <xf numFmtId="164" fontId="18" fillId="0" borderId="0" xfId="1" applyNumberFormat="1" applyFont="1"/>
    <xf numFmtId="10" fontId="2" fillId="0" borderId="0" xfId="2" applyNumberFormat="1" applyFont="1"/>
    <xf numFmtId="0" fontId="2" fillId="0" borderId="0" xfId="0" applyFont="1" applyBorder="1" applyAlignment="1">
      <alignment horizontal="left"/>
    </xf>
    <xf numFmtId="0" fontId="2" fillId="0" borderId="23" xfId="24" applyFont="1" applyFill="1" applyBorder="1"/>
    <xf numFmtId="164" fontId="2" fillId="0" borderId="23" xfId="24" applyNumberFormat="1" applyFont="1" applyFill="1" applyBorder="1"/>
    <xf numFmtId="164" fontId="3" fillId="0" borderId="32" xfId="1" applyNumberFormat="1" applyFont="1" applyFill="1" applyBorder="1"/>
    <xf numFmtId="164" fontId="2" fillId="0" borderId="23" xfId="1" applyNumberFormat="1" applyFont="1" applyFill="1" applyBorder="1" applyAlignment="1"/>
    <xf numFmtId="37" fontId="2" fillId="0" borderId="30" xfId="24" applyNumberFormat="1" applyFont="1" applyFill="1" applyBorder="1"/>
    <xf numFmtId="37" fontId="2" fillId="0" borderId="23" xfId="24" applyNumberFormat="1" applyFont="1" applyFill="1" applyBorder="1"/>
    <xf numFmtId="164" fontId="2" fillId="0" borderId="23" xfId="24" applyNumberFormat="1" applyFont="1" applyFill="1" applyBorder="1" applyAlignment="1"/>
    <xf numFmtId="164" fontId="3" fillId="0" borderId="0" xfId="1" applyNumberFormat="1" applyFont="1" applyBorder="1"/>
    <xf numFmtId="164" fontId="3" fillId="0" borderId="23" xfId="1" applyNumberFormat="1" applyFont="1" applyBorder="1"/>
    <xf numFmtId="164" fontId="3" fillId="0" borderId="32" xfId="1" applyNumberFormat="1" applyFont="1" applyFill="1" applyBorder="1" applyAlignment="1"/>
    <xf numFmtId="0" fontId="3" fillId="0" borderId="0" xfId="0" applyFont="1" applyBorder="1" applyAlignment="1">
      <alignment horizontal="right"/>
    </xf>
    <xf numFmtId="0" fontId="19" fillId="0" borderId="0" xfId="24" applyFont="1" applyBorder="1" applyAlignment="1">
      <alignment horizontal="right"/>
    </xf>
    <xf numFmtId="164" fontId="2" fillId="0" borderId="0" xfId="24" applyNumberFormat="1" applyFont="1" applyFill="1"/>
    <xf numFmtId="164" fontId="13" fillId="0" borderId="0" xfId="24" applyNumberFormat="1" applyFont="1" applyFill="1"/>
    <xf numFmtId="164" fontId="2" fillId="0" borderId="0" xfId="1" applyNumberFormat="1" applyFont="1" applyAlignment="1">
      <alignment horizontal="center"/>
    </xf>
    <xf numFmtId="17" fontId="3" fillId="0" borderId="33" xfId="24" applyNumberFormat="1" applyFont="1" applyFill="1" applyBorder="1" applyAlignment="1">
      <alignment horizontal="center" vertical="center" wrapText="1"/>
    </xf>
    <xf numFmtId="17" fontId="3" fillId="0" borderId="25" xfId="24" applyNumberFormat="1" applyFont="1" applyFill="1" applyBorder="1" applyAlignment="1">
      <alignment horizontal="center" vertical="center" wrapText="1"/>
    </xf>
    <xf numFmtId="0" fontId="2" fillId="0" borderId="0" xfId="24" applyFont="1" applyFill="1" applyBorder="1" applyAlignment="1">
      <alignment vertical="center" wrapText="1"/>
    </xf>
    <xf numFmtId="164" fontId="2" fillId="0" borderId="4" xfId="1" applyNumberFormat="1" applyFont="1" applyBorder="1"/>
    <xf numFmtId="164" fontId="2" fillId="0" borderId="34" xfId="1" applyNumberFormat="1" applyFont="1" applyBorder="1"/>
    <xf numFmtId="0" fontId="2" fillId="0" borderId="0" xfId="24" applyFont="1" applyFill="1" applyBorder="1" applyAlignment="1"/>
    <xf numFmtId="164" fontId="2" fillId="0" borderId="1" xfId="24" applyNumberFormat="1" applyFont="1" applyFill="1" applyBorder="1" applyAlignment="1"/>
    <xf numFmtId="164" fontId="2" fillId="0" borderId="35" xfId="24" applyNumberFormat="1" applyFont="1" applyFill="1" applyBorder="1" applyAlignment="1"/>
    <xf numFmtId="164" fontId="3" fillId="0" borderId="0" xfId="24" applyNumberFormat="1" applyFont="1" applyBorder="1"/>
    <xf numFmtId="164" fontId="3" fillId="0" borderId="1" xfId="24" applyNumberFormat="1" applyFont="1" applyBorder="1"/>
    <xf numFmtId="164" fontId="3" fillId="0" borderId="35" xfId="24" applyNumberFormat="1" applyFont="1" applyBorder="1"/>
    <xf numFmtId="0" fontId="17" fillId="0" borderId="0" xfId="24" applyFont="1" applyBorder="1"/>
    <xf numFmtId="164" fontId="17" fillId="0" borderId="0" xfId="24" applyNumberFormat="1" applyFont="1" applyBorder="1"/>
    <xf numFmtId="164" fontId="17" fillId="0" borderId="0" xfId="1" applyNumberFormat="1" applyFont="1"/>
    <xf numFmtId="164" fontId="2" fillId="0" borderId="0" xfId="24" applyNumberFormat="1" applyFont="1"/>
    <xf numFmtId="0" fontId="13" fillId="0" borderId="0" xfId="24" applyFont="1" applyBorder="1"/>
    <xf numFmtId="0" fontId="3" fillId="0" borderId="36" xfId="3" applyFont="1" applyBorder="1" applyAlignment="1">
      <alignment wrapText="1"/>
    </xf>
    <xf numFmtId="164" fontId="3" fillId="0" borderId="37" xfId="24" applyNumberFormat="1" applyFont="1" applyBorder="1"/>
    <xf numFmtId="0" fontId="3" fillId="0" borderId="38" xfId="3" applyFont="1" applyBorder="1" applyAlignment="1">
      <alignment horizontal="left" wrapText="1"/>
    </xf>
    <xf numFmtId="164" fontId="3" fillId="0" borderId="39" xfId="24" applyNumberFormat="1" applyFont="1" applyBorder="1"/>
    <xf numFmtId="0" fontId="2" fillId="0" borderId="0" xfId="0" applyFont="1" applyAlignment="1">
      <alignment horizontal="left"/>
    </xf>
    <xf numFmtId="164" fontId="2" fillId="0" borderId="0" xfId="0" applyNumberFormat="1" applyFont="1" applyBorder="1"/>
    <xf numFmtId="0" fontId="20" fillId="0" borderId="0" xfId="0" applyFont="1" applyBorder="1"/>
    <xf numFmtId="17" fontId="2" fillId="0" borderId="0" xfId="25" applyNumberFormat="1" applyFont="1" applyFill="1" applyBorder="1" applyAlignment="1">
      <alignment horizontal="center" vertical="center" wrapText="1"/>
    </xf>
    <xf numFmtId="17" fontId="2" fillId="0" borderId="20" xfId="25" applyNumberFormat="1" applyFont="1" applyFill="1" applyBorder="1" applyAlignment="1">
      <alignment horizontal="center" vertical="center" wrapText="1"/>
    </xf>
    <xf numFmtId="17" fontId="2" fillId="0" borderId="32" xfId="25" applyNumberFormat="1" applyFont="1" applyFill="1" applyBorder="1" applyAlignment="1">
      <alignment horizontal="center" vertical="center" wrapText="1"/>
    </xf>
    <xf numFmtId="166" fontId="2" fillId="0" borderId="31" xfId="0" applyNumberFormat="1" applyFont="1" applyBorder="1" applyAlignment="1">
      <alignment horizontal="center"/>
    </xf>
    <xf numFmtId="166" fontId="2" fillId="0" borderId="20" xfId="0" applyNumberFormat="1" applyFont="1" applyBorder="1" applyAlignment="1">
      <alignment horizontal="center"/>
    </xf>
    <xf numFmtId="166" fontId="2" fillId="0" borderId="30" xfId="0" applyNumberFormat="1" applyFont="1" applyBorder="1" applyAlignment="1">
      <alignment horizontal="center"/>
    </xf>
    <xf numFmtId="166" fontId="2" fillId="0" borderId="13" xfId="0" applyNumberFormat="1" applyFont="1" applyBorder="1" applyAlignment="1">
      <alignment horizontal="center"/>
    </xf>
    <xf numFmtId="164" fontId="2" fillId="0" borderId="20" xfId="1" applyNumberFormat="1" applyFont="1" applyFill="1" applyBorder="1" applyAlignment="1">
      <alignment horizontal="center" vertical="center" wrapText="1"/>
    </xf>
    <xf numFmtId="164" fontId="17" fillId="0" borderId="20" xfId="1" applyNumberFormat="1" applyFont="1" applyFill="1" applyBorder="1" applyAlignment="1">
      <alignment horizontal="center" vertical="center" wrapText="1"/>
    </xf>
    <xf numFmtId="166" fontId="2" fillId="0" borderId="0" xfId="0" applyNumberFormat="1" applyFont="1" applyBorder="1"/>
    <xf numFmtId="164" fontId="2" fillId="0" borderId="0" xfId="1" applyNumberFormat="1" applyFont="1" applyFill="1" applyBorder="1" applyAlignment="1">
      <alignment horizontal="center" vertical="center" wrapText="1"/>
    </xf>
    <xf numFmtId="0" fontId="0" fillId="0" borderId="20" xfId="0" applyBorder="1" applyAlignment="1">
      <alignment horizontal="center"/>
    </xf>
    <xf numFmtId="164" fontId="2" fillId="0" borderId="31" xfId="1" applyNumberFormat="1" applyFont="1" applyFill="1" applyBorder="1" applyAlignment="1">
      <alignment horizontal="center" vertical="center" wrapText="1"/>
    </xf>
    <xf numFmtId="164" fontId="17" fillId="0" borderId="20" xfId="1" applyNumberFormat="1" applyFont="1" applyFill="1" applyBorder="1" applyAlignment="1">
      <alignment horizontal="center" vertical="center"/>
    </xf>
    <xf numFmtId="164" fontId="17" fillId="0" borderId="20" xfId="0" applyNumberFormat="1" applyFont="1" applyFill="1" applyBorder="1" applyAlignment="1">
      <alignment horizontal="center" vertical="center"/>
    </xf>
    <xf numFmtId="164" fontId="2" fillId="0" borderId="21" xfId="0" applyNumberFormat="1" applyFont="1" applyFill="1" applyBorder="1"/>
    <xf numFmtId="0" fontId="20" fillId="0" borderId="30" xfId="0" applyFont="1" applyBorder="1"/>
    <xf numFmtId="17" fontId="2" fillId="0" borderId="41" xfId="25" applyNumberFormat="1" applyFont="1" applyFill="1" applyBorder="1" applyAlignment="1">
      <alignment horizontal="center" vertical="center" wrapText="1"/>
    </xf>
    <xf numFmtId="164" fontId="2" fillId="0" borderId="1" xfId="1" applyNumberFormat="1" applyFont="1" applyBorder="1"/>
    <xf numFmtId="164" fontId="2" fillId="0" borderId="0" xfId="0" applyNumberFormat="1" applyFont="1"/>
    <xf numFmtId="166" fontId="2" fillId="0" borderId="0" xfId="0" applyNumberFormat="1" applyFont="1" applyBorder="1" applyAlignment="1">
      <alignment horizontal="center"/>
    </xf>
    <xf numFmtId="17" fontId="21" fillId="0" borderId="20" xfId="25" applyNumberFormat="1" applyFont="1" applyFill="1" applyBorder="1" applyAlignment="1">
      <alignment horizontal="center" vertical="center" wrapText="1"/>
    </xf>
    <xf numFmtId="164" fontId="21" fillId="0" borderId="20" xfId="1" applyNumberFormat="1" applyFont="1" applyFill="1" applyBorder="1" applyAlignment="1">
      <alignment horizontal="center" vertical="center"/>
    </xf>
    <xf numFmtId="164" fontId="21" fillId="0" borderId="20" xfId="0" applyNumberFormat="1" applyFont="1" applyFill="1" applyBorder="1" applyAlignment="1">
      <alignment horizontal="center" vertical="center"/>
    </xf>
    <xf numFmtId="164" fontId="2" fillId="4" borderId="0" xfId="0" applyNumberFormat="1" applyFont="1" applyFill="1" applyBorder="1"/>
    <xf numFmtId="164" fontId="21" fillId="0" borderId="20" xfId="1" applyNumberFormat="1" applyFont="1" applyFill="1" applyBorder="1" applyAlignment="1">
      <alignment horizontal="center" vertical="center" wrapText="1"/>
    </xf>
    <xf numFmtId="0" fontId="13" fillId="0" borderId="0" xfId="24" applyFont="1" applyAlignment="1">
      <alignment horizontal="right"/>
    </xf>
    <xf numFmtId="0" fontId="0" fillId="0" borderId="0" xfId="0" applyAlignment="1">
      <alignment horizontal="right"/>
    </xf>
    <xf numFmtId="0" fontId="2" fillId="0" borderId="0" xfId="0" applyFont="1" applyBorder="1" applyAlignment="1">
      <alignment horizontal="right"/>
    </xf>
    <xf numFmtId="0" fontId="2" fillId="0" borderId="3" xfId="0" applyFont="1" applyBorder="1" applyAlignment="1">
      <alignment vertical="top" wrapText="1"/>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6" fillId="0" borderId="0" xfId="0" applyFont="1" applyAlignment="1">
      <alignment horizontal="left" vertical="center" wrapText="1"/>
    </xf>
    <xf numFmtId="166" fontId="2" fillId="0" borderId="40" xfId="0" applyNumberFormat="1" applyFont="1" applyBorder="1" applyAlignment="1">
      <alignment horizontal="center" wrapText="1"/>
    </xf>
    <xf numFmtId="166" fontId="2" fillId="0" borderId="41" xfId="0" applyNumberFormat="1" applyFont="1" applyBorder="1" applyAlignment="1">
      <alignment horizontal="center" wrapText="1"/>
    </xf>
  </cellXfs>
  <cellStyles count="71">
    <cellStyle name="Comma" xfId="1" builtinId="3"/>
    <cellStyle name="Comma  - Style1" xfId="4"/>
    <cellStyle name="Comma  - Style2" xfId="5"/>
    <cellStyle name="Comma  - Style3" xfId="6"/>
    <cellStyle name="Comma  - Style4" xfId="7"/>
    <cellStyle name="Comma  - Style5" xfId="8"/>
    <cellStyle name="Comma  - Style6" xfId="9"/>
    <cellStyle name="Comma  - Style7" xfId="10"/>
    <cellStyle name="Comma  - Style8" xfId="11"/>
    <cellStyle name="Comma0" xfId="12"/>
    <cellStyle name="Currency 2" xfId="26"/>
    <cellStyle name="Currency0" xfId="13"/>
    <cellStyle name="Date" xfId="14"/>
    <cellStyle name="Fixed" xfId="15"/>
    <cellStyle name="Grey" xfId="16"/>
    <cellStyle name="header" xfId="17"/>
    <cellStyle name="Header1" xfId="18"/>
    <cellStyle name="Header2" xfId="19"/>
    <cellStyle name="Input [yellow]" xfId="20"/>
    <cellStyle name="Normal" xfId="0" builtinId="0"/>
    <cellStyle name="Normal - Style1" xfId="21"/>
    <cellStyle name="Normal 2" xfId="27"/>
    <cellStyle name="Normal 2 2" xfId="28"/>
    <cellStyle name="Normal 2 3" xfId="29"/>
    <cellStyle name="Normal 2_2010 Net Income" xfId="30"/>
    <cellStyle name="Normal 3" xfId="31"/>
    <cellStyle name="Normal_Bridger Coal Adjustment" xfId="3"/>
    <cellStyle name="Normal_Trapper Long Term Balance Sheet Forecast 10-5-05" xfId="24"/>
    <cellStyle name="Normal_Trapper Long Term Balance Sheet Forecast 10-5-05 2" xfId="25"/>
    <cellStyle name="Percent" xfId="2" builtinId="5"/>
    <cellStyle name="Percent [2]" xfId="22"/>
    <cellStyle name="Percent 2" xfId="32"/>
    <cellStyle name="SAPBEXaggData" xfId="33"/>
    <cellStyle name="SAPBEXaggDataEmph" xfId="34"/>
    <cellStyle name="SAPBEXaggItem" xfId="35"/>
    <cellStyle name="SAPBEXaggItemX" xfId="36"/>
    <cellStyle name="SAPBEXchaText" xfId="37"/>
    <cellStyle name="SAPBEXexcBad7" xfId="38"/>
    <cellStyle name="SAPBEXexcBad8" xfId="39"/>
    <cellStyle name="SAPBEXexcBad9" xfId="40"/>
    <cellStyle name="SAPBEXexcCritical4" xfId="41"/>
    <cellStyle name="SAPBEXexcCritical5" xfId="42"/>
    <cellStyle name="SAPBEXexcCritical6" xfId="43"/>
    <cellStyle name="SAPBEXexcGood1" xfId="44"/>
    <cellStyle name="SAPBEXexcGood2" xfId="45"/>
    <cellStyle name="SAPBEXexcGood3" xfId="46"/>
    <cellStyle name="SAPBEXfilterDrill" xfId="47"/>
    <cellStyle name="SAPBEXfilterItem" xfId="48"/>
    <cellStyle name="SAPBEXfilterText" xfId="49"/>
    <cellStyle name="SAPBEXformats" xfId="50"/>
    <cellStyle name="SAPBEXheaderItem" xfId="51"/>
    <cellStyle name="SAPBEXheaderText" xfId="52"/>
    <cellStyle name="SAPBEXHLevel0" xfId="53"/>
    <cellStyle name="SAPBEXHLevel0X" xfId="54"/>
    <cellStyle name="SAPBEXHLevel1" xfId="55"/>
    <cellStyle name="SAPBEXHLevel1X" xfId="56"/>
    <cellStyle name="SAPBEXHLevel2" xfId="57"/>
    <cellStyle name="SAPBEXHLevel2X" xfId="58"/>
    <cellStyle name="SAPBEXHLevel3" xfId="59"/>
    <cellStyle name="SAPBEXHLevel3X" xfId="60"/>
    <cellStyle name="SAPBEXresData" xfId="61"/>
    <cellStyle name="SAPBEXresDataEmph" xfId="62"/>
    <cellStyle name="SAPBEXresItem" xfId="63"/>
    <cellStyle name="SAPBEXresItemX" xfId="64"/>
    <cellStyle name="SAPBEXstdData" xfId="65"/>
    <cellStyle name="SAPBEXstdDataEmph" xfId="66"/>
    <cellStyle name="SAPBEXstdItem" xfId="67"/>
    <cellStyle name="SAPBEXstdItemX" xfId="68"/>
    <cellStyle name="SAPBEXtitle" xfId="69"/>
    <cellStyle name="SAPBEXundefined" xfId="70"/>
    <cellStyle name="Titles" xfId="23"/>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415"/>
  <sheetViews>
    <sheetView tabSelected="1" zoomScale="70" zoomScaleNormal="70" workbookViewId="0">
      <selection activeCell="J28" sqref="J28"/>
    </sheetView>
  </sheetViews>
  <sheetFormatPr defaultColWidth="8.75" defaultRowHeight="12.75"/>
  <cols>
    <col min="1" max="1" width="2.25" style="1" customWidth="1"/>
    <col min="2" max="2" width="6.25" style="1" customWidth="1"/>
    <col min="3" max="3" width="28.875" style="1" bestFit="1" customWidth="1"/>
    <col min="4" max="4" width="9.625" style="1" bestFit="1" customWidth="1"/>
    <col min="5" max="5" width="12.625" style="1" customWidth="1"/>
    <col min="6" max="6" width="9.75" style="1" customWidth="1"/>
    <col min="7" max="7" width="10.25" style="1" customWidth="1"/>
    <col min="8" max="8" width="11.375" style="1" customWidth="1"/>
    <col min="9" max="9" width="7.25" style="1" customWidth="1"/>
    <col min="10" max="16384" width="8.75" style="1"/>
  </cols>
  <sheetData>
    <row r="1" spans="1:11" ht="12" customHeight="1">
      <c r="B1" s="2"/>
      <c r="D1" s="3"/>
      <c r="E1" s="3"/>
      <c r="F1" s="3"/>
      <c r="G1" s="3"/>
      <c r="I1" s="20" t="s">
        <v>81</v>
      </c>
    </row>
    <row r="2" spans="1:11" ht="12" customHeight="1">
      <c r="B2" s="2"/>
      <c r="D2" s="3"/>
      <c r="E2" s="3"/>
      <c r="F2" s="3"/>
      <c r="G2" s="3"/>
      <c r="I2" s="20" t="s">
        <v>39</v>
      </c>
    </row>
    <row r="3" spans="1:11" ht="12" customHeight="1">
      <c r="D3" s="3"/>
      <c r="E3" s="3"/>
      <c r="F3" s="3"/>
      <c r="G3" s="3"/>
      <c r="I3" s="20" t="s">
        <v>40</v>
      </c>
    </row>
    <row r="4" spans="1:11" ht="12" customHeight="1">
      <c r="D4" s="3"/>
      <c r="E4" s="3"/>
      <c r="F4" s="3"/>
      <c r="G4" s="3"/>
      <c r="H4" s="3"/>
      <c r="I4" s="4"/>
    </row>
    <row r="5" spans="1:11" ht="12" customHeight="1">
      <c r="B5" s="2" t="s">
        <v>76</v>
      </c>
      <c r="D5" s="3"/>
      <c r="E5" s="3"/>
      <c r="F5" s="3"/>
      <c r="G5" s="3"/>
      <c r="H5" s="3"/>
      <c r="I5" s="4"/>
    </row>
    <row r="6" spans="1:11" ht="12" customHeight="1">
      <c r="D6" s="3"/>
      <c r="E6" s="3"/>
      <c r="F6" s="3"/>
      <c r="G6" s="3"/>
      <c r="H6" s="3"/>
      <c r="I6" s="4"/>
    </row>
    <row r="7" spans="1:11" ht="12" customHeight="1">
      <c r="D7" s="3"/>
      <c r="E7" s="3" t="s">
        <v>0</v>
      </c>
      <c r="F7" s="3"/>
      <c r="G7" s="3"/>
      <c r="H7" s="3" t="s">
        <v>26</v>
      </c>
      <c r="I7" s="4"/>
    </row>
    <row r="8" spans="1:11" ht="12" customHeight="1">
      <c r="D8" s="5" t="s">
        <v>1</v>
      </c>
      <c r="E8" s="5" t="s">
        <v>2</v>
      </c>
      <c r="F8" s="5" t="s">
        <v>3</v>
      </c>
      <c r="G8" s="5" t="s">
        <v>4</v>
      </c>
      <c r="H8" s="5" t="s">
        <v>5</v>
      </c>
      <c r="I8" s="6"/>
      <c r="K8" s="7"/>
    </row>
    <row r="9" spans="1:11" ht="12" customHeight="1">
      <c r="A9" s="8"/>
      <c r="B9" s="9" t="s">
        <v>6</v>
      </c>
      <c r="C9" s="8"/>
      <c r="D9" s="10"/>
      <c r="E9" s="10"/>
      <c r="F9" s="10"/>
      <c r="G9" s="10"/>
      <c r="H9" s="11"/>
      <c r="I9" s="4"/>
    </row>
    <row r="10" spans="1:11" ht="12" customHeight="1">
      <c r="A10" s="8"/>
      <c r="B10" s="1" t="s">
        <v>74</v>
      </c>
      <c r="C10" s="8"/>
      <c r="D10" s="10">
        <v>399</v>
      </c>
      <c r="E10" s="12">
        <f>'Revised Bridger 5.6.1 to 5.6.2'!AD19*1000</f>
        <v>8327586.7961552572</v>
      </c>
      <c r="F10" s="10" t="s">
        <v>7</v>
      </c>
      <c r="G10" s="13">
        <v>0.429533673391716</v>
      </c>
      <c r="H10" s="14">
        <f>G10*E10</f>
        <v>3576978.9470409187</v>
      </c>
      <c r="I10" s="4"/>
    </row>
    <row r="11" spans="1:11" ht="12" customHeight="1">
      <c r="A11" s="8"/>
      <c r="B11" s="1" t="s">
        <v>75</v>
      </c>
      <c r="D11" s="10">
        <v>399</v>
      </c>
      <c r="E11" s="15">
        <f>'Rev Trapp Rate Base 5.6.7-9'!AM27</f>
        <v>144135.69178324752</v>
      </c>
      <c r="F11" s="10" t="str">
        <f>F10</f>
        <v>SE</v>
      </c>
      <c r="G11" s="13">
        <f>G10</f>
        <v>0.429533673391716</v>
      </c>
      <c r="H11" s="14">
        <f>G11*E11</f>
        <v>61911.13315851448</v>
      </c>
      <c r="I11" s="4"/>
    </row>
    <row r="12" spans="1:11" ht="12" customHeight="1">
      <c r="A12" s="8"/>
      <c r="B12" s="16"/>
      <c r="C12" s="8"/>
      <c r="D12" s="10"/>
      <c r="E12" s="12"/>
      <c r="F12" s="10"/>
      <c r="G12" s="60"/>
      <c r="H12" s="12"/>
      <c r="I12" s="61"/>
    </row>
    <row r="13" spans="1:11" ht="12" customHeight="1">
      <c r="A13" s="8"/>
      <c r="B13" s="118" t="s">
        <v>61</v>
      </c>
      <c r="C13" s="8"/>
      <c r="D13" s="10">
        <v>2533</v>
      </c>
      <c r="E13" s="12">
        <f>'Revised Recl Liab 5.6.5'!M32</f>
        <v>-5616.3823090922087</v>
      </c>
      <c r="F13" s="10" t="s">
        <v>7</v>
      </c>
      <c r="G13" s="13">
        <f>G11</f>
        <v>0.429533673391716</v>
      </c>
      <c r="H13" s="12">
        <f>G13*E13</f>
        <v>-2412.4253243966245</v>
      </c>
      <c r="I13" s="61"/>
    </row>
    <row r="14" spans="1:11" ht="12" customHeight="1">
      <c r="A14" s="8"/>
      <c r="B14" s="16"/>
      <c r="C14" s="8"/>
      <c r="D14" s="10"/>
      <c r="E14" s="12"/>
      <c r="F14" s="10"/>
      <c r="G14" s="60"/>
      <c r="H14" s="12"/>
      <c r="I14" s="61"/>
    </row>
    <row r="15" spans="1:11" ht="12" customHeight="1">
      <c r="A15" s="8"/>
      <c r="B15" s="16"/>
      <c r="C15" s="8"/>
      <c r="D15" s="10"/>
      <c r="E15" s="12"/>
      <c r="F15" s="10"/>
      <c r="G15" s="60"/>
      <c r="H15" s="12"/>
      <c r="I15" s="61"/>
    </row>
    <row r="16" spans="1:11" ht="12" customHeight="1">
      <c r="A16" s="8"/>
      <c r="B16" s="16"/>
      <c r="C16" s="8"/>
      <c r="D16" s="10"/>
      <c r="E16" s="12"/>
      <c r="F16" s="10"/>
      <c r="G16" s="60"/>
      <c r="H16" s="12"/>
      <c r="I16" s="61"/>
    </row>
    <row r="17" spans="1:9" ht="12" customHeight="1">
      <c r="A17" s="8"/>
      <c r="B17" s="16"/>
      <c r="C17" s="8"/>
      <c r="D17" s="10"/>
      <c r="E17" s="12"/>
      <c r="F17" s="10"/>
      <c r="G17" s="60"/>
      <c r="H17" s="12"/>
      <c r="I17" s="61"/>
    </row>
    <row r="18" spans="1:9" ht="12" customHeight="1">
      <c r="A18" s="8"/>
      <c r="B18" s="16"/>
      <c r="C18" s="8"/>
      <c r="D18" s="10"/>
      <c r="E18" s="12"/>
      <c r="F18" s="10"/>
      <c r="G18" s="60"/>
      <c r="H18" s="12"/>
      <c r="I18" s="61"/>
    </row>
    <row r="19" spans="1:9" ht="12" customHeight="1">
      <c r="A19" s="8"/>
      <c r="B19" s="16"/>
      <c r="C19" s="8"/>
      <c r="D19" s="10"/>
      <c r="E19" s="12"/>
      <c r="F19" s="10"/>
      <c r="G19" s="60"/>
      <c r="H19" s="12"/>
      <c r="I19" s="61"/>
    </row>
    <row r="20" spans="1:9" ht="12" customHeight="1">
      <c r="A20" s="8"/>
      <c r="B20" s="16"/>
      <c r="C20" s="8"/>
      <c r="D20" s="10"/>
      <c r="E20" s="12"/>
      <c r="F20" s="10"/>
      <c r="G20" s="60"/>
      <c r="H20" s="12"/>
      <c r="I20" s="61"/>
    </row>
    <row r="21" spans="1:9" ht="12" customHeight="1">
      <c r="A21" s="8"/>
      <c r="B21" s="16"/>
      <c r="C21" s="8"/>
      <c r="D21" s="10"/>
      <c r="E21" s="12"/>
      <c r="F21" s="10"/>
      <c r="G21" s="60"/>
      <c r="H21" s="12"/>
      <c r="I21" s="61"/>
    </row>
    <row r="22" spans="1:9" ht="12" customHeight="1">
      <c r="A22" s="8"/>
      <c r="B22" s="16"/>
      <c r="C22" s="8"/>
      <c r="D22" s="10"/>
      <c r="E22" s="12"/>
      <c r="F22" s="10"/>
      <c r="G22" s="60"/>
      <c r="H22" s="12"/>
      <c r="I22" s="61"/>
    </row>
    <row r="23" spans="1:9" ht="12" customHeight="1">
      <c r="A23" s="8"/>
      <c r="B23" s="16"/>
      <c r="C23" s="8"/>
      <c r="D23" s="10"/>
      <c r="E23" s="12"/>
      <c r="F23" s="10"/>
      <c r="G23" s="60"/>
      <c r="H23" s="12"/>
      <c r="I23" s="61"/>
    </row>
    <row r="24" spans="1:9" ht="12" customHeight="1">
      <c r="A24" s="8"/>
      <c r="B24" s="16"/>
      <c r="C24" s="8"/>
      <c r="D24" s="10"/>
      <c r="E24" s="12"/>
      <c r="F24" s="10"/>
      <c r="G24" s="60"/>
      <c r="H24" s="12"/>
      <c r="I24" s="61"/>
    </row>
    <row r="25" spans="1:9" ht="12" customHeight="1">
      <c r="A25" s="8"/>
      <c r="B25" s="16"/>
      <c r="C25" s="8"/>
      <c r="D25" s="10"/>
      <c r="E25" s="12"/>
      <c r="F25" s="10"/>
      <c r="G25" s="60"/>
      <c r="H25" s="12"/>
      <c r="I25" s="61"/>
    </row>
    <row r="26" spans="1:9" ht="12" customHeight="1">
      <c r="A26" s="8"/>
      <c r="B26" s="16"/>
      <c r="C26" s="8"/>
      <c r="D26" s="10"/>
      <c r="E26" s="12"/>
      <c r="F26" s="10"/>
      <c r="G26" s="60"/>
      <c r="H26" s="12"/>
      <c r="I26" s="61"/>
    </row>
    <row r="27" spans="1:9" ht="12" customHeight="1">
      <c r="A27" s="8"/>
      <c r="B27" s="16"/>
      <c r="C27" s="8"/>
      <c r="D27" s="10"/>
      <c r="E27" s="12"/>
      <c r="F27" s="10"/>
      <c r="G27" s="60"/>
      <c r="H27" s="12"/>
      <c r="I27" s="61"/>
    </row>
    <row r="28" spans="1:9" ht="12" customHeight="1">
      <c r="A28" s="8"/>
      <c r="B28" s="16"/>
      <c r="C28" s="8"/>
      <c r="D28" s="10"/>
      <c r="E28" s="12"/>
      <c r="F28" s="10"/>
      <c r="G28" s="60"/>
      <c r="H28" s="12"/>
      <c r="I28" s="61"/>
    </row>
    <row r="29" spans="1:9" ht="12" customHeight="1">
      <c r="A29" s="8"/>
      <c r="B29" s="16"/>
      <c r="C29" s="8"/>
      <c r="D29" s="10"/>
      <c r="E29" s="12"/>
      <c r="F29" s="10"/>
      <c r="G29" s="60"/>
      <c r="H29" s="12"/>
      <c r="I29" s="61"/>
    </row>
    <row r="30" spans="1:9" ht="12" customHeight="1">
      <c r="A30" s="8"/>
      <c r="B30" s="9"/>
      <c r="C30" s="8"/>
      <c r="D30" s="10"/>
      <c r="E30" s="12"/>
      <c r="F30" s="10"/>
      <c r="G30" s="60"/>
      <c r="H30" s="12"/>
      <c r="I30" s="61"/>
    </row>
    <row r="31" spans="1:9" ht="12" customHeight="1">
      <c r="A31" s="8"/>
      <c r="B31" s="9"/>
      <c r="C31" s="8"/>
      <c r="D31" s="10"/>
      <c r="E31" s="12"/>
      <c r="F31" s="10"/>
      <c r="G31" s="60"/>
      <c r="H31" s="12"/>
      <c r="I31" s="61"/>
    </row>
    <row r="32" spans="1:9" ht="12" customHeight="1">
      <c r="A32" s="8"/>
      <c r="B32" s="9"/>
      <c r="C32" s="8"/>
      <c r="D32" s="10"/>
      <c r="E32" s="12"/>
      <c r="F32" s="10"/>
      <c r="G32" s="60"/>
      <c r="H32" s="12"/>
      <c r="I32" s="61"/>
    </row>
    <row r="33" spans="1:9" ht="12" customHeight="1">
      <c r="A33" s="8"/>
      <c r="B33" s="9"/>
      <c r="C33" s="8"/>
      <c r="D33" s="10"/>
      <c r="E33" s="12"/>
      <c r="F33" s="10"/>
      <c r="G33" s="60"/>
      <c r="H33" s="12"/>
      <c r="I33" s="61"/>
    </row>
    <row r="34" spans="1:9" ht="12" customHeight="1">
      <c r="A34" s="8"/>
      <c r="B34" s="9"/>
      <c r="C34" s="8"/>
      <c r="D34" s="10"/>
      <c r="E34" s="12"/>
      <c r="F34" s="10"/>
      <c r="G34" s="60"/>
      <c r="H34" s="12"/>
      <c r="I34" s="61"/>
    </row>
    <row r="35" spans="1:9" ht="12" customHeight="1">
      <c r="A35" s="8"/>
      <c r="B35" s="9"/>
      <c r="C35" s="8"/>
      <c r="D35" s="10"/>
      <c r="E35" s="12"/>
      <c r="F35" s="10"/>
      <c r="G35" s="60"/>
      <c r="H35" s="12"/>
      <c r="I35" s="61"/>
    </row>
    <row r="36" spans="1:9" ht="12" customHeight="1">
      <c r="A36" s="8"/>
      <c r="B36" s="9"/>
      <c r="C36" s="8"/>
      <c r="D36" s="10"/>
      <c r="E36" s="12"/>
      <c r="F36" s="10"/>
      <c r="G36" s="60"/>
      <c r="H36" s="12"/>
      <c r="I36" s="61"/>
    </row>
    <row r="37" spans="1:9" ht="12" customHeight="1">
      <c r="A37" s="8"/>
      <c r="B37" s="9"/>
      <c r="C37" s="8"/>
      <c r="D37" s="10"/>
      <c r="E37" s="12"/>
      <c r="F37" s="10"/>
      <c r="G37" s="60"/>
      <c r="H37" s="12"/>
      <c r="I37" s="61"/>
    </row>
    <row r="38" spans="1:9" ht="12" customHeight="1">
      <c r="A38" s="8"/>
      <c r="B38" s="9"/>
      <c r="C38" s="8"/>
      <c r="D38" s="10"/>
      <c r="E38" s="12"/>
      <c r="F38" s="10"/>
      <c r="G38" s="60"/>
      <c r="H38" s="12"/>
      <c r="I38" s="61"/>
    </row>
    <row r="39" spans="1:9" ht="12" customHeight="1">
      <c r="A39" s="8"/>
      <c r="B39" s="9"/>
      <c r="C39" s="8"/>
      <c r="D39" s="10"/>
      <c r="E39" s="12"/>
      <c r="F39" s="10"/>
      <c r="G39" s="60"/>
      <c r="H39" s="12"/>
      <c r="I39" s="61"/>
    </row>
    <row r="40" spans="1:9" ht="12" customHeight="1">
      <c r="A40" s="8"/>
      <c r="B40" s="9"/>
      <c r="C40" s="8"/>
      <c r="D40" s="10"/>
      <c r="E40" s="12"/>
      <c r="F40" s="10"/>
      <c r="G40" s="60"/>
      <c r="H40" s="12"/>
      <c r="I40" s="61"/>
    </row>
    <row r="41" spans="1:9" ht="12" customHeight="1">
      <c r="A41" s="8"/>
      <c r="B41" s="9"/>
      <c r="C41" s="8"/>
      <c r="D41" s="10"/>
      <c r="E41" s="12"/>
      <c r="F41" s="10"/>
      <c r="G41" s="60"/>
      <c r="H41" s="12"/>
      <c r="I41" s="61"/>
    </row>
    <row r="42" spans="1:9" ht="12" customHeight="1">
      <c r="A42" s="8"/>
      <c r="B42" s="9"/>
      <c r="C42" s="8"/>
      <c r="D42" s="10"/>
      <c r="E42" s="12"/>
      <c r="F42" s="10"/>
      <c r="G42" s="60"/>
      <c r="H42" s="12"/>
      <c r="I42" s="61"/>
    </row>
    <row r="43" spans="1:9" ht="12" customHeight="1">
      <c r="A43" s="8"/>
      <c r="B43" s="9"/>
      <c r="C43" s="8"/>
      <c r="D43" s="10"/>
      <c r="E43" s="12"/>
      <c r="F43" s="10"/>
      <c r="G43" s="60"/>
      <c r="H43" s="12"/>
      <c r="I43" s="61"/>
    </row>
    <row r="44" spans="1:9" ht="12" customHeight="1">
      <c r="A44" s="8"/>
      <c r="B44" s="9"/>
      <c r="C44" s="8"/>
      <c r="D44" s="10"/>
      <c r="E44" s="12"/>
      <c r="F44" s="10"/>
      <c r="G44" s="60"/>
      <c r="H44" s="12"/>
      <c r="I44" s="61"/>
    </row>
    <row r="45" spans="1:9" ht="12" customHeight="1">
      <c r="A45" s="8"/>
      <c r="B45" s="9"/>
      <c r="C45" s="8"/>
      <c r="D45" s="10"/>
      <c r="E45" s="12"/>
      <c r="F45" s="10"/>
      <c r="G45" s="60"/>
      <c r="H45" s="12"/>
      <c r="I45" s="61"/>
    </row>
    <row r="46" spans="1:9" ht="12" customHeight="1">
      <c r="A46" s="8"/>
      <c r="B46" s="9"/>
      <c r="C46" s="8"/>
      <c r="D46" s="10"/>
      <c r="E46" s="12"/>
      <c r="F46" s="10"/>
      <c r="G46" s="60"/>
      <c r="H46" s="12"/>
      <c r="I46" s="61"/>
    </row>
    <row r="47" spans="1:9" ht="12" customHeight="1">
      <c r="A47" s="8"/>
      <c r="B47" s="9"/>
      <c r="C47" s="8"/>
      <c r="D47" s="10"/>
      <c r="E47" s="12"/>
      <c r="F47" s="10"/>
      <c r="G47" s="60"/>
      <c r="H47" s="12"/>
      <c r="I47" s="61"/>
    </row>
    <row r="48" spans="1:9" ht="12" customHeight="1">
      <c r="A48" s="8"/>
      <c r="B48" s="9"/>
      <c r="C48" s="8"/>
      <c r="D48" s="10"/>
      <c r="E48" s="12"/>
      <c r="F48" s="10"/>
      <c r="G48" s="60"/>
      <c r="H48" s="12"/>
      <c r="I48" s="61"/>
    </row>
    <row r="49" spans="1:9" ht="12" customHeight="1">
      <c r="A49" s="8"/>
      <c r="B49" s="9"/>
      <c r="C49" s="8"/>
      <c r="D49" s="10"/>
      <c r="E49" s="12"/>
      <c r="F49" s="10"/>
      <c r="G49" s="60"/>
      <c r="H49" s="12"/>
      <c r="I49" s="61"/>
    </row>
    <row r="50" spans="1:9" ht="12" customHeight="1">
      <c r="A50" s="8"/>
      <c r="B50" s="9"/>
      <c r="C50" s="8"/>
      <c r="D50" s="10"/>
      <c r="E50" s="12"/>
      <c r="F50" s="10"/>
      <c r="G50" s="60"/>
      <c r="H50" s="12"/>
      <c r="I50" s="61"/>
    </row>
    <row r="51" spans="1:9" ht="12" customHeight="1">
      <c r="A51" s="8"/>
      <c r="B51" s="9"/>
      <c r="C51" s="8"/>
      <c r="D51" s="10"/>
      <c r="E51" s="12"/>
      <c r="F51" s="10"/>
      <c r="G51" s="60"/>
      <c r="H51" s="12"/>
      <c r="I51" s="61"/>
    </row>
    <row r="52" spans="1:9" ht="12" customHeight="1">
      <c r="A52" s="8"/>
      <c r="B52" s="8"/>
      <c r="C52" s="8"/>
      <c r="D52" s="10"/>
      <c r="E52" s="12"/>
      <c r="F52" s="10"/>
      <c r="G52" s="13"/>
      <c r="H52" s="14"/>
      <c r="I52" s="4"/>
    </row>
    <row r="53" spans="1:9" ht="12" customHeight="1">
      <c r="A53" s="8"/>
      <c r="B53" s="8"/>
      <c r="C53" s="8"/>
      <c r="D53" s="10"/>
      <c r="E53" s="12"/>
      <c r="F53" s="10"/>
      <c r="G53" s="13"/>
      <c r="H53" s="14"/>
      <c r="I53" s="4"/>
    </row>
    <row r="54" spans="1:9" ht="12" customHeight="1">
      <c r="A54" s="8"/>
      <c r="B54" s="9"/>
      <c r="C54" s="8"/>
      <c r="D54" s="10"/>
      <c r="E54" s="12"/>
      <c r="F54" s="10"/>
      <c r="G54" s="13"/>
      <c r="H54" s="14"/>
      <c r="I54" s="4"/>
    </row>
    <row r="55" spans="1:9" ht="12" customHeight="1">
      <c r="A55" s="8"/>
      <c r="B55" s="8"/>
      <c r="C55" s="8"/>
      <c r="D55" s="10"/>
      <c r="E55" s="12"/>
      <c r="F55" s="10"/>
      <c r="G55" s="13"/>
      <c r="H55" s="14"/>
      <c r="I55" s="4"/>
    </row>
    <row r="56" spans="1:9" ht="12" customHeight="1">
      <c r="A56" s="8"/>
      <c r="B56" s="8"/>
      <c r="C56" s="8"/>
      <c r="D56" s="17"/>
      <c r="E56" s="15"/>
      <c r="F56" s="10"/>
      <c r="G56" s="13"/>
      <c r="H56" s="14"/>
      <c r="I56" s="4"/>
    </row>
    <row r="57" spans="1:9" ht="12" customHeight="1">
      <c r="A57" s="8"/>
      <c r="B57" s="8"/>
      <c r="C57" s="8"/>
      <c r="E57" s="30"/>
      <c r="F57" s="8"/>
      <c r="I57" s="3"/>
    </row>
    <row r="58" spans="1:9" ht="12" customHeight="1">
      <c r="A58" s="8"/>
      <c r="B58" s="8"/>
      <c r="C58" s="8"/>
      <c r="E58" s="30"/>
      <c r="F58" s="8"/>
      <c r="I58" s="4"/>
    </row>
    <row r="59" spans="1:9" ht="12" customHeight="1">
      <c r="B59" s="8"/>
      <c r="C59" s="8"/>
      <c r="D59" s="10"/>
      <c r="E59" s="12"/>
      <c r="F59" s="10"/>
      <c r="G59" s="13"/>
      <c r="H59" s="14"/>
      <c r="I59" s="4"/>
    </row>
    <row r="60" spans="1:9" ht="12" customHeight="1">
      <c r="B60" s="8"/>
      <c r="C60" s="8"/>
      <c r="D60" s="10"/>
      <c r="E60" s="12"/>
      <c r="F60" s="10"/>
      <c r="G60" s="13"/>
      <c r="H60" s="14"/>
      <c r="I60" s="4"/>
    </row>
    <row r="61" spans="1:9" ht="12" customHeight="1">
      <c r="B61" s="16"/>
      <c r="C61" s="8"/>
      <c r="D61" s="10"/>
      <c r="E61" s="12"/>
      <c r="F61" s="10"/>
      <c r="G61" s="13"/>
      <c r="H61" s="14"/>
      <c r="I61" s="4"/>
    </row>
    <row r="62" spans="1:9" ht="12" customHeight="1">
      <c r="B62" s="16"/>
      <c r="C62" s="8"/>
      <c r="D62" s="10"/>
      <c r="E62" s="12"/>
      <c r="F62" s="10"/>
      <c r="G62" s="13"/>
      <c r="H62" s="14"/>
      <c r="I62" s="4"/>
    </row>
    <row r="63" spans="1:9" ht="12" customHeight="1">
      <c r="A63" s="8"/>
      <c r="B63" s="16"/>
      <c r="C63" s="8"/>
      <c r="D63" s="10"/>
      <c r="E63" s="12"/>
      <c r="F63" s="10"/>
      <c r="G63" s="13"/>
      <c r="H63" s="14"/>
      <c r="I63" s="4"/>
    </row>
    <row r="64" spans="1:9" ht="12" customHeight="1">
      <c r="A64" s="8"/>
      <c r="B64" s="16"/>
      <c r="C64" s="8"/>
      <c r="D64" s="10"/>
      <c r="E64" s="12"/>
      <c r="F64" s="10"/>
      <c r="G64" s="13"/>
      <c r="H64" s="14"/>
      <c r="I64" s="4"/>
    </row>
    <row r="65" spans="1:9" ht="12" customHeight="1">
      <c r="A65" s="8"/>
      <c r="B65" s="8"/>
      <c r="C65" s="8"/>
      <c r="D65" s="10"/>
      <c r="E65" s="12"/>
      <c r="F65" s="10"/>
      <c r="G65" s="13"/>
      <c r="H65" s="14"/>
      <c r="I65" s="4"/>
    </row>
    <row r="66" spans="1:9" ht="12" customHeight="1">
      <c r="A66" s="8"/>
      <c r="B66" s="8"/>
      <c r="C66" s="8"/>
      <c r="D66" s="10"/>
      <c r="E66" s="12"/>
      <c r="F66" s="10"/>
      <c r="G66" s="13"/>
      <c r="H66" s="14"/>
      <c r="I66" s="4"/>
    </row>
    <row r="67" spans="1:9" ht="12" customHeight="1">
      <c r="A67" s="8"/>
      <c r="B67" s="8"/>
      <c r="C67" s="8"/>
      <c r="D67" s="10"/>
      <c r="E67" s="12"/>
      <c r="F67" s="10"/>
      <c r="G67" s="13"/>
      <c r="H67" s="14"/>
      <c r="I67" s="4"/>
    </row>
    <row r="68" spans="1:9" ht="12" customHeight="1" thickBot="1">
      <c r="A68" s="8"/>
      <c r="B68" s="18" t="s">
        <v>8</v>
      </c>
      <c r="C68" s="8"/>
      <c r="D68" s="10"/>
      <c r="E68" s="10"/>
      <c r="F68" s="10"/>
      <c r="G68" s="10"/>
      <c r="H68" s="10"/>
      <c r="I68" s="4"/>
    </row>
    <row r="69" spans="1:9" ht="12" customHeight="1">
      <c r="A69" s="186" t="s">
        <v>78</v>
      </c>
      <c r="B69" s="187"/>
      <c r="C69" s="187"/>
      <c r="D69" s="187"/>
      <c r="E69" s="187"/>
      <c r="F69" s="187"/>
      <c r="G69" s="187"/>
      <c r="H69" s="187"/>
      <c r="I69" s="188"/>
    </row>
    <row r="70" spans="1:9" ht="12" customHeight="1">
      <c r="A70" s="189"/>
      <c r="B70" s="190"/>
      <c r="C70" s="190"/>
      <c r="D70" s="190"/>
      <c r="E70" s="190"/>
      <c r="F70" s="190"/>
      <c r="G70" s="190"/>
      <c r="H70" s="190"/>
      <c r="I70" s="191"/>
    </row>
    <row r="71" spans="1:9" ht="12" customHeight="1">
      <c r="A71" s="189"/>
      <c r="B71" s="190"/>
      <c r="C71" s="190"/>
      <c r="D71" s="190"/>
      <c r="E71" s="190"/>
      <c r="F71" s="190"/>
      <c r="G71" s="190"/>
      <c r="H71" s="190"/>
      <c r="I71" s="191"/>
    </row>
    <row r="72" spans="1:9" ht="12" customHeight="1">
      <c r="A72" s="189"/>
      <c r="B72" s="190"/>
      <c r="C72" s="190"/>
      <c r="D72" s="190"/>
      <c r="E72" s="190"/>
      <c r="F72" s="190"/>
      <c r="G72" s="190"/>
      <c r="H72" s="190"/>
      <c r="I72" s="191"/>
    </row>
    <row r="73" spans="1:9" ht="12" customHeight="1">
      <c r="A73" s="189"/>
      <c r="B73" s="190"/>
      <c r="C73" s="190"/>
      <c r="D73" s="190"/>
      <c r="E73" s="190"/>
      <c r="F73" s="190"/>
      <c r="G73" s="190"/>
      <c r="H73" s="190"/>
      <c r="I73" s="191"/>
    </row>
    <row r="74" spans="1:9" ht="12" customHeight="1">
      <c r="A74" s="189"/>
      <c r="B74" s="190"/>
      <c r="C74" s="190"/>
      <c r="D74" s="190"/>
      <c r="E74" s="190"/>
      <c r="F74" s="190"/>
      <c r="G74" s="190"/>
      <c r="H74" s="190"/>
      <c r="I74" s="191"/>
    </row>
    <row r="75" spans="1:9" ht="12" customHeight="1">
      <c r="A75" s="189"/>
      <c r="B75" s="190"/>
      <c r="C75" s="190"/>
      <c r="D75" s="190"/>
      <c r="E75" s="190"/>
      <c r="F75" s="190"/>
      <c r="G75" s="190"/>
      <c r="H75" s="190"/>
      <c r="I75" s="191"/>
    </row>
    <row r="76" spans="1:9" ht="12" customHeight="1" thickBot="1">
      <c r="A76" s="192"/>
      <c r="B76" s="193"/>
      <c r="C76" s="193"/>
      <c r="D76" s="193"/>
      <c r="E76" s="193"/>
      <c r="F76" s="193"/>
      <c r="G76" s="193"/>
      <c r="H76" s="193"/>
      <c r="I76" s="194"/>
    </row>
    <row r="77" spans="1:9" ht="12" customHeight="1">
      <c r="A77" s="8"/>
      <c r="B77" s="8"/>
      <c r="C77" s="8"/>
      <c r="D77" s="10"/>
      <c r="E77" s="10"/>
      <c r="F77" s="10"/>
      <c r="G77" s="10"/>
      <c r="H77" s="10"/>
      <c r="I77" s="10"/>
    </row>
    <row r="78" spans="1:9" ht="12" customHeight="1"/>
    <row r="80" spans="1:9">
      <c r="D80" s="5"/>
      <c r="F80" s="19"/>
    </row>
    <row r="81" spans="4:4">
      <c r="D81" s="20"/>
    </row>
    <row r="82" spans="4:4">
      <c r="D82" s="20"/>
    </row>
    <row r="83" spans="4:4">
      <c r="D83" s="20"/>
    </row>
    <row r="84" spans="4:4">
      <c r="D84" s="20"/>
    </row>
    <row r="85" spans="4:4">
      <c r="D85" s="20"/>
    </row>
    <row r="86" spans="4:4">
      <c r="D86" s="20"/>
    </row>
    <row r="87" spans="4:4">
      <c r="D87" s="20"/>
    </row>
    <row r="88" spans="4:4">
      <c r="D88" s="20"/>
    </row>
    <row r="89" spans="4:4">
      <c r="D89" s="20"/>
    </row>
    <row r="90" spans="4:4">
      <c r="D90" s="20"/>
    </row>
    <row r="91" spans="4:4">
      <c r="D91" s="20"/>
    </row>
    <row r="92" spans="4:4">
      <c r="D92" s="20"/>
    </row>
    <row r="93" spans="4:4">
      <c r="D93" s="20"/>
    </row>
    <row r="94" spans="4:4">
      <c r="D94" s="20"/>
    </row>
    <row r="95" spans="4:4">
      <c r="D95" s="20"/>
    </row>
    <row r="96" spans="4:4">
      <c r="D96" s="20"/>
    </row>
    <row r="97" spans="4:4">
      <c r="D97" s="20"/>
    </row>
    <row r="98" spans="4:4">
      <c r="D98" s="20"/>
    </row>
    <row r="99" spans="4:4">
      <c r="D99" s="20"/>
    </row>
    <row r="100" spans="4:4">
      <c r="D100" s="20"/>
    </row>
    <row r="101" spans="4:4">
      <c r="D101" s="20"/>
    </row>
    <row r="102" spans="4:4">
      <c r="D102" s="20"/>
    </row>
    <row r="103" spans="4:4">
      <c r="D103" s="20"/>
    </row>
    <row r="104" spans="4:4">
      <c r="D104" s="20"/>
    </row>
    <row r="105" spans="4:4">
      <c r="D105" s="20"/>
    </row>
    <row r="106" spans="4:4">
      <c r="D106" s="20"/>
    </row>
    <row r="107" spans="4:4">
      <c r="D107" s="20"/>
    </row>
    <row r="108" spans="4:4">
      <c r="D108" s="20"/>
    </row>
    <row r="109" spans="4:4">
      <c r="D109" s="20"/>
    </row>
    <row r="110" spans="4:4">
      <c r="D110" s="20"/>
    </row>
    <row r="111" spans="4:4">
      <c r="D111" s="20"/>
    </row>
    <row r="112" spans="4:4">
      <c r="D112" s="20"/>
    </row>
    <row r="113" spans="4:4">
      <c r="D113" s="20"/>
    </row>
    <row r="114" spans="4:4">
      <c r="D114" s="20"/>
    </row>
    <row r="115" spans="4:4">
      <c r="D115" s="20"/>
    </row>
    <row r="116" spans="4:4">
      <c r="D116" s="20"/>
    </row>
    <row r="117" spans="4:4">
      <c r="D117" s="20"/>
    </row>
    <row r="118" spans="4:4">
      <c r="D118" s="20"/>
    </row>
    <row r="119" spans="4:4">
      <c r="D119" s="20"/>
    </row>
    <row r="120" spans="4:4">
      <c r="D120" s="20"/>
    </row>
    <row r="121" spans="4:4">
      <c r="D121" s="20"/>
    </row>
    <row r="122" spans="4:4">
      <c r="D122" s="20"/>
    </row>
    <row r="123" spans="4:4">
      <c r="D123" s="20"/>
    </row>
    <row r="124" spans="4:4">
      <c r="D124" s="20"/>
    </row>
    <row r="125" spans="4:4">
      <c r="D125" s="20"/>
    </row>
    <row r="126" spans="4:4">
      <c r="D126" s="20"/>
    </row>
    <row r="127" spans="4:4">
      <c r="D127" s="20"/>
    </row>
    <row r="128" spans="4:4">
      <c r="D128" s="20"/>
    </row>
    <row r="129" spans="4:4">
      <c r="D129" s="20"/>
    </row>
    <row r="130" spans="4:4">
      <c r="D130" s="20"/>
    </row>
    <row r="131" spans="4:4">
      <c r="D131" s="20"/>
    </row>
    <row r="132" spans="4:4">
      <c r="D132" s="20"/>
    </row>
    <row r="133" spans="4:4">
      <c r="D133" s="20"/>
    </row>
    <row r="134" spans="4:4">
      <c r="D134" s="20"/>
    </row>
    <row r="135" spans="4:4">
      <c r="D135" s="20"/>
    </row>
    <row r="136" spans="4:4">
      <c r="D136" s="20"/>
    </row>
    <row r="137" spans="4:4">
      <c r="D137" s="20"/>
    </row>
    <row r="138" spans="4:4">
      <c r="D138" s="20"/>
    </row>
    <row r="139" spans="4:4">
      <c r="D139" s="20"/>
    </row>
    <row r="140" spans="4:4">
      <c r="D140" s="20"/>
    </row>
    <row r="141" spans="4:4">
      <c r="D141" s="20"/>
    </row>
    <row r="142" spans="4:4">
      <c r="D142" s="20"/>
    </row>
    <row r="143" spans="4:4">
      <c r="D143" s="20"/>
    </row>
    <row r="144" spans="4:4">
      <c r="D144" s="20"/>
    </row>
    <row r="145" spans="4:4">
      <c r="D145" s="20"/>
    </row>
    <row r="146" spans="4:4">
      <c r="D146" s="20"/>
    </row>
    <row r="147" spans="4:4">
      <c r="D147" s="20"/>
    </row>
    <row r="148" spans="4:4">
      <c r="D148" s="20"/>
    </row>
    <row r="149" spans="4:4">
      <c r="D149" s="20"/>
    </row>
    <row r="150" spans="4:4">
      <c r="D150" s="20"/>
    </row>
    <row r="151" spans="4:4">
      <c r="D151" s="20"/>
    </row>
    <row r="152" spans="4:4">
      <c r="D152" s="20"/>
    </row>
    <row r="153" spans="4:4">
      <c r="D153" s="20"/>
    </row>
    <row r="154" spans="4:4">
      <c r="D154" s="20"/>
    </row>
    <row r="155" spans="4:4">
      <c r="D155" s="20"/>
    </row>
    <row r="156" spans="4:4">
      <c r="D156" s="20"/>
    </row>
    <row r="157" spans="4:4">
      <c r="D157" s="20"/>
    </row>
    <row r="158" spans="4:4">
      <c r="D158" s="20"/>
    </row>
    <row r="159" spans="4:4">
      <c r="D159" s="20"/>
    </row>
    <row r="160" spans="4:4">
      <c r="D160" s="20"/>
    </row>
    <row r="161" spans="4:4">
      <c r="D161" s="20"/>
    </row>
    <row r="162" spans="4:4">
      <c r="D162" s="20"/>
    </row>
    <row r="163" spans="4:4">
      <c r="D163" s="20"/>
    </row>
    <row r="164" spans="4:4">
      <c r="D164" s="20"/>
    </row>
    <row r="165" spans="4:4">
      <c r="D165" s="20"/>
    </row>
    <row r="166" spans="4:4">
      <c r="D166" s="20"/>
    </row>
    <row r="167" spans="4:4">
      <c r="D167" s="20"/>
    </row>
    <row r="168" spans="4:4">
      <c r="D168" s="20"/>
    </row>
    <row r="169" spans="4:4">
      <c r="D169" s="20"/>
    </row>
    <row r="170" spans="4:4">
      <c r="D170" s="20"/>
    </row>
    <row r="171" spans="4:4">
      <c r="D171" s="20"/>
    </row>
    <row r="172" spans="4:4">
      <c r="D172" s="20"/>
    </row>
    <row r="173" spans="4:4">
      <c r="D173" s="20"/>
    </row>
    <row r="174" spans="4:4">
      <c r="D174" s="20"/>
    </row>
    <row r="175" spans="4:4">
      <c r="D175" s="20"/>
    </row>
    <row r="176" spans="4:4">
      <c r="D176" s="20"/>
    </row>
    <row r="177" spans="4:4">
      <c r="D177" s="20"/>
    </row>
    <row r="178" spans="4:4">
      <c r="D178" s="20"/>
    </row>
    <row r="179" spans="4:4">
      <c r="D179" s="20"/>
    </row>
    <row r="180" spans="4:4">
      <c r="D180" s="20"/>
    </row>
    <row r="181" spans="4:4">
      <c r="D181" s="20"/>
    </row>
    <row r="182" spans="4:4">
      <c r="D182" s="20"/>
    </row>
    <row r="183" spans="4:4">
      <c r="D183" s="20"/>
    </row>
    <row r="184" spans="4:4">
      <c r="D184" s="20"/>
    </row>
    <row r="185" spans="4:4">
      <c r="D185" s="20"/>
    </row>
    <row r="186" spans="4:4">
      <c r="D186" s="20"/>
    </row>
    <row r="187" spans="4:4">
      <c r="D187" s="20"/>
    </row>
    <row r="188" spans="4:4">
      <c r="D188" s="20"/>
    </row>
    <row r="189" spans="4:4">
      <c r="D189" s="20"/>
    </row>
    <row r="190" spans="4:4">
      <c r="D190" s="20"/>
    </row>
    <row r="191" spans="4:4">
      <c r="D191" s="20"/>
    </row>
    <row r="192" spans="4:4">
      <c r="D192" s="20"/>
    </row>
    <row r="193" spans="4:4">
      <c r="D193" s="20"/>
    </row>
    <row r="194" spans="4:4">
      <c r="D194" s="20"/>
    </row>
    <row r="195" spans="4:4">
      <c r="D195" s="20"/>
    </row>
    <row r="196" spans="4:4">
      <c r="D196" s="20"/>
    </row>
    <row r="197" spans="4:4">
      <c r="D197" s="20"/>
    </row>
    <row r="198" spans="4:4">
      <c r="D198" s="20"/>
    </row>
    <row r="199" spans="4:4">
      <c r="D199" s="20"/>
    </row>
    <row r="200" spans="4:4">
      <c r="D200" s="20"/>
    </row>
    <row r="201" spans="4:4">
      <c r="D201" s="20"/>
    </row>
    <row r="202" spans="4:4">
      <c r="D202" s="20"/>
    </row>
    <row r="203" spans="4:4">
      <c r="D203" s="20"/>
    </row>
    <row r="204" spans="4:4">
      <c r="D204" s="20"/>
    </row>
    <row r="205" spans="4:4">
      <c r="D205" s="20"/>
    </row>
    <row r="206" spans="4:4">
      <c r="D206" s="20"/>
    </row>
    <row r="207" spans="4:4">
      <c r="D207" s="20"/>
    </row>
    <row r="208" spans="4:4">
      <c r="D208" s="20"/>
    </row>
    <row r="209" spans="4:4">
      <c r="D209" s="20"/>
    </row>
    <row r="210" spans="4:4">
      <c r="D210" s="20"/>
    </row>
    <row r="211" spans="4:4">
      <c r="D211" s="20"/>
    </row>
    <row r="212" spans="4:4">
      <c r="D212" s="20"/>
    </row>
    <row r="213" spans="4:4">
      <c r="D213" s="20"/>
    </row>
    <row r="214" spans="4:4">
      <c r="D214" s="20"/>
    </row>
    <row r="215" spans="4:4">
      <c r="D215" s="20"/>
    </row>
    <row r="216" spans="4:4">
      <c r="D216" s="20"/>
    </row>
    <row r="217" spans="4:4">
      <c r="D217" s="20"/>
    </row>
    <row r="218" spans="4:4">
      <c r="D218" s="20"/>
    </row>
    <row r="219" spans="4:4">
      <c r="D219" s="20"/>
    </row>
    <row r="220" spans="4:4">
      <c r="D220" s="20"/>
    </row>
    <row r="221" spans="4:4">
      <c r="D221" s="20"/>
    </row>
    <row r="222" spans="4:4">
      <c r="D222" s="20"/>
    </row>
    <row r="223" spans="4:4">
      <c r="D223" s="20"/>
    </row>
    <row r="224" spans="4:4">
      <c r="D224" s="20"/>
    </row>
    <row r="225" spans="4:4">
      <c r="D225" s="20"/>
    </row>
    <row r="226" spans="4:4">
      <c r="D226" s="20"/>
    </row>
    <row r="227" spans="4:4">
      <c r="D227" s="20"/>
    </row>
    <row r="228" spans="4:4">
      <c r="D228" s="20"/>
    </row>
    <row r="229" spans="4:4">
      <c r="D229" s="20"/>
    </row>
    <row r="230" spans="4:4">
      <c r="D230" s="20"/>
    </row>
    <row r="231" spans="4:4">
      <c r="D231" s="20"/>
    </row>
    <row r="232" spans="4:4">
      <c r="D232" s="20"/>
    </row>
    <row r="233" spans="4:4">
      <c r="D233" s="20"/>
    </row>
    <row r="234" spans="4:4">
      <c r="D234" s="20"/>
    </row>
    <row r="235" spans="4:4">
      <c r="D235" s="20"/>
    </row>
    <row r="236" spans="4:4">
      <c r="D236" s="20"/>
    </row>
    <row r="237" spans="4:4">
      <c r="D237" s="20"/>
    </row>
    <row r="238" spans="4:4">
      <c r="D238" s="20"/>
    </row>
    <row r="239" spans="4:4">
      <c r="D239" s="20"/>
    </row>
    <row r="240" spans="4:4">
      <c r="D240" s="20"/>
    </row>
    <row r="241" spans="4:4">
      <c r="D241" s="20"/>
    </row>
    <row r="242" spans="4:4">
      <c r="D242" s="20"/>
    </row>
    <row r="243" spans="4:4">
      <c r="D243" s="20"/>
    </row>
    <row r="244" spans="4:4">
      <c r="D244" s="20"/>
    </row>
    <row r="245" spans="4:4">
      <c r="D245" s="20"/>
    </row>
    <row r="246" spans="4:4">
      <c r="D246" s="20"/>
    </row>
    <row r="247" spans="4:4">
      <c r="D247" s="20"/>
    </row>
    <row r="248" spans="4:4">
      <c r="D248" s="20"/>
    </row>
    <row r="249" spans="4:4">
      <c r="D249" s="20"/>
    </row>
    <row r="250" spans="4:4">
      <c r="D250" s="20"/>
    </row>
    <row r="251" spans="4:4">
      <c r="D251" s="20"/>
    </row>
    <row r="252" spans="4:4">
      <c r="D252" s="20"/>
    </row>
    <row r="253" spans="4:4">
      <c r="D253" s="20"/>
    </row>
    <row r="254" spans="4:4">
      <c r="D254" s="20"/>
    </row>
    <row r="255" spans="4:4">
      <c r="D255" s="20"/>
    </row>
    <row r="256" spans="4:4">
      <c r="D256" s="20"/>
    </row>
    <row r="257" spans="4:4">
      <c r="D257" s="20"/>
    </row>
    <row r="258" spans="4:4">
      <c r="D258" s="20"/>
    </row>
    <row r="259" spans="4:4">
      <c r="D259" s="20"/>
    </row>
    <row r="260" spans="4:4">
      <c r="D260" s="20"/>
    </row>
    <row r="261" spans="4:4">
      <c r="D261" s="20"/>
    </row>
    <row r="262" spans="4:4">
      <c r="D262" s="20"/>
    </row>
    <row r="263" spans="4:4">
      <c r="D263" s="20"/>
    </row>
    <row r="264" spans="4:4">
      <c r="D264" s="20"/>
    </row>
    <row r="265" spans="4:4">
      <c r="D265" s="20"/>
    </row>
    <row r="266" spans="4:4">
      <c r="D266" s="20"/>
    </row>
    <row r="267" spans="4:4">
      <c r="D267" s="20"/>
    </row>
    <row r="268" spans="4:4">
      <c r="D268" s="20"/>
    </row>
    <row r="269" spans="4:4">
      <c r="D269" s="20"/>
    </row>
    <row r="270" spans="4:4">
      <c r="D270" s="20"/>
    </row>
    <row r="271" spans="4:4">
      <c r="D271" s="20"/>
    </row>
    <row r="272" spans="4:4">
      <c r="D272" s="20"/>
    </row>
    <row r="273" spans="4:4">
      <c r="D273" s="20"/>
    </row>
    <row r="274" spans="4:4">
      <c r="D274" s="20"/>
    </row>
    <row r="275" spans="4:4">
      <c r="D275" s="20"/>
    </row>
    <row r="276" spans="4:4">
      <c r="D276" s="20"/>
    </row>
    <row r="277" spans="4:4">
      <c r="D277" s="20"/>
    </row>
    <row r="278" spans="4:4">
      <c r="D278" s="20"/>
    </row>
    <row r="279" spans="4:4">
      <c r="D279" s="20"/>
    </row>
    <row r="280" spans="4:4">
      <c r="D280" s="20"/>
    </row>
    <row r="281" spans="4:4">
      <c r="D281" s="20"/>
    </row>
    <row r="282" spans="4:4">
      <c r="D282" s="20"/>
    </row>
    <row r="283" spans="4:4">
      <c r="D283" s="20"/>
    </row>
    <row r="284" spans="4:4">
      <c r="D284" s="20"/>
    </row>
    <row r="285" spans="4:4">
      <c r="D285" s="20"/>
    </row>
    <row r="286" spans="4:4">
      <c r="D286" s="20"/>
    </row>
    <row r="287" spans="4:4">
      <c r="D287" s="20"/>
    </row>
    <row r="288" spans="4:4">
      <c r="D288" s="20"/>
    </row>
    <row r="289" spans="4:4">
      <c r="D289" s="20"/>
    </row>
    <row r="290" spans="4:4">
      <c r="D290" s="20"/>
    </row>
    <row r="291" spans="4:4">
      <c r="D291" s="20"/>
    </row>
    <row r="292" spans="4:4">
      <c r="D292" s="20"/>
    </row>
    <row r="293" spans="4:4">
      <c r="D293" s="20"/>
    </row>
    <row r="294" spans="4:4">
      <c r="D294" s="20"/>
    </row>
    <row r="295" spans="4:4">
      <c r="D295" s="20"/>
    </row>
    <row r="296" spans="4:4">
      <c r="D296" s="20"/>
    </row>
    <row r="297" spans="4:4">
      <c r="D297" s="20"/>
    </row>
    <row r="298" spans="4:4">
      <c r="D298" s="20"/>
    </row>
    <row r="299" spans="4:4">
      <c r="D299" s="20"/>
    </row>
    <row r="300" spans="4:4">
      <c r="D300" s="20"/>
    </row>
    <row r="301" spans="4:4">
      <c r="D301" s="20"/>
    </row>
    <row r="302" spans="4:4">
      <c r="D302" s="20"/>
    </row>
    <row r="303" spans="4:4">
      <c r="D303" s="20"/>
    </row>
    <row r="304" spans="4:4">
      <c r="D304" s="20"/>
    </row>
    <row r="305" spans="4:4">
      <c r="D305" s="20"/>
    </row>
    <row r="306" spans="4:4">
      <c r="D306" s="20"/>
    </row>
    <row r="307" spans="4:4">
      <c r="D307" s="20"/>
    </row>
    <row r="308" spans="4:4">
      <c r="D308" s="20"/>
    </row>
    <row r="309" spans="4:4">
      <c r="D309" s="20"/>
    </row>
    <row r="310" spans="4:4">
      <c r="D310" s="20"/>
    </row>
    <row r="311" spans="4:4">
      <c r="D311" s="20"/>
    </row>
    <row r="312" spans="4:4">
      <c r="D312" s="20"/>
    </row>
    <row r="313" spans="4:4">
      <c r="D313" s="20"/>
    </row>
    <row r="314" spans="4:4">
      <c r="D314" s="20"/>
    </row>
    <row r="315" spans="4:4">
      <c r="D315" s="20"/>
    </row>
    <row r="316" spans="4:4">
      <c r="D316" s="20"/>
    </row>
    <row r="317" spans="4:4">
      <c r="D317" s="20"/>
    </row>
    <row r="318" spans="4:4">
      <c r="D318" s="20"/>
    </row>
    <row r="319" spans="4:4">
      <c r="D319" s="20"/>
    </row>
    <row r="320" spans="4:4">
      <c r="D320" s="20"/>
    </row>
    <row r="321" spans="4:4">
      <c r="D321" s="20"/>
    </row>
    <row r="322" spans="4:4">
      <c r="D322" s="20"/>
    </row>
    <row r="323" spans="4:4">
      <c r="D323" s="20"/>
    </row>
    <row r="324" spans="4:4">
      <c r="D324" s="20"/>
    </row>
    <row r="325" spans="4:4">
      <c r="D325" s="20"/>
    </row>
    <row r="326" spans="4:4">
      <c r="D326" s="20"/>
    </row>
    <row r="327" spans="4:4">
      <c r="D327" s="20"/>
    </row>
    <row r="328" spans="4:4">
      <c r="D328" s="20"/>
    </row>
    <row r="329" spans="4:4">
      <c r="D329" s="20"/>
    </row>
    <row r="330" spans="4:4">
      <c r="D330" s="20"/>
    </row>
    <row r="331" spans="4:4">
      <c r="D331" s="20"/>
    </row>
    <row r="332" spans="4:4">
      <c r="D332" s="20"/>
    </row>
    <row r="333" spans="4:4">
      <c r="D333" s="20"/>
    </row>
    <row r="334" spans="4:4">
      <c r="D334" s="20"/>
    </row>
    <row r="335" spans="4:4">
      <c r="D335" s="20"/>
    </row>
    <row r="336" spans="4:4">
      <c r="D336" s="20"/>
    </row>
    <row r="337" spans="4:4">
      <c r="D337" s="20"/>
    </row>
    <row r="338" spans="4:4">
      <c r="D338" s="20"/>
    </row>
    <row r="339" spans="4:4">
      <c r="D339" s="20"/>
    </row>
    <row r="340" spans="4:4">
      <c r="D340" s="20"/>
    </row>
    <row r="341" spans="4:4">
      <c r="D341" s="20"/>
    </row>
    <row r="342" spans="4:4">
      <c r="D342" s="20"/>
    </row>
    <row r="343" spans="4:4">
      <c r="D343" s="20"/>
    </row>
    <row r="344" spans="4:4">
      <c r="D344" s="20"/>
    </row>
    <row r="345" spans="4:4">
      <c r="D345" s="20"/>
    </row>
    <row r="346" spans="4:4">
      <c r="D346" s="20"/>
    </row>
    <row r="347" spans="4:4">
      <c r="D347" s="20"/>
    </row>
    <row r="348" spans="4:4">
      <c r="D348" s="20"/>
    </row>
    <row r="349" spans="4:4">
      <c r="D349" s="20"/>
    </row>
    <row r="350" spans="4:4">
      <c r="D350" s="20"/>
    </row>
    <row r="351" spans="4:4">
      <c r="D351" s="20"/>
    </row>
    <row r="352" spans="4:4">
      <c r="D352" s="20"/>
    </row>
    <row r="353" spans="4:4">
      <c r="D353" s="20"/>
    </row>
    <row r="354" spans="4:4">
      <c r="D354" s="20"/>
    </row>
    <row r="355" spans="4:4">
      <c r="D355" s="20"/>
    </row>
    <row r="356" spans="4:4">
      <c r="D356" s="20"/>
    </row>
    <row r="357" spans="4:4">
      <c r="D357" s="20"/>
    </row>
    <row r="358" spans="4:4">
      <c r="D358" s="20"/>
    </row>
    <row r="359" spans="4:4">
      <c r="D359" s="20"/>
    </row>
    <row r="360" spans="4:4">
      <c r="D360" s="20"/>
    </row>
    <row r="361" spans="4:4">
      <c r="D361" s="20"/>
    </row>
    <row r="362" spans="4:4">
      <c r="D362" s="20"/>
    </row>
    <row r="363" spans="4:4">
      <c r="D363" s="20"/>
    </row>
    <row r="364" spans="4:4">
      <c r="D364" s="20"/>
    </row>
    <row r="365" spans="4:4">
      <c r="D365" s="20"/>
    </row>
    <row r="366" spans="4:4">
      <c r="D366" s="20"/>
    </row>
    <row r="367" spans="4:4">
      <c r="D367" s="20"/>
    </row>
    <row r="368" spans="4:4">
      <c r="D368" s="20"/>
    </row>
    <row r="369" spans="4:4">
      <c r="D369" s="20"/>
    </row>
    <row r="370" spans="4:4">
      <c r="D370" s="20"/>
    </row>
    <row r="371" spans="4:4">
      <c r="D371" s="20"/>
    </row>
    <row r="372" spans="4:4">
      <c r="D372" s="20"/>
    </row>
    <row r="373" spans="4:4">
      <c r="D373" s="20"/>
    </row>
    <row r="374" spans="4:4">
      <c r="D374" s="20"/>
    </row>
    <row r="375" spans="4:4">
      <c r="D375" s="20"/>
    </row>
    <row r="376" spans="4:4">
      <c r="D376" s="20"/>
    </row>
    <row r="377" spans="4:4">
      <c r="D377" s="20"/>
    </row>
    <row r="378" spans="4:4">
      <c r="D378" s="20"/>
    </row>
    <row r="379" spans="4:4">
      <c r="D379" s="20"/>
    </row>
    <row r="380" spans="4:4">
      <c r="D380" s="20"/>
    </row>
    <row r="381" spans="4:4">
      <c r="D381" s="20"/>
    </row>
    <row r="382" spans="4:4">
      <c r="D382" s="20"/>
    </row>
    <row r="383" spans="4:4">
      <c r="D383" s="20"/>
    </row>
    <row r="384" spans="4:4">
      <c r="D384" s="20"/>
    </row>
    <row r="385" spans="4:4">
      <c r="D385" s="20"/>
    </row>
    <row r="386" spans="4:4">
      <c r="D386" s="20"/>
    </row>
    <row r="387" spans="4:4">
      <c r="D387" s="20"/>
    </row>
    <row r="388" spans="4:4">
      <c r="D388" s="20"/>
    </row>
    <row r="389" spans="4:4">
      <c r="D389" s="20"/>
    </row>
    <row r="390" spans="4:4">
      <c r="D390" s="20"/>
    </row>
    <row r="391" spans="4:4">
      <c r="D391" s="20"/>
    </row>
    <row r="392" spans="4:4">
      <c r="D392" s="20"/>
    </row>
    <row r="393" spans="4:4">
      <c r="D393" s="20"/>
    </row>
    <row r="394" spans="4:4">
      <c r="D394" s="20"/>
    </row>
    <row r="395" spans="4:4">
      <c r="D395" s="20"/>
    </row>
    <row r="396" spans="4:4">
      <c r="D396" s="20"/>
    </row>
    <row r="397" spans="4:4">
      <c r="D397" s="20"/>
    </row>
    <row r="398" spans="4:4">
      <c r="D398" s="20"/>
    </row>
    <row r="399" spans="4:4">
      <c r="D399" s="20"/>
    </row>
    <row r="400" spans="4:4">
      <c r="D400" s="20"/>
    </row>
    <row r="401" spans="4:4">
      <c r="D401" s="20"/>
    </row>
    <row r="402" spans="4:4">
      <c r="D402" s="20"/>
    </row>
    <row r="403" spans="4:4">
      <c r="D403" s="20"/>
    </row>
    <row r="404" spans="4:4">
      <c r="D404" s="20"/>
    </row>
    <row r="405" spans="4:4">
      <c r="D405" s="20"/>
    </row>
    <row r="406" spans="4:4">
      <c r="D406" s="20"/>
    </row>
    <row r="407" spans="4:4">
      <c r="D407" s="20"/>
    </row>
    <row r="408" spans="4:4">
      <c r="D408" s="20"/>
    </row>
    <row r="409" spans="4:4">
      <c r="D409" s="20"/>
    </row>
    <row r="410" spans="4:4">
      <c r="D410" s="20"/>
    </row>
    <row r="411" spans="4:4">
      <c r="D411" s="20"/>
    </row>
    <row r="412" spans="4:4">
      <c r="D412" s="20"/>
    </row>
    <row r="413" spans="4:4">
      <c r="D413" s="20"/>
    </row>
    <row r="414" spans="4:4">
      <c r="D414" s="20"/>
    </row>
    <row r="415" spans="4:4">
      <c r="D415" s="20"/>
    </row>
  </sheetData>
  <mergeCells count="1">
    <mergeCell ref="A69:I76"/>
  </mergeCells>
  <conditionalFormatting sqref="B54 B9">
    <cfRule type="cellIs" dxfId="2" priority="4" stopIfTrue="1" operator="equal">
      <formula>"Adjustment to Income/Expense/Rate Base:"</formula>
    </cfRule>
  </conditionalFormatting>
  <conditionalFormatting sqref="B10">
    <cfRule type="cellIs" dxfId="1" priority="2" stopIfTrue="1" operator="equal">
      <formula>"Title"</formula>
    </cfRule>
  </conditionalFormatting>
  <conditionalFormatting sqref="B11">
    <cfRule type="cellIs" dxfId="0" priority="1" stopIfTrue="1" operator="equal">
      <formula>"Title"</formula>
    </cfRule>
  </conditionalFormatting>
  <dataValidations count="4">
    <dataValidation type="list" errorStyle="warning" allowBlank="1" showInputMessage="1" showErrorMessage="1" errorTitle="Factor" error="This factor is not included in the drop-down list. Is this the factor you want to use?" sqref="F59:F67 F10:F53">
      <formula1>$F$81:$F$172</formula1>
    </dataValidation>
    <dataValidation type="list" errorStyle="warning" allowBlank="1" showInputMessage="1" showErrorMessage="1" errorTitle="Factor" error="This factor is not included in the drop-down list. Is this the factor you want to use?" sqref="F54:F56">
      <formula1>$F$86:$F$177</formula1>
    </dataValidation>
    <dataValidation type="list" errorStyle="warning" allowBlank="1" showInputMessage="1" showErrorMessage="1" errorTitle="FERC ACCOUNT" error="This FERC Account is not included in the drop-down list. Is this the account you want to use?" sqref="D59:D67 D10:D53">
      <formula1>$D$81:$D$415</formula1>
    </dataValidation>
    <dataValidation type="list" errorStyle="warning" allowBlank="1" showInputMessage="1" showErrorMessage="1" errorTitle="FERC ACCOUNT" error="This FERC Account is not included in the drop-down list. Is this the account you want to use?" sqref="D54:D56">
      <formula1>$D$86:$D$420</formula1>
    </dataValidation>
  </dataValidations>
  <printOptions horizontalCentered="1"/>
  <pageMargins left="0.75" right="1" top="0.75" bottom="0.3" header="0.5" footer="0.5"/>
  <pageSetup scale="81" orientation="portrait" r:id="rId1"/>
  <headerFooter alignWithMargins="0"/>
</worksheet>
</file>

<file path=xl/worksheets/sheet2.xml><?xml version="1.0" encoding="utf-8"?>
<worksheet xmlns="http://schemas.openxmlformats.org/spreadsheetml/2006/main" xmlns:r="http://schemas.openxmlformats.org/officeDocument/2006/relationships">
  <dimension ref="A1:AP26"/>
  <sheetViews>
    <sheetView showWhiteSpace="0" view="pageLayout" topLeftCell="K1" zoomScale="55" zoomScaleNormal="70" zoomScaleSheetLayoutView="75" zoomScalePageLayoutView="55" workbookViewId="0">
      <selection activeCell="P12" sqref="P12"/>
    </sheetView>
  </sheetViews>
  <sheetFormatPr defaultColWidth="8.75" defaultRowHeight="15"/>
  <cols>
    <col min="1" max="1" width="29.625" style="22" customWidth="1"/>
    <col min="2" max="2" width="11" style="22" bestFit="1" customWidth="1"/>
    <col min="3" max="3" width="1.75" style="45" customWidth="1"/>
    <col min="4" max="4" width="11" style="22" bestFit="1" customWidth="1"/>
    <col min="5" max="5" width="1.75" style="45" customWidth="1"/>
    <col min="6" max="14" width="9.75" style="22" customWidth="1"/>
    <col min="15" max="15" width="15.25" style="22" customWidth="1"/>
    <col min="16" max="16" width="15" style="22" customWidth="1"/>
    <col min="17" max="28" width="10.5" style="22" customWidth="1"/>
    <col min="29" max="29" width="8.75" style="22"/>
    <col min="30" max="30" width="12.625" style="22" bestFit="1" customWidth="1"/>
    <col min="31" max="16384" width="8.75" style="22"/>
  </cols>
  <sheetData>
    <row r="1" spans="1:42">
      <c r="P1" s="62" t="s">
        <v>82</v>
      </c>
      <c r="AD1" s="62" t="s">
        <v>83</v>
      </c>
      <c r="AP1" s="62"/>
    </row>
    <row r="2" spans="1:42">
      <c r="B2" s="1"/>
      <c r="C2" s="8"/>
      <c r="D2" s="1"/>
      <c r="E2" s="8"/>
      <c r="F2" s="1"/>
      <c r="G2" s="1"/>
      <c r="H2" s="1"/>
      <c r="I2" s="1"/>
      <c r="J2" s="1"/>
      <c r="K2" s="1"/>
      <c r="L2" s="1"/>
      <c r="M2" s="1"/>
      <c r="P2" s="62" t="s">
        <v>39</v>
      </c>
      <c r="AD2" s="62" t="s">
        <v>39</v>
      </c>
      <c r="AP2" s="62"/>
    </row>
    <row r="3" spans="1:42">
      <c r="A3" s="21" t="s">
        <v>25</v>
      </c>
      <c r="B3" s="1"/>
      <c r="C3" s="8"/>
      <c r="D3" s="1"/>
      <c r="E3" s="8"/>
      <c r="F3" s="1"/>
      <c r="G3" s="1"/>
      <c r="H3" s="1"/>
      <c r="I3" s="1"/>
      <c r="J3" s="1"/>
      <c r="K3" s="1"/>
      <c r="L3" s="1"/>
      <c r="M3" s="1"/>
      <c r="P3" s="62" t="s">
        <v>40</v>
      </c>
      <c r="AD3" s="62" t="s">
        <v>40</v>
      </c>
      <c r="AP3" s="62"/>
    </row>
    <row r="4" spans="1:42">
      <c r="A4" s="21" t="s">
        <v>9</v>
      </c>
      <c r="B4" s="1"/>
      <c r="C4" s="8"/>
      <c r="D4" s="1"/>
      <c r="E4" s="8"/>
      <c r="F4" s="1"/>
      <c r="G4" s="1"/>
      <c r="H4" s="1"/>
      <c r="I4" s="1"/>
      <c r="J4" s="1"/>
      <c r="K4" s="1"/>
      <c r="L4" s="1"/>
      <c r="M4" s="1"/>
      <c r="N4" s="1"/>
    </row>
    <row r="5" spans="1:42" ht="45.75" thickBot="1">
      <c r="A5" s="23" t="s">
        <v>10</v>
      </c>
      <c r="B5" s="3" t="s">
        <v>11</v>
      </c>
      <c r="C5" s="10"/>
      <c r="D5" s="3" t="s">
        <v>11</v>
      </c>
      <c r="E5" s="10"/>
      <c r="F5" s="3" t="s">
        <v>11</v>
      </c>
      <c r="G5" s="3" t="s">
        <v>11</v>
      </c>
      <c r="H5" s="3" t="s">
        <v>11</v>
      </c>
      <c r="I5" s="3" t="s">
        <v>11</v>
      </c>
      <c r="J5" s="3" t="s">
        <v>11</v>
      </c>
      <c r="K5" s="3" t="s">
        <v>11</v>
      </c>
      <c r="L5" s="3" t="s">
        <v>11</v>
      </c>
      <c r="M5" s="3" t="s">
        <v>11</v>
      </c>
      <c r="N5" s="3" t="s">
        <v>11</v>
      </c>
      <c r="O5" s="59" t="s">
        <v>38</v>
      </c>
      <c r="P5" s="59" t="s">
        <v>38</v>
      </c>
      <c r="Q5" s="59" t="s">
        <v>38</v>
      </c>
      <c r="R5" s="59" t="s">
        <v>38</v>
      </c>
      <c r="S5" s="59" t="s">
        <v>38</v>
      </c>
      <c r="T5" s="59" t="s">
        <v>38</v>
      </c>
      <c r="U5" s="59" t="s">
        <v>38</v>
      </c>
      <c r="V5" s="59" t="s">
        <v>38</v>
      </c>
      <c r="W5" s="59" t="s">
        <v>38</v>
      </c>
      <c r="X5" s="59" t="s">
        <v>38</v>
      </c>
      <c r="Y5" s="59" t="s">
        <v>38</v>
      </c>
      <c r="Z5" s="59" t="s">
        <v>38</v>
      </c>
      <c r="AA5" s="59" t="s">
        <v>38</v>
      </c>
      <c r="AB5" s="59" t="s">
        <v>38</v>
      </c>
    </row>
    <row r="6" spans="1:42" s="27" customFormat="1" ht="60" customHeight="1">
      <c r="A6" s="69" t="s">
        <v>13</v>
      </c>
      <c r="B6" s="65">
        <v>40330</v>
      </c>
      <c r="C6" s="26"/>
      <c r="D6" s="25">
        <v>40695</v>
      </c>
      <c r="E6" s="26"/>
      <c r="F6" s="25">
        <v>40725</v>
      </c>
      <c r="G6" s="25">
        <v>40756</v>
      </c>
      <c r="H6" s="25">
        <v>40787</v>
      </c>
      <c r="I6" s="25">
        <v>40817</v>
      </c>
      <c r="J6" s="25">
        <v>40848</v>
      </c>
      <c r="K6" s="25">
        <v>40878</v>
      </c>
      <c r="L6" s="25">
        <v>40909</v>
      </c>
      <c r="M6" s="25">
        <v>40940</v>
      </c>
      <c r="N6" s="25">
        <v>40969</v>
      </c>
      <c r="O6" s="25">
        <v>41000</v>
      </c>
      <c r="P6" s="25">
        <v>41030</v>
      </c>
      <c r="Q6" s="25">
        <v>41061</v>
      </c>
      <c r="R6" s="25">
        <v>41091</v>
      </c>
      <c r="S6" s="25">
        <v>41122</v>
      </c>
      <c r="T6" s="25">
        <v>41153</v>
      </c>
      <c r="U6" s="25">
        <v>41183</v>
      </c>
      <c r="V6" s="25">
        <v>41214</v>
      </c>
      <c r="W6" s="25">
        <v>41244</v>
      </c>
      <c r="X6" s="25">
        <v>41275</v>
      </c>
      <c r="Y6" s="25">
        <v>41306</v>
      </c>
      <c r="Z6" s="25">
        <v>41334</v>
      </c>
      <c r="AA6" s="25">
        <v>41365</v>
      </c>
      <c r="AB6" s="25">
        <v>41395</v>
      </c>
      <c r="AD6" s="54" t="s">
        <v>30</v>
      </c>
    </row>
    <row r="7" spans="1:42" ht="24.6" customHeight="1">
      <c r="A7" s="70" t="s">
        <v>14</v>
      </c>
      <c r="B7" s="66">
        <v>417072.17952999996</v>
      </c>
      <c r="C7" s="30"/>
      <c r="D7" s="29">
        <v>429423.70836999995</v>
      </c>
      <c r="E7" s="30"/>
      <c r="F7" s="29">
        <v>430198.52551999991</v>
      </c>
      <c r="G7" s="29">
        <v>430283.35671999992</v>
      </c>
      <c r="H7" s="29">
        <v>430545.13982999988</v>
      </c>
      <c r="I7" s="29">
        <v>424711.36148999992</v>
      </c>
      <c r="J7" s="29">
        <v>427883.10433999996</v>
      </c>
      <c r="K7" s="29">
        <v>434585.48834999994</v>
      </c>
      <c r="L7" s="29">
        <v>436905.76411999995</v>
      </c>
      <c r="M7" s="29">
        <v>440868.01619999995</v>
      </c>
      <c r="N7" s="29">
        <v>440962.18806999997</v>
      </c>
    </row>
    <row r="8" spans="1:42" ht="24.6" customHeight="1">
      <c r="A8" s="70" t="s">
        <v>15</v>
      </c>
      <c r="B8" s="66">
        <v>14839.525270000002</v>
      </c>
      <c r="C8" s="30"/>
      <c r="D8" s="29">
        <v>15042.494739999998</v>
      </c>
      <c r="E8" s="30"/>
      <c r="F8" s="29">
        <v>15249.70132</v>
      </c>
      <c r="G8" s="29">
        <v>15115.311619999999</v>
      </c>
      <c r="H8" s="29">
        <v>14856.85303</v>
      </c>
      <c r="I8" s="29">
        <v>15309.49178</v>
      </c>
      <c r="J8" s="29">
        <v>15681.03118</v>
      </c>
      <c r="K8" s="29">
        <v>15728.09002</v>
      </c>
      <c r="L8" s="29">
        <v>15669.686320000001</v>
      </c>
      <c r="M8" s="29">
        <v>15005.080239999999</v>
      </c>
      <c r="N8" s="29">
        <v>14645.211090000001</v>
      </c>
    </row>
    <row r="9" spans="1:42" ht="24.6" customHeight="1">
      <c r="A9" s="70" t="s">
        <v>16</v>
      </c>
      <c r="B9" s="66">
        <v>18749.627339999999</v>
      </c>
      <c r="C9" s="30"/>
      <c r="D9" s="29">
        <v>24182.219119999998</v>
      </c>
      <c r="E9" s="30"/>
      <c r="F9" s="29">
        <v>29685.927640000002</v>
      </c>
      <c r="G9" s="29">
        <v>35292.208509999997</v>
      </c>
      <c r="H9" s="29">
        <v>37622.576559999994</v>
      </c>
      <c r="I9" s="29">
        <v>43820.986120000001</v>
      </c>
      <c r="J9" s="29">
        <v>51087.495879999995</v>
      </c>
      <c r="K9" s="29">
        <v>45778.098410000006</v>
      </c>
      <c r="L9" s="29">
        <v>46623.275139999998</v>
      </c>
      <c r="M9" s="29">
        <v>45430.249710000004</v>
      </c>
      <c r="N9" s="29">
        <v>44139.36381000001</v>
      </c>
    </row>
    <row r="10" spans="1:42" ht="24.6" customHeight="1">
      <c r="A10" s="70" t="s">
        <v>17</v>
      </c>
      <c r="B10" s="66">
        <v>3016.0865782791793</v>
      </c>
      <c r="C10" s="30"/>
      <c r="D10" s="29">
        <v>2650.27726857275</v>
      </c>
      <c r="E10" s="30"/>
      <c r="F10" s="29">
        <v>2866.7427687561963</v>
      </c>
      <c r="G10" s="29">
        <v>3163.7054022220236</v>
      </c>
      <c r="H10" s="29">
        <v>3075.8588554371308</v>
      </c>
      <c r="I10" s="29">
        <v>2869.0593385869197</v>
      </c>
      <c r="J10" s="29">
        <v>2401.7948838845386</v>
      </c>
      <c r="K10" s="29">
        <v>1878.6440989437438</v>
      </c>
      <c r="L10" s="29">
        <v>1663.2320281728955</v>
      </c>
      <c r="M10" s="29">
        <v>1439.0388501025768</v>
      </c>
      <c r="N10" s="29">
        <v>2070.7081547198268</v>
      </c>
    </row>
    <row r="11" spans="1:42" ht="24.6" customHeight="1">
      <c r="A11" s="70" t="s">
        <v>18</v>
      </c>
      <c r="B11" s="66">
        <v>0</v>
      </c>
      <c r="C11" s="30"/>
      <c r="D11" s="29">
        <v>0</v>
      </c>
      <c r="E11" s="30"/>
      <c r="F11" s="29">
        <v>0</v>
      </c>
      <c r="G11" s="29">
        <v>0</v>
      </c>
      <c r="H11" s="29">
        <v>0</v>
      </c>
      <c r="I11" s="29">
        <v>0</v>
      </c>
      <c r="J11" s="29">
        <v>0</v>
      </c>
      <c r="K11" s="29">
        <v>0</v>
      </c>
      <c r="L11" s="29">
        <v>0</v>
      </c>
      <c r="M11" s="29">
        <v>0</v>
      </c>
      <c r="N11" s="29">
        <v>0</v>
      </c>
    </row>
    <row r="12" spans="1:42" ht="24.6" customHeight="1">
      <c r="A12" s="70" t="s">
        <v>19</v>
      </c>
      <c r="B12" s="66">
        <v>-188479.95955559838</v>
      </c>
      <c r="C12" s="30"/>
      <c r="D12" s="29">
        <v>-209644.35227559842</v>
      </c>
      <c r="E12" s="30"/>
      <c r="F12" s="29">
        <v>-211861.41606559843</v>
      </c>
      <c r="G12" s="29">
        <v>-213353.29817559844</v>
      </c>
      <c r="H12" s="29">
        <v>-215565.95482559846</v>
      </c>
      <c r="I12" s="29">
        <v>-210607.17346559843</v>
      </c>
      <c r="J12" s="29">
        <v>-213010.82204559844</v>
      </c>
      <c r="K12" s="29">
        <v>-215334.53822559846</v>
      </c>
      <c r="L12" s="29">
        <v>-217717.26783559844</v>
      </c>
      <c r="M12" s="29">
        <v>-220236.40513559844</v>
      </c>
      <c r="N12" s="29">
        <v>-222510.29642559844</v>
      </c>
    </row>
    <row r="13" spans="1:42" ht="24.6" customHeight="1">
      <c r="A13" s="70" t="s">
        <v>20</v>
      </c>
      <c r="B13" s="66">
        <v>0</v>
      </c>
      <c r="C13" s="30"/>
      <c r="D13" s="29">
        <v>0</v>
      </c>
      <c r="E13" s="30"/>
      <c r="F13" s="29">
        <v>0</v>
      </c>
      <c r="G13" s="29">
        <v>0</v>
      </c>
      <c r="H13" s="29">
        <v>0</v>
      </c>
      <c r="I13" s="29">
        <v>0</v>
      </c>
      <c r="J13" s="29">
        <v>0</v>
      </c>
      <c r="K13" s="29">
        <v>0</v>
      </c>
      <c r="L13" s="29">
        <v>0</v>
      </c>
      <c r="M13" s="29">
        <v>0</v>
      </c>
      <c r="N13" s="29">
        <v>0</v>
      </c>
    </row>
    <row r="14" spans="1:42" ht="24.6" customHeight="1" thickBot="1">
      <c r="A14" s="71" t="s">
        <v>21</v>
      </c>
      <c r="B14" s="67">
        <f>SUM(B7:B13)</f>
        <v>265197.45916268072</v>
      </c>
      <c r="C14" s="30"/>
      <c r="D14" s="32">
        <f>SUM(D7:D13)</f>
        <v>261654.34722297432</v>
      </c>
      <c r="E14" s="30"/>
      <c r="F14" s="32">
        <f>SUM(F7:F13)</f>
        <v>266139.48118315765</v>
      </c>
      <c r="G14" s="32">
        <f>SUM(G7:G13)</f>
        <v>270501.28407662344</v>
      </c>
      <c r="H14" s="32">
        <f t="shared" ref="H14:N14" si="0">SUM(H7:H13)</f>
        <v>270534.47344983858</v>
      </c>
      <c r="I14" s="32">
        <f t="shared" si="0"/>
        <v>276103.72526298842</v>
      </c>
      <c r="J14" s="32">
        <f t="shared" si="0"/>
        <v>284042.60423828603</v>
      </c>
      <c r="K14" s="32">
        <f t="shared" si="0"/>
        <v>282635.78265334526</v>
      </c>
      <c r="L14" s="32">
        <f t="shared" si="0"/>
        <v>283144.68977257435</v>
      </c>
      <c r="M14" s="32">
        <f t="shared" si="0"/>
        <v>282505.97986450407</v>
      </c>
      <c r="N14" s="32">
        <f t="shared" si="0"/>
        <v>279307.17469912139</v>
      </c>
    </row>
    <row r="15" spans="1:42" ht="24.6" customHeight="1" thickTop="1">
      <c r="A15" s="72"/>
      <c r="B15" s="30"/>
      <c r="C15" s="30"/>
      <c r="D15" s="30"/>
      <c r="E15" s="30"/>
      <c r="F15" s="30"/>
      <c r="G15" s="30"/>
      <c r="H15" s="30"/>
      <c r="I15" s="30"/>
      <c r="J15" s="30"/>
      <c r="K15" s="30"/>
      <c r="L15" s="30"/>
      <c r="M15" s="30"/>
      <c r="N15" s="30"/>
    </row>
    <row r="16" spans="1:42">
      <c r="A16" s="73"/>
      <c r="B16" s="8"/>
      <c r="C16" s="8"/>
      <c r="D16" s="8"/>
      <c r="E16" s="8"/>
      <c r="F16" s="8"/>
      <c r="G16" s="8"/>
      <c r="H16" s="8"/>
      <c r="I16" s="8"/>
      <c r="J16" s="8"/>
      <c r="K16" s="8"/>
      <c r="L16" s="8"/>
      <c r="M16" s="8"/>
      <c r="N16" s="8"/>
    </row>
    <row r="17" spans="1:30" s="27" customFormat="1" ht="27" customHeight="1" thickBot="1">
      <c r="A17" s="74" t="s">
        <v>22</v>
      </c>
      <c r="B17" s="68">
        <f>B14*0.666666666666666</f>
        <v>176798.30610845363</v>
      </c>
      <c r="C17" s="37"/>
      <c r="D17" s="36">
        <f>D14*0.666666666666666</f>
        <v>174436.23148198269</v>
      </c>
      <c r="E17" s="37"/>
      <c r="F17" s="38">
        <f t="shared" ref="F17:N17" si="1">F14*0.666666666666666</f>
        <v>177426.32078877158</v>
      </c>
      <c r="G17" s="38">
        <f t="shared" si="1"/>
        <v>180334.18938441543</v>
      </c>
      <c r="H17" s="38">
        <f t="shared" si="1"/>
        <v>180356.31563322552</v>
      </c>
      <c r="I17" s="38">
        <f t="shared" si="1"/>
        <v>184069.15017532543</v>
      </c>
      <c r="J17" s="38">
        <f t="shared" si="1"/>
        <v>189361.73615885715</v>
      </c>
      <c r="K17" s="38">
        <f t="shared" si="1"/>
        <v>188423.85510222998</v>
      </c>
      <c r="L17" s="38">
        <f t="shared" si="1"/>
        <v>188763.12651504937</v>
      </c>
      <c r="M17" s="38">
        <f t="shared" si="1"/>
        <v>188337.3199096692</v>
      </c>
      <c r="N17" s="38">
        <f t="shared" si="1"/>
        <v>186204.7831327474</v>
      </c>
      <c r="O17" s="52">
        <f t="shared" ref="O17:AB17" si="2">N17+O21</f>
        <v>186913.15332320498</v>
      </c>
      <c r="P17" s="52">
        <f t="shared" si="2"/>
        <v>192381.14044299533</v>
      </c>
      <c r="Q17" s="52">
        <f t="shared" si="2"/>
        <v>193504.03795635473</v>
      </c>
      <c r="R17" s="52">
        <f t="shared" si="2"/>
        <v>191372.2370724396</v>
      </c>
      <c r="S17" s="52">
        <f t="shared" si="2"/>
        <v>190487.38061792249</v>
      </c>
      <c r="T17" s="52">
        <f t="shared" si="2"/>
        <v>190684.49771621576</v>
      </c>
      <c r="U17" s="52">
        <f t="shared" si="2"/>
        <v>187444.7299913927</v>
      </c>
      <c r="V17" s="52">
        <f t="shared" si="2"/>
        <v>189314.80363231388</v>
      </c>
      <c r="W17" s="52">
        <f t="shared" si="2"/>
        <v>192587.46011423317</v>
      </c>
      <c r="X17" s="52">
        <f t="shared" si="2"/>
        <v>190767.23610448968</v>
      </c>
      <c r="Y17" s="52">
        <f t="shared" si="2"/>
        <v>188820.23173354947</v>
      </c>
      <c r="Z17" s="52">
        <f t="shared" si="2"/>
        <v>187563.08800545457</v>
      </c>
      <c r="AA17" s="52">
        <f t="shared" si="2"/>
        <v>190488.68616809061</v>
      </c>
      <c r="AB17" s="52">
        <f t="shared" si="2"/>
        <v>190728.74586250744</v>
      </c>
      <c r="AD17" s="53">
        <f>AVERAGE(P17:AB17)</f>
        <v>190472.63657061226</v>
      </c>
    </row>
    <row r="18" spans="1:30" s="27" customFormat="1" ht="14.25">
      <c r="A18" s="58" t="s">
        <v>31</v>
      </c>
      <c r="B18" s="47"/>
      <c r="C18" s="30"/>
      <c r="D18" s="47"/>
      <c r="E18" s="30"/>
      <c r="F18" s="30"/>
      <c r="G18" s="30"/>
      <c r="H18" s="30"/>
      <c r="I18" s="30"/>
      <c r="J18" s="30"/>
      <c r="K18" s="30"/>
      <c r="L18" s="30"/>
      <c r="M18" s="30"/>
      <c r="N18" s="30"/>
      <c r="AD18" s="63">
        <f>182145049.774457/1000</f>
        <v>182145.049774457</v>
      </c>
    </row>
    <row r="19" spans="1:30" s="27" customFormat="1" ht="14.25">
      <c r="A19" s="58" t="s">
        <v>33</v>
      </c>
      <c r="B19" s="47"/>
      <c r="C19" s="30"/>
      <c r="D19" s="47"/>
      <c r="E19" s="30"/>
      <c r="F19" s="30"/>
      <c r="G19" s="30"/>
      <c r="H19" s="30"/>
      <c r="I19" s="30"/>
      <c r="J19" s="30"/>
      <c r="K19" s="30"/>
      <c r="L19" s="30"/>
      <c r="M19" s="30"/>
      <c r="N19" s="30"/>
      <c r="AD19" s="63">
        <f>AD17-AD18</f>
        <v>8327.5867961552576</v>
      </c>
    </row>
    <row r="20" spans="1:30" s="27" customFormat="1" ht="91.5" customHeight="1" thickBot="1">
      <c r="A20" s="39"/>
      <c r="B20" s="47"/>
      <c r="C20" s="47"/>
      <c r="D20" s="47"/>
      <c r="E20" s="47"/>
      <c r="F20" s="57" t="s">
        <v>36</v>
      </c>
      <c r="G20" s="57" t="s">
        <v>32</v>
      </c>
      <c r="H20" s="57" t="s">
        <v>32</v>
      </c>
      <c r="I20" s="57" t="s">
        <v>32</v>
      </c>
      <c r="J20" s="57" t="s">
        <v>32</v>
      </c>
      <c r="K20" s="57" t="s">
        <v>32</v>
      </c>
      <c r="L20" s="57" t="s">
        <v>32</v>
      </c>
      <c r="M20" s="57" t="s">
        <v>32</v>
      </c>
      <c r="N20" s="57" t="s">
        <v>32</v>
      </c>
      <c r="O20" s="55" t="s">
        <v>35</v>
      </c>
      <c r="P20" s="55" t="s">
        <v>34</v>
      </c>
      <c r="Q20" s="56" t="s">
        <v>28</v>
      </c>
      <c r="R20" s="56" t="s">
        <v>28</v>
      </c>
      <c r="S20" s="56" t="s">
        <v>28</v>
      </c>
      <c r="T20" s="56" t="s">
        <v>28</v>
      </c>
      <c r="U20" s="56" t="s">
        <v>28</v>
      </c>
      <c r="V20" s="56" t="s">
        <v>28</v>
      </c>
      <c r="W20" s="56" t="s">
        <v>28</v>
      </c>
      <c r="X20" s="56" t="s">
        <v>28</v>
      </c>
      <c r="Y20" s="56" t="s">
        <v>28</v>
      </c>
      <c r="Z20" s="56" t="s">
        <v>28</v>
      </c>
      <c r="AA20" s="56" t="s">
        <v>28</v>
      </c>
      <c r="AB20" s="56" t="s">
        <v>28</v>
      </c>
    </row>
    <row r="21" spans="1:30" ht="15.75">
      <c r="A21" s="48" t="s">
        <v>27</v>
      </c>
      <c r="B21" s="48"/>
      <c r="C21" s="49"/>
      <c r="D21" s="48"/>
      <c r="E21" s="49"/>
      <c r="F21" s="50">
        <f>F17-D17</f>
        <v>2990.0893067888974</v>
      </c>
      <c r="G21" s="50">
        <f t="shared" ref="G21:N21" si="3">G17-F17</f>
        <v>2907.8685956438421</v>
      </c>
      <c r="H21" s="50">
        <f t="shared" si="3"/>
        <v>22.126248810091056</v>
      </c>
      <c r="I21" s="50">
        <f t="shared" si="3"/>
        <v>3712.8345420999103</v>
      </c>
      <c r="J21" s="50">
        <f t="shared" si="3"/>
        <v>5292.5859835317242</v>
      </c>
      <c r="K21" s="50">
        <f t="shared" si="3"/>
        <v>-937.88105662717135</v>
      </c>
      <c r="L21" s="50">
        <f t="shared" si="3"/>
        <v>339.27141281939112</v>
      </c>
      <c r="M21" s="50">
        <f t="shared" si="3"/>
        <v>-425.80660538017401</v>
      </c>
      <c r="N21" s="50">
        <f t="shared" si="3"/>
        <v>-2132.5367769217992</v>
      </c>
      <c r="O21" s="51">
        <f>AVERAGE(F21:N21,P21:AB21)</f>
        <v>708.37019045759837</v>
      </c>
      <c r="P21" s="51">
        <v>5467.9871197903412</v>
      </c>
      <c r="Q21" s="51">
        <f>'Bridger Forecast-As Filed 5.6.3'!G22</f>
        <v>1122.8975133594067</v>
      </c>
      <c r="R21" s="51">
        <f>'Bridger Forecast-As Filed 5.6.3'!H22</f>
        <v>-2131.8008839151298</v>
      </c>
      <c r="S21" s="51">
        <f>'Bridger Forecast-As Filed 5.6.3'!I22</f>
        <v>-884.85645451711025</v>
      </c>
      <c r="T21" s="51">
        <f>'Bridger Forecast-As Filed 5.6.3'!J22</f>
        <v>197.11709829326719</v>
      </c>
      <c r="U21" s="51">
        <f>'Bridger Forecast-As Filed 5.6.3'!K22</f>
        <v>-3239.7677248230611</v>
      </c>
      <c r="V21" s="51">
        <f>'Bridger Forecast-As Filed 5.6.3'!L22</f>
        <v>1870.0736409211822</v>
      </c>
      <c r="W21" s="51">
        <f>'Bridger Forecast-As Filed 5.6.3'!M22</f>
        <v>3272.6564819192863</v>
      </c>
      <c r="X21" s="51">
        <f>'Bridger Forecast-As Filed 5.6.3'!N22</f>
        <v>-1820.2240097434842</v>
      </c>
      <c r="Y21" s="51">
        <f>'Bridger Forecast-As Filed 5.6.3'!O22</f>
        <v>-1947.0043709402089</v>
      </c>
      <c r="Z21" s="51">
        <f>'Bridger Forecast-As Filed 5.6.3'!P22</f>
        <v>-1257.1437280949031</v>
      </c>
      <c r="AA21" s="51">
        <f>'Bridger Forecast-As Filed 5.6.3'!Q22</f>
        <v>2925.5981626360444</v>
      </c>
      <c r="AB21" s="51">
        <f>'Bridger Forecast-As Filed 5.6.3'!R22</f>
        <v>240.059694416821</v>
      </c>
    </row>
    <row r="22" spans="1:30" ht="24.6" customHeight="1">
      <c r="Y22" s="64"/>
      <c r="Z22" s="64"/>
      <c r="AA22" s="64"/>
      <c r="AB22" s="64"/>
    </row>
    <row r="23" spans="1:30" ht="24.6" customHeight="1">
      <c r="Y23" s="64"/>
      <c r="Z23" s="64"/>
      <c r="AA23" s="64"/>
      <c r="AB23" s="64"/>
    </row>
    <row r="24" spans="1:30" ht="24.6" customHeight="1">
      <c r="C24" s="22"/>
      <c r="E24" s="22"/>
    </row>
    <row r="25" spans="1:30" ht="24.6" customHeight="1">
      <c r="C25" s="22"/>
      <c r="E25" s="22"/>
      <c r="F25" s="195" t="s">
        <v>37</v>
      </c>
      <c r="G25" s="195"/>
      <c r="H25" s="195"/>
      <c r="I25" s="195"/>
      <c r="J25" s="195"/>
      <c r="K25" s="195"/>
      <c r="L25" s="195"/>
      <c r="M25" s="195"/>
      <c r="N25" s="195"/>
      <c r="O25" s="195"/>
    </row>
    <row r="26" spans="1:30" ht="24.6" customHeight="1">
      <c r="F26" s="195"/>
      <c r="G26" s="195"/>
      <c r="H26" s="195"/>
      <c r="I26" s="195"/>
      <c r="J26" s="195"/>
      <c r="K26" s="195"/>
      <c r="L26" s="195"/>
      <c r="M26" s="195"/>
      <c r="N26" s="195"/>
      <c r="O26" s="195"/>
    </row>
  </sheetData>
  <mergeCells count="1">
    <mergeCell ref="F25:O26"/>
  </mergeCells>
  <pageMargins left="0.25" right="0.25" top="0.75" bottom="0.75" header="0.3" footer="0.3"/>
  <pageSetup scale="70" orientation="landscape" r:id="rId1"/>
  <headerFooter scaleWithDoc="0" alignWithMargins="0"/>
</worksheet>
</file>

<file path=xl/worksheets/sheet3.xml><?xml version="1.0" encoding="utf-8"?>
<worksheet xmlns="http://schemas.openxmlformats.org/spreadsheetml/2006/main" xmlns:r="http://schemas.openxmlformats.org/officeDocument/2006/relationships">
  <sheetPr>
    <pageSetUpPr fitToPage="1"/>
  </sheetPr>
  <dimension ref="A1:R26"/>
  <sheetViews>
    <sheetView view="pageLayout" zoomScale="70" zoomScaleNormal="100" zoomScaleSheetLayoutView="75" zoomScalePageLayoutView="70" workbookViewId="0">
      <selection activeCell="G25" sqref="G25"/>
    </sheetView>
  </sheetViews>
  <sheetFormatPr defaultColWidth="8.75" defaultRowHeight="15"/>
  <cols>
    <col min="1" max="1" width="29.625" style="22" customWidth="1"/>
    <col min="2" max="2" width="9.75" style="22" customWidth="1"/>
    <col min="3" max="3" width="1.75" style="45" customWidth="1"/>
    <col min="4" max="4" width="9.75" style="22" customWidth="1"/>
    <col min="5" max="5" width="1.75" style="45" customWidth="1"/>
    <col min="6" max="18" width="9.75" style="22" customWidth="1"/>
    <col min="19" max="16384" width="8.75" style="22"/>
  </cols>
  <sheetData>
    <row r="1" spans="1:18">
      <c r="A1" s="21"/>
      <c r="B1" s="1"/>
      <c r="C1" s="8"/>
      <c r="D1" s="1"/>
      <c r="E1" s="8"/>
      <c r="F1" s="1"/>
      <c r="G1" s="1"/>
      <c r="H1" s="1"/>
      <c r="I1" s="1"/>
      <c r="J1" s="1"/>
      <c r="K1" s="1"/>
      <c r="L1" s="1"/>
      <c r="M1" s="1"/>
      <c r="N1" s="1"/>
      <c r="O1" s="1"/>
      <c r="P1" s="1"/>
      <c r="Q1" s="1"/>
      <c r="R1" s="20" t="s">
        <v>84</v>
      </c>
    </row>
    <row r="2" spans="1:18">
      <c r="A2" s="21"/>
      <c r="B2" s="1"/>
      <c r="C2" s="8"/>
      <c r="D2" s="1"/>
      <c r="E2" s="8"/>
      <c r="F2" s="1"/>
      <c r="G2" s="1"/>
      <c r="H2" s="1"/>
      <c r="I2" s="1"/>
      <c r="J2" s="1"/>
      <c r="K2" s="1"/>
      <c r="L2" s="1"/>
      <c r="M2" s="1"/>
      <c r="N2" s="1"/>
      <c r="O2" s="1"/>
      <c r="P2" s="1"/>
      <c r="Q2" s="1"/>
      <c r="R2" s="20" t="s">
        <v>39</v>
      </c>
    </row>
    <row r="3" spans="1:18">
      <c r="A3" s="21"/>
      <c r="B3" s="1"/>
      <c r="C3" s="8"/>
      <c r="D3" s="1"/>
      <c r="E3" s="8"/>
      <c r="F3" s="1"/>
      <c r="G3" s="1"/>
      <c r="H3" s="1"/>
      <c r="I3" s="1"/>
      <c r="J3" s="1"/>
      <c r="K3" s="1"/>
      <c r="L3" s="1"/>
      <c r="M3" s="1"/>
      <c r="N3" s="1"/>
      <c r="O3" s="1"/>
      <c r="P3" s="1"/>
      <c r="Q3" s="1"/>
      <c r="R3" s="20" t="s">
        <v>40</v>
      </c>
    </row>
    <row r="4" spans="1:18">
      <c r="A4" s="21" t="s">
        <v>41</v>
      </c>
      <c r="B4" s="1"/>
      <c r="C4" s="8"/>
      <c r="D4" s="1"/>
      <c r="E4" s="8"/>
      <c r="F4" s="1"/>
      <c r="G4" s="1"/>
      <c r="H4" s="1"/>
      <c r="I4" s="1"/>
      <c r="J4" s="1"/>
      <c r="K4" s="1"/>
      <c r="L4" s="1"/>
      <c r="M4" s="1"/>
      <c r="N4" s="1"/>
      <c r="O4" s="1"/>
      <c r="P4" s="1"/>
      <c r="Q4" s="1"/>
      <c r="R4" s="1"/>
    </row>
    <row r="5" spans="1:18">
      <c r="A5" s="21" t="s">
        <v>9</v>
      </c>
      <c r="B5" s="1"/>
      <c r="C5" s="8"/>
      <c r="D5" s="1"/>
      <c r="E5" s="8"/>
      <c r="F5" s="1"/>
      <c r="G5" s="1"/>
      <c r="H5" s="1"/>
      <c r="I5" s="1"/>
      <c r="J5" s="1"/>
      <c r="K5" s="1"/>
      <c r="L5" s="1"/>
      <c r="M5" s="1"/>
      <c r="N5" s="1"/>
      <c r="O5" s="1"/>
      <c r="P5" s="1"/>
      <c r="Q5" s="1"/>
      <c r="R5" s="1"/>
    </row>
    <row r="6" spans="1:18">
      <c r="A6" s="21"/>
      <c r="B6" s="1"/>
      <c r="C6" s="8"/>
      <c r="D6" s="1"/>
      <c r="E6" s="8"/>
      <c r="F6" s="1"/>
      <c r="G6" s="1"/>
      <c r="H6" s="1"/>
      <c r="I6" s="1"/>
      <c r="J6" s="1"/>
      <c r="K6" s="1"/>
      <c r="L6" s="1"/>
      <c r="M6" s="1"/>
      <c r="N6" s="1"/>
      <c r="O6" s="1"/>
      <c r="P6" s="1"/>
      <c r="Q6" s="1"/>
      <c r="R6" s="1"/>
    </row>
    <row r="7" spans="1:18" ht="22.9" customHeight="1" thickBot="1">
      <c r="A7" s="23" t="s">
        <v>10</v>
      </c>
      <c r="B7" s="3" t="s">
        <v>11</v>
      </c>
      <c r="C7" s="10"/>
      <c r="D7" s="3" t="s">
        <v>11</v>
      </c>
      <c r="E7" s="10"/>
      <c r="F7" s="3" t="s">
        <v>12</v>
      </c>
      <c r="G7" s="3" t="s">
        <v>12</v>
      </c>
      <c r="H7" s="3" t="s">
        <v>12</v>
      </c>
      <c r="I7" s="3" t="s">
        <v>12</v>
      </c>
      <c r="J7" s="3" t="s">
        <v>12</v>
      </c>
      <c r="K7" s="3" t="s">
        <v>12</v>
      </c>
      <c r="L7" s="3" t="s">
        <v>12</v>
      </c>
      <c r="M7" s="3" t="s">
        <v>12</v>
      </c>
      <c r="N7" s="3" t="s">
        <v>12</v>
      </c>
      <c r="O7" s="3" t="s">
        <v>12</v>
      </c>
      <c r="P7" s="3" t="s">
        <v>12</v>
      </c>
      <c r="Q7" s="3" t="s">
        <v>12</v>
      </c>
      <c r="R7" s="3" t="s">
        <v>12</v>
      </c>
    </row>
    <row r="8" spans="1:18" s="27" customFormat="1" ht="60" customHeight="1">
      <c r="A8" s="24" t="s">
        <v>13</v>
      </c>
      <c r="B8" s="25">
        <v>40330</v>
      </c>
      <c r="C8" s="26"/>
      <c r="D8" s="25">
        <v>40695</v>
      </c>
      <c r="E8" s="26"/>
      <c r="F8" s="25">
        <v>41030</v>
      </c>
      <c r="G8" s="25">
        <v>41061</v>
      </c>
      <c r="H8" s="25">
        <v>41091</v>
      </c>
      <c r="I8" s="25">
        <v>41122</v>
      </c>
      <c r="J8" s="25">
        <v>41153</v>
      </c>
      <c r="K8" s="25">
        <v>41183</v>
      </c>
      <c r="L8" s="25">
        <v>41214</v>
      </c>
      <c r="M8" s="25">
        <v>41244</v>
      </c>
      <c r="N8" s="25">
        <v>41275</v>
      </c>
      <c r="O8" s="25">
        <v>41306</v>
      </c>
      <c r="P8" s="25">
        <v>41334</v>
      </c>
      <c r="Q8" s="25">
        <v>41365</v>
      </c>
      <c r="R8" s="25">
        <v>41395</v>
      </c>
    </row>
    <row r="9" spans="1:18" ht="24.6" customHeight="1">
      <c r="A9" s="28" t="s">
        <v>14</v>
      </c>
      <c r="B9" s="29">
        <v>417072.17952999996</v>
      </c>
      <c r="C9" s="30"/>
      <c r="D9" s="29">
        <v>429423.70836999995</v>
      </c>
      <c r="E9" s="30"/>
      <c r="F9" s="29">
        <v>449505.79033999995</v>
      </c>
      <c r="G9" s="29">
        <v>453529.79033999995</v>
      </c>
      <c r="H9" s="29">
        <v>454753.02133999998</v>
      </c>
      <c r="I9" s="29">
        <v>457038.02133999998</v>
      </c>
      <c r="J9" s="29">
        <v>459646.02133999998</v>
      </c>
      <c r="K9" s="29">
        <v>462226.02133999998</v>
      </c>
      <c r="L9" s="29">
        <v>467768.02133999998</v>
      </c>
      <c r="M9" s="29">
        <v>474367.02133999998</v>
      </c>
      <c r="N9" s="29">
        <v>474828.02133999998</v>
      </c>
      <c r="O9" s="29">
        <v>475549.02133999998</v>
      </c>
      <c r="P9" s="29">
        <v>476145.19433999999</v>
      </c>
      <c r="Q9" s="29">
        <v>479437.19433999999</v>
      </c>
      <c r="R9" s="29">
        <v>480141.19433999999</v>
      </c>
    </row>
    <row r="10" spans="1:18" ht="24.6" customHeight="1">
      <c r="A10" s="28" t="s">
        <v>15</v>
      </c>
      <c r="B10" s="29">
        <v>14839.525270000002</v>
      </c>
      <c r="C10" s="30"/>
      <c r="D10" s="29">
        <v>15042.494739999998</v>
      </c>
      <c r="E10" s="30"/>
      <c r="F10" s="29">
        <v>15163.183003076923</v>
      </c>
      <c r="G10" s="29">
        <v>15163.183003076923</v>
      </c>
      <c r="H10" s="29">
        <v>15163.183003076923</v>
      </c>
      <c r="I10" s="29">
        <v>15163.183003076923</v>
      </c>
      <c r="J10" s="29">
        <v>15163.183003076923</v>
      </c>
      <c r="K10" s="29">
        <v>15163.183003076923</v>
      </c>
      <c r="L10" s="29">
        <v>15163.183003076923</v>
      </c>
      <c r="M10" s="29">
        <v>15163.183003076923</v>
      </c>
      <c r="N10" s="29">
        <v>15163.183003076923</v>
      </c>
      <c r="O10" s="29">
        <v>15163.183003076923</v>
      </c>
      <c r="P10" s="29">
        <v>15163.183003076923</v>
      </c>
      <c r="Q10" s="29">
        <v>15163.183003076923</v>
      </c>
      <c r="R10" s="29">
        <v>15163.183003076923</v>
      </c>
    </row>
    <row r="11" spans="1:18" ht="24.6" customHeight="1">
      <c r="A11" s="28" t="s">
        <v>16</v>
      </c>
      <c r="B11" s="29">
        <v>18749.627339999999</v>
      </c>
      <c r="C11" s="30"/>
      <c r="D11" s="29">
        <v>24182.219119999998</v>
      </c>
      <c r="E11" s="30"/>
      <c r="F11" s="29">
        <v>36454.359386879434</v>
      </c>
      <c r="G11" s="29">
        <v>37562.483665526073</v>
      </c>
      <c r="H11" s="29">
        <v>36355.591932044867</v>
      </c>
      <c r="I11" s="29">
        <v>36307.716747272272</v>
      </c>
      <c r="J11" s="29">
        <v>37376.732414999409</v>
      </c>
      <c r="K11" s="29">
        <v>30106.954752883037</v>
      </c>
      <c r="L11" s="29">
        <v>29815.466499754217</v>
      </c>
      <c r="M11" s="29">
        <v>31387.16513688305</v>
      </c>
      <c r="N11" s="29">
        <v>31610.550381096295</v>
      </c>
      <c r="O11" s="29">
        <v>31025.678749756698</v>
      </c>
      <c r="P11" s="29">
        <v>31930.5641629899</v>
      </c>
      <c r="Q11" s="29">
        <v>36442.377153247013</v>
      </c>
      <c r="R11" s="29">
        <v>35367.391039705661</v>
      </c>
    </row>
    <row r="12" spans="1:18" ht="24.6" customHeight="1">
      <c r="A12" s="28" t="s">
        <v>17</v>
      </c>
      <c r="B12" s="29">
        <v>3016.0865782791793</v>
      </c>
      <c r="C12" s="30"/>
      <c r="D12" s="29">
        <v>2650.27726857275</v>
      </c>
      <c r="E12" s="30"/>
      <c r="F12" s="29">
        <v>2726.9279438552389</v>
      </c>
      <c r="G12" s="29">
        <v>2002.1389542404554</v>
      </c>
      <c r="H12" s="29">
        <v>1426.9232392062545</v>
      </c>
      <c r="I12" s="29">
        <v>649.95637439610221</v>
      </c>
      <c r="J12" s="29">
        <v>0</v>
      </c>
      <c r="K12" s="29">
        <v>2168.8314410199159</v>
      </c>
      <c r="L12" s="29">
        <v>2483.6281131334481</v>
      </c>
      <c r="M12" s="29">
        <v>2010.6572744863938</v>
      </c>
      <c r="N12" s="29">
        <v>1452.5780417949484</v>
      </c>
      <c r="O12" s="29">
        <v>1082.7952542977964</v>
      </c>
      <c r="P12" s="29">
        <v>544.34056887676104</v>
      </c>
      <c r="Q12" s="29">
        <v>0</v>
      </c>
      <c r="R12" s="29">
        <v>3041.703156664878</v>
      </c>
    </row>
    <row r="13" spans="1:18" ht="24.6" customHeight="1">
      <c r="A13" s="28" t="s">
        <v>18</v>
      </c>
      <c r="B13" s="29">
        <v>0</v>
      </c>
      <c r="C13" s="30"/>
      <c r="D13" s="29">
        <v>0</v>
      </c>
      <c r="E13" s="30"/>
      <c r="F13" s="29">
        <v>0</v>
      </c>
      <c r="G13" s="29">
        <v>0</v>
      </c>
      <c r="H13" s="29">
        <v>0</v>
      </c>
      <c r="I13" s="29">
        <v>0</v>
      </c>
      <c r="J13" s="29">
        <v>0</v>
      </c>
      <c r="K13" s="29">
        <v>0</v>
      </c>
      <c r="L13" s="29">
        <v>0</v>
      </c>
      <c r="M13" s="29">
        <v>0</v>
      </c>
      <c r="N13" s="29">
        <v>0</v>
      </c>
      <c r="O13" s="29">
        <v>0</v>
      </c>
      <c r="P13" s="29">
        <v>0</v>
      </c>
      <c r="Q13" s="29">
        <v>0</v>
      </c>
      <c r="R13" s="29">
        <v>0</v>
      </c>
    </row>
    <row r="14" spans="1:18" ht="24.6" customHeight="1">
      <c r="A14" s="28" t="s">
        <v>19</v>
      </c>
      <c r="B14" s="29">
        <v>-188479.95955559838</v>
      </c>
      <c r="C14" s="30"/>
      <c r="D14" s="29">
        <v>-209644.35227559842</v>
      </c>
      <c r="E14" s="30"/>
      <c r="F14" s="29">
        <v>-227769.93020355061</v>
      </c>
      <c r="G14" s="29">
        <v>-230492.91922254345</v>
      </c>
      <c r="H14" s="29">
        <v>-233131.74409990068</v>
      </c>
      <c r="I14" s="29">
        <v>-235919.18673209363</v>
      </c>
      <c r="J14" s="29">
        <v>-238650.57037798472</v>
      </c>
      <c r="K14" s="29">
        <v>-240989.27574412292</v>
      </c>
      <c r="L14" s="29">
        <v>-243749.47370172583</v>
      </c>
      <c r="M14" s="29">
        <v>-246538.21677732866</v>
      </c>
      <c r="N14" s="29">
        <v>-249394.85880346573</v>
      </c>
      <c r="O14" s="29">
        <v>-252081.71094103926</v>
      </c>
      <c r="P14" s="29">
        <v>-254930.03026099381</v>
      </c>
      <c r="Q14" s="29">
        <v>-257801.10543842003</v>
      </c>
      <c r="R14" s="29">
        <v>-260111.73293991835</v>
      </c>
    </row>
    <row r="15" spans="1:18" ht="24.6" customHeight="1">
      <c r="A15" s="28" t="s">
        <v>20</v>
      </c>
      <c r="B15" s="29">
        <v>0</v>
      </c>
      <c r="C15" s="30"/>
      <c r="D15" s="29">
        <v>0</v>
      </c>
      <c r="E15" s="30"/>
      <c r="F15" s="29">
        <v>0</v>
      </c>
      <c r="G15" s="29">
        <v>0</v>
      </c>
      <c r="H15" s="29">
        <v>0</v>
      </c>
      <c r="I15" s="29">
        <v>0</v>
      </c>
      <c r="J15" s="29">
        <v>0</v>
      </c>
      <c r="K15" s="29">
        <v>0</v>
      </c>
      <c r="L15" s="29">
        <v>0</v>
      </c>
      <c r="M15" s="29">
        <v>0</v>
      </c>
      <c r="N15" s="29">
        <v>0</v>
      </c>
      <c r="O15" s="29">
        <v>0</v>
      </c>
      <c r="P15" s="29">
        <v>0</v>
      </c>
      <c r="Q15" s="29">
        <v>0</v>
      </c>
      <c r="R15" s="29">
        <v>0</v>
      </c>
    </row>
    <row r="16" spans="1:18" ht="24.6" customHeight="1" thickBot="1">
      <c r="A16" s="31" t="s">
        <v>21</v>
      </c>
      <c r="B16" s="32">
        <f>SUM(B9:B15)</f>
        <v>265197.45916268072</v>
      </c>
      <c r="C16" s="30"/>
      <c r="D16" s="32">
        <f>SUM(D9:D15)</f>
        <v>261654.34722297432</v>
      </c>
      <c r="E16" s="30"/>
      <c r="F16" s="32">
        <f>SUM(F9:F15)</f>
        <v>276080.33047026093</v>
      </c>
      <c r="G16" s="32">
        <f>SUM(G9:G15)</f>
        <v>277764.67674030003</v>
      </c>
      <c r="H16" s="32">
        <f t="shared" ref="H16:Q16" si="0">SUM(H9:H15)</f>
        <v>274566.97541442735</v>
      </c>
      <c r="I16" s="32">
        <f t="shared" si="0"/>
        <v>273239.69073265168</v>
      </c>
      <c r="J16" s="32">
        <f t="shared" si="0"/>
        <v>273535.36638009158</v>
      </c>
      <c r="K16" s="32">
        <f t="shared" si="0"/>
        <v>268675.71479285695</v>
      </c>
      <c r="L16" s="32">
        <f t="shared" si="0"/>
        <v>271480.82525423873</v>
      </c>
      <c r="M16" s="32">
        <f t="shared" si="0"/>
        <v>276389.80997711769</v>
      </c>
      <c r="N16" s="32">
        <f t="shared" si="0"/>
        <v>273659.47396250244</v>
      </c>
      <c r="O16" s="32">
        <f>SUM(O9:O15)</f>
        <v>270738.96740609215</v>
      </c>
      <c r="P16" s="33">
        <f>SUM(P9:P15)</f>
        <v>268853.25181394978</v>
      </c>
      <c r="Q16" s="33">
        <f t="shared" si="0"/>
        <v>273241.64905790385</v>
      </c>
      <c r="R16" s="32">
        <f>SUM(R9:R15)</f>
        <v>273601.73859952908</v>
      </c>
    </row>
    <row r="17" spans="1:18" ht="15.75" thickTop="1">
      <c r="A17" s="34"/>
      <c r="B17" s="8"/>
      <c r="C17" s="8"/>
      <c r="D17" s="8"/>
      <c r="E17" s="8"/>
      <c r="F17" s="8"/>
      <c r="G17" s="8"/>
      <c r="H17" s="8"/>
      <c r="I17" s="8"/>
      <c r="J17" s="8"/>
      <c r="K17" s="8"/>
      <c r="L17" s="8"/>
      <c r="M17" s="8"/>
      <c r="N17" s="8"/>
      <c r="O17" s="8"/>
      <c r="P17" s="8"/>
      <c r="Q17" s="8"/>
      <c r="R17" s="8"/>
    </row>
    <row r="18" spans="1:18" s="27" customFormat="1" ht="27" customHeight="1" thickBot="1">
      <c r="A18" s="35" t="s">
        <v>22</v>
      </c>
      <c r="B18" s="36">
        <f>B16*0.666666666666666</f>
        <v>176798.30610845363</v>
      </c>
      <c r="C18" s="37"/>
      <c r="D18" s="36">
        <f>D16*0.666666666666666</f>
        <v>174436.23148198269</v>
      </c>
      <c r="E18" s="37"/>
      <c r="F18" s="38">
        <f t="shared" ref="F18:R18" si="1">F16*0.666666666666666</f>
        <v>184053.55364684042</v>
      </c>
      <c r="G18" s="38">
        <f t="shared" si="1"/>
        <v>185176.45116019982</v>
      </c>
      <c r="H18" s="38">
        <f t="shared" si="1"/>
        <v>183044.65027628469</v>
      </c>
      <c r="I18" s="38">
        <f t="shared" si="1"/>
        <v>182159.79382176758</v>
      </c>
      <c r="J18" s="38">
        <f t="shared" si="1"/>
        <v>182356.91092006085</v>
      </c>
      <c r="K18" s="38">
        <f t="shared" si="1"/>
        <v>179117.14319523779</v>
      </c>
      <c r="L18" s="38">
        <f t="shared" si="1"/>
        <v>180987.21683615897</v>
      </c>
      <c r="M18" s="38">
        <f t="shared" si="1"/>
        <v>184259.87331807826</v>
      </c>
      <c r="N18" s="38">
        <f t="shared" si="1"/>
        <v>182439.64930833477</v>
      </c>
      <c r="O18" s="38">
        <f t="shared" si="1"/>
        <v>180492.64493739457</v>
      </c>
      <c r="P18" s="38">
        <f t="shared" si="1"/>
        <v>179235.50120929966</v>
      </c>
      <c r="Q18" s="38">
        <f t="shared" si="1"/>
        <v>182161.09937193571</v>
      </c>
      <c r="R18" s="38">
        <f t="shared" si="1"/>
        <v>182401.15906635253</v>
      </c>
    </row>
    <row r="19" spans="1:18" s="27" customFormat="1" ht="14.25">
      <c r="A19" s="39"/>
      <c r="B19" s="40" t="s">
        <v>23</v>
      </c>
      <c r="C19" s="41"/>
      <c r="D19" s="40" t="s">
        <v>23</v>
      </c>
      <c r="E19" s="30"/>
      <c r="F19" s="30"/>
    </row>
    <row r="20" spans="1:18" ht="26.25" thickBot="1">
      <c r="A20" s="42" t="s">
        <v>24</v>
      </c>
      <c r="B20" s="43">
        <f>+AVERAGE(F18:R18)</f>
        <v>182145.04977445735</v>
      </c>
      <c r="C20" s="44"/>
      <c r="D20" s="44" t="s">
        <v>23</v>
      </c>
      <c r="M20" s="46"/>
      <c r="N20" s="46"/>
      <c r="O20" s="46"/>
      <c r="P20" s="46"/>
      <c r="Q20" s="46"/>
      <c r="R20" s="46"/>
    </row>
    <row r="21" spans="1:18" ht="24.6" customHeight="1"/>
    <row r="22" spans="1:18" ht="24.6" customHeight="1">
      <c r="A22" s="48" t="s">
        <v>29</v>
      </c>
      <c r="B22" s="48"/>
      <c r="C22" s="49"/>
      <c r="D22" s="48"/>
      <c r="E22" s="49"/>
      <c r="F22" s="48"/>
      <c r="G22" s="47">
        <f t="shared" ref="G22:R22" si="2">G18-F18</f>
        <v>1122.8975133594067</v>
      </c>
      <c r="H22" s="47">
        <f t="shared" si="2"/>
        <v>-2131.8008839151298</v>
      </c>
      <c r="I22" s="47">
        <f t="shared" si="2"/>
        <v>-884.85645451711025</v>
      </c>
      <c r="J22" s="47">
        <f t="shared" si="2"/>
        <v>197.11709829326719</v>
      </c>
      <c r="K22" s="47">
        <f t="shared" si="2"/>
        <v>-3239.7677248230611</v>
      </c>
      <c r="L22" s="47">
        <f t="shared" si="2"/>
        <v>1870.0736409211822</v>
      </c>
      <c r="M22" s="47">
        <f t="shared" si="2"/>
        <v>3272.6564819192863</v>
      </c>
      <c r="N22" s="47">
        <f t="shared" si="2"/>
        <v>-1820.2240097434842</v>
      </c>
      <c r="O22" s="47">
        <f t="shared" si="2"/>
        <v>-1947.0043709402089</v>
      </c>
      <c r="P22" s="47">
        <f t="shared" si="2"/>
        <v>-1257.1437280949031</v>
      </c>
      <c r="Q22" s="47">
        <f t="shared" si="2"/>
        <v>2925.5981626360444</v>
      </c>
      <c r="R22" s="47">
        <f t="shared" si="2"/>
        <v>240.059694416821</v>
      </c>
    </row>
    <row r="23" spans="1:18" ht="24.6" customHeight="1"/>
    <row r="24" spans="1:18" ht="24.6" customHeight="1"/>
    <row r="25" spans="1:18" ht="24.6" customHeight="1"/>
    <row r="26" spans="1:18" ht="24.6" customHeight="1"/>
  </sheetData>
  <pageMargins left="0.5" right="0.42" top="1" bottom="1" header="0.5" footer="0.5"/>
  <pageSetup scale="67" orientation="landscape" r:id="rId1"/>
  <headerFooter alignWithMargins="0"/>
</worksheet>
</file>

<file path=xl/worksheets/sheet4.xml><?xml version="1.0" encoding="utf-8"?>
<worksheet xmlns="http://schemas.openxmlformats.org/spreadsheetml/2006/main" xmlns:r="http://schemas.openxmlformats.org/officeDocument/2006/relationships">
  <dimension ref="A1:N65"/>
  <sheetViews>
    <sheetView view="pageLayout" zoomScale="55" zoomScaleNormal="70" zoomScaleSheetLayoutView="100" zoomScalePageLayoutView="55" workbookViewId="0">
      <selection activeCell="J36" sqref="J36"/>
    </sheetView>
  </sheetViews>
  <sheetFormatPr defaultRowHeight="15.75"/>
  <cols>
    <col min="1" max="2" width="16" customWidth="1"/>
    <col min="3" max="12" width="15.375" bestFit="1" customWidth="1"/>
    <col min="13" max="13" width="14.625" bestFit="1" customWidth="1"/>
    <col min="14" max="14" width="12.375" customWidth="1"/>
  </cols>
  <sheetData>
    <row r="1" spans="1:14">
      <c r="A1" s="2"/>
      <c r="B1" s="2"/>
      <c r="C1" s="1"/>
      <c r="D1" s="1"/>
      <c r="E1" s="1"/>
      <c r="F1" s="1"/>
      <c r="G1" s="1"/>
      <c r="H1" s="1"/>
      <c r="I1" s="1"/>
      <c r="J1" s="1"/>
      <c r="L1" s="1"/>
      <c r="M1" s="20" t="s">
        <v>85</v>
      </c>
      <c r="N1" s="1"/>
    </row>
    <row r="2" spans="1:14">
      <c r="A2" s="2"/>
      <c r="B2" s="2"/>
      <c r="C2" s="1"/>
      <c r="D2" s="1"/>
      <c r="E2" s="1"/>
      <c r="F2" s="1"/>
      <c r="G2" s="1"/>
      <c r="H2" s="1"/>
      <c r="I2" s="1"/>
      <c r="J2" s="1"/>
      <c r="L2" s="1"/>
      <c r="M2" s="20" t="s">
        <v>39</v>
      </c>
      <c r="N2" s="1"/>
    </row>
    <row r="3" spans="1:14">
      <c r="A3" s="2"/>
      <c r="B3" s="2"/>
      <c r="C3" s="1"/>
      <c r="D3" s="1"/>
      <c r="E3" s="1"/>
      <c r="F3" s="1"/>
      <c r="G3" s="1"/>
      <c r="H3" s="1"/>
      <c r="I3" s="1"/>
      <c r="J3" s="1"/>
      <c r="L3" s="1"/>
      <c r="M3" s="20" t="s">
        <v>40</v>
      </c>
      <c r="N3" s="1"/>
    </row>
    <row r="4" spans="1:14">
      <c r="A4" s="2" t="s">
        <v>66</v>
      </c>
      <c r="B4" s="2"/>
      <c r="C4" s="1"/>
      <c r="D4" s="1"/>
      <c r="E4" s="1"/>
      <c r="F4" s="1"/>
      <c r="G4" s="1"/>
      <c r="H4" s="1"/>
      <c r="I4" s="1"/>
      <c r="J4" s="1"/>
      <c r="K4" s="1"/>
      <c r="L4" s="1"/>
      <c r="M4" s="1"/>
      <c r="N4" s="1"/>
    </row>
    <row r="5" spans="1:14">
      <c r="A5" s="154" t="s">
        <v>61</v>
      </c>
      <c r="B5" s="154"/>
      <c r="C5" s="1"/>
      <c r="D5" s="1"/>
      <c r="E5" s="1"/>
      <c r="F5" s="1"/>
      <c r="G5" s="1"/>
      <c r="H5" s="1"/>
      <c r="I5" s="1"/>
      <c r="J5" s="1"/>
      <c r="K5" s="1"/>
      <c r="L5" s="1"/>
      <c r="M5" s="1"/>
      <c r="N5" s="1"/>
    </row>
    <row r="6" spans="1:14" s="95" customFormat="1">
      <c r="A6" s="8"/>
      <c r="B6" s="8"/>
      <c r="C6" s="155"/>
      <c r="D6" s="155"/>
      <c r="E6" s="155"/>
      <c r="F6" s="155"/>
      <c r="G6" s="155"/>
      <c r="H6" s="155"/>
      <c r="I6" s="155"/>
      <c r="J6" s="155"/>
      <c r="K6" s="155"/>
      <c r="L6" s="155"/>
      <c r="M6" s="155"/>
    </row>
    <row r="7" spans="1:14" s="95" customFormat="1" ht="16.5" customHeight="1">
      <c r="A7" s="156"/>
      <c r="B7" s="156"/>
      <c r="C7" s="155"/>
      <c r="D7" s="155"/>
      <c r="E7" s="155"/>
      <c r="F7" s="155"/>
      <c r="G7" s="155"/>
      <c r="H7" s="155"/>
      <c r="I7" s="155"/>
      <c r="J7" s="155"/>
      <c r="K7" s="155"/>
      <c r="L7" s="155"/>
      <c r="M7" s="155"/>
    </row>
    <row r="8" spans="1:14" s="95" customFormat="1">
      <c r="A8" s="157"/>
      <c r="B8" s="158">
        <v>40330</v>
      </c>
      <c r="C8" s="159">
        <f>EOMONTH(B8,1)</f>
        <v>40390</v>
      </c>
      <c r="D8" s="159">
        <f t="shared" ref="D8:M8" si="0">EOMONTH(C8,1)</f>
        <v>40421</v>
      </c>
      <c r="E8" s="159">
        <f t="shared" si="0"/>
        <v>40451</v>
      </c>
      <c r="F8" s="159">
        <f t="shared" si="0"/>
        <v>40482</v>
      </c>
      <c r="G8" s="159">
        <f t="shared" si="0"/>
        <v>40512</v>
      </c>
      <c r="H8" s="159">
        <f t="shared" si="0"/>
        <v>40543</v>
      </c>
      <c r="I8" s="159">
        <f t="shared" si="0"/>
        <v>40574</v>
      </c>
      <c r="J8" s="159">
        <f t="shared" si="0"/>
        <v>40602</v>
      </c>
      <c r="K8" s="159">
        <f t="shared" si="0"/>
        <v>40633</v>
      </c>
      <c r="L8" s="159">
        <f t="shared" si="0"/>
        <v>40663</v>
      </c>
      <c r="M8" s="159">
        <f t="shared" si="0"/>
        <v>40694</v>
      </c>
    </row>
    <row r="9" spans="1:14" s="95" customFormat="1">
      <c r="A9" s="157"/>
      <c r="B9" s="160" t="s">
        <v>67</v>
      </c>
      <c r="C9" s="160" t="s">
        <v>67</v>
      </c>
      <c r="D9" s="160" t="s">
        <v>67</v>
      </c>
      <c r="E9" s="160" t="s">
        <v>67</v>
      </c>
      <c r="F9" s="160" t="s">
        <v>67</v>
      </c>
      <c r="G9" s="160" t="s">
        <v>67</v>
      </c>
      <c r="H9" s="160" t="s">
        <v>67</v>
      </c>
      <c r="I9" s="160" t="s">
        <v>67</v>
      </c>
      <c r="J9" s="160" t="s">
        <v>67</v>
      </c>
      <c r="K9" s="160" t="s">
        <v>67</v>
      </c>
      <c r="L9" s="160" t="s">
        <v>67</v>
      </c>
      <c r="M9" s="161" t="s">
        <v>67</v>
      </c>
    </row>
    <row r="10" spans="1:14" s="95" customFormat="1">
      <c r="A10" s="157"/>
      <c r="B10" s="162" t="s">
        <v>11</v>
      </c>
      <c r="C10" s="177" t="s">
        <v>11</v>
      </c>
      <c r="D10" s="162" t="s">
        <v>11</v>
      </c>
      <c r="E10" s="162" t="s">
        <v>11</v>
      </c>
      <c r="F10" s="162" t="s">
        <v>11</v>
      </c>
      <c r="G10" s="162" t="s">
        <v>11</v>
      </c>
      <c r="H10" s="162" t="s">
        <v>11</v>
      </c>
      <c r="I10" s="162" t="s">
        <v>11</v>
      </c>
      <c r="J10" s="162" t="s">
        <v>11</v>
      </c>
      <c r="K10" s="162" t="s">
        <v>11</v>
      </c>
      <c r="L10" s="162" t="s">
        <v>11</v>
      </c>
      <c r="M10" s="163" t="s">
        <v>11</v>
      </c>
    </row>
    <row r="11" spans="1:14" s="95" customFormat="1" ht="25.5">
      <c r="A11" s="164" t="s">
        <v>61</v>
      </c>
      <c r="B11" s="165">
        <v>-4607136.37</v>
      </c>
      <c r="C11" s="165">
        <v>-4625186.22</v>
      </c>
      <c r="D11" s="165">
        <v>-4651923.3099999996</v>
      </c>
      <c r="E11" s="165">
        <v>-4666000.6399999997</v>
      </c>
      <c r="F11" s="165">
        <v>-4684991.91</v>
      </c>
      <c r="G11" s="165">
        <v>-4714852.8099999996</v>
      </c>
      <c r="H11" s="165">
        <v>-4736621.59</v>
      </c>
      <c r="I11" s="165">
        <v>-4753903.78</v>
      </c>
      <c r="J11" s="165">
        <v>-4778349.0199999996</v>
      </c>
      <c r="K11" s="165">
        <v>-4804306.04</v>
      </c>
      <c r="L11" s="165">
        <v>-4829051.74</v>
      </c>
      <c r="M11" s="165">
        <v>-4844978.83</v>
      </c>
    </row>
    <row r="12" spans="1:14" s="95" customFormat="1">
      <c r="A12" s="156"/>
      <c r="B12" s="156"/>
      <c r="C12" s="155"/>
      <c r="D12" s="155"/>
      <c r="E12" s="155"/>
      <c r="F12" s="155"/>
      <c r="G12" s="155"/>
      <c r="H12" s="155"/>
      <c r="I12" s="155"/>
      <c r="J12" s="155"/>
      <c r="K12" s="155"/>
      <c r="L12" s="155"/>
      <c r="M12" s="155"/>
    </row>
    <row r="13" spans="1:14" s="95" customFormat="1">
      <c r="A13" s="1" t="s">
        <v>68</v>
      </c>
      <c r="B13" s="155"/>
      <c r="C13" s="155">
        <f>C11-B11</f>
        <v>-18049.849999999627</v>
      </c>
      <c r="D13" s="155">
        <f t="shared" ref="D13:M13" si="1">D11-C11</f>
        <v>-26737.089999999851</v>
      </c>
      <c r="E13" s="155">
        <f t="shared" si="1"/>
        <v>-14077.330000000075</v>
      </c>
      <c r="F13" s="155">
        <f t="shared" si="1"/>
        <v>-18991.270000000484</v>
      </c>
      <c r="G13" s="155">
        <f t="shared" si="1"/>
        <v>-29860.899999999441</v>
      </c>
      <c r="H13" s="155">
        <f t="shared" si="1"/>
        <v>-21768.780000000261</v>
      </c>
      <c r="I13" s="155">
        <f t="shared" si="1"/>
        <v>-17282.19000000041</v>
      </c>
      <c r="J13" s="155">
        <f t="shared" si="1"/>
        <v>-24445.239999999292</v>
      </c>
      <c r="K13" s="155">
        <f t="shared" si="1"/>
        <v>-25957.020000000484</v>
      </c>
      <c r="L13" s="155">
        <f t="shared" si="1"/>
        <v>-24745.700000000186</v>
      </c>
      <c r="M13" s="155">
        <f t="shared" si="1"/>
        <v>-15927.089999999851</v>
      </c>
    </row>
    <row r="14" spans="1:14" s="95" customFormat="1">
      <c r="A14" s="156"/>
      <c r="B14" s="156"/>
      <c r="C14" s="155"/>
      <c r="D14" s="155"/>
      <c r="E14" s="155"/>
      <c r="F14" s="155"/>
      <c r="G14" s="155"/>
      <c r="H14" s="155"/>
      <c r="I14" s="155"/>
      <c r="J14" s="155"/>
      <c r="K14" s="155"/>
      <c r="L14" s="155"/>
      <c r="M14" s="155"/>
    </row>
    <row r="15" spans="1:14">
      <c r="A15" s="8"/>
      <c r="B15" s="158">
        <f>EOMONTH(M8,1)</f>
        <v>40724</v>
      </c>
      <c r="C15" s="160">
        <f>EOMONTH(B15,1)</f>
        <v>40755</v>
      </c>
      <c r="D15" s="160">
        <f t="shared" ref="D15:M15" si="2">EOMONTH(C15,1)</f>
        <v>40786</v>
      </c>
      <c r="E15" s="160">
        <f t="shared" si="2"/>
        <v>40816</v>
      </c>
      <c r="F15" s="160">
        <f t="shared" si="2"/>
        <v>40847</v>
      </c>
      <c r="G15" s="160">
        <f t="shared" si="2"/>
        <v>40877</v>
      </c>
      <c r="H15" s="160">
        <f t="shared" si="2"/>
        <v>40908</v>
      </c>
      <c r="I15" s="160">
        <f t="shared" si="2"/>
        <v>40939</v>
      </c>
      <c r="J15" s="160">
        <f t="shared" si="2"/>
        <v>40968</v>
      </c>
      <c r="K15" s="160">
        <f t="shared" si="2"/>
        <v>40999</v>
      </c>
      <c r="L15" s="160">
        <f t="shared" si="2"/>
        <v>41029</v>
      </c>
      <c r="M15" s="160">
        <f t="shared" si="2"/>
        <v>41060</v>
      </c>
      <c r="N15" s="166"/>
    </row>
    <row r="16" spans="1:14">
      <c r="A16" s="167"/>
      <c r="B16" s="160" t="s">
        <v>67</v>
      </c>
      <c r="C16" s="160" t="s">
        <v>67</v>
      </c>
      <c r="D16" s="160" t="s">
        <v>67</v>
      </c>
      <c r="E16" s="160" t="s">
        <v>67</v>
      </c>
      <c r="F16" s="160" t="s">
        <v>67</v>
      </c>
      <c r="G16" s="160" t="s">
        <v>67</v>
      </c>
      <c r="H16" s="160" t="s">
        <v>67</v>
      </c>
      <c r="I16" s="160" t="s">
        <v>67</v>
      </c>
      <c r="J16" s="160" t="s">
        <v>67</v>
      </c>
      <c r="K16" s="160" t="s">
        <v>67</v>
      </c>
      <c r="L16" s="161" t="s">
        <v>67</v>
      </c>
      <c r="M16" s="161" t="s">
        <v>67</v>
      </c>
      <c r="N16" s="166"/>
    </row>
    <row r="17" spans="1:14">
      <c r="A17" s="167"/>
      <c r="B17" s="168" t="s">
        <v>11</v>
      </c>
      <c r="C17" s="162" t="s">
        <v>11</v>
      </c>
      <c r="D17" s="162" t="s">
        <v>11</v>
      </c>
      <c r="E17" s="162" t="s">
        <v>11</v>
      </c>
      <c r="F17" s="162" t="s">
        <v>11</v>
      </c>
      <c r="G17" s="162" t="s">
        <v>11</v>
      </c>
      <c r="H17" s="162" t="s">
        <v>11</v>
      </c>
      <c r="I17" s="162" t="s">
        <v>11</v>
      </c>
      <c r="J17" s="162" t="s">
        <v>11</v>
      </c>
      <c r="K17" s="162" t="s">
        <v>11</v>
      </c>
      <c r="L17" s="178" t="s">
        <v>71</v>
      </c>
      <c r="M17" s="178" t="s">
        <v>71</v>
      </c>
      <c r="N17" s="166"/>
    </row>
    <row r="18" spans="1:14" ht="25.5">
      <c r="A18" s="169" t="s">
        <v>61</v>
      </c>
      <c r="B18" s="165">
        <v>-4867815.62</v>
      </c>
      <c r="C18" s="170">
        <v>-4894481.8899999997</v>
      </c>
      <c r="D18" s="170">
        <v>-4918695.46</v>
      </c>
      <c r="E18" s="170">
        <v>-4939869.4800000004</v>
      </c>
      <c r="F18" s="170">
        <v>-4963096.2</v>
      </c>
      <c r="G18" s="170">
        <v>-4983626.8</v>
      </c>
      <c r="H18" s="170">
        <v>-5008644.32</v>
      </c>
      <c r="I18" s="170">
        <v>-5021078.57</v>
      </c>
      <c r="J18" s="170">
        <v>-5043933.6900000004</v>
      </c>
      <c r="K18" s="170">
        <v>-5071829.7699999996</v>
      </c>
      <c r="L18" s="179">
        <v>-5087592.6219999986</v>
      </c>
      <c r="M18" s="180">
        <v>-5109547.7691999981</v>
      </c>
      <c r="N18" s="155"/>
    </row>
    <row r="19" spans="1:14" s="95" customFormat="1">
      <c r="A19" s="156"/>
      <c r="B19" s="156"/>
      <c r="C19" s="155"/>
      <c r="D19" s="155"/>
      <c r="E19" s="155"/>
      <c r="F19" s="155"/>
      <c r="G19" s="155"/>
      <c r="H19" s="155"/>
      <c r="I19" s="155"/>
      <c r="J19" s="155"/>
      <c r="K19" s="155"/>
      <c r="L19" s="155"/>
      <c r="M19" s="155"/>
    </row>
    <row r="20" spans="1:14" s="95" customFormat="1">
      <c r="A20" s="1" t="s">
        <v>68</v>
      </c>
      <c r="B20" s="155">
        <f>B18-M11</f>
        <v>-22836.790000000037</v>
      </c>
      <c r="C20" s="155">
        <f t="shared" ref="C20:J20" si="3">C18-B18</f>
        <v>-26666.269999999553</v>
      </c>
      <c r="D20" s="155">
        <f t="shared" si="3"/>
        <v>-24213.570000000298</v>
      </c>
      <c r="E20" s="155">
        <f t="shared" si="3"/>
        <v>-21174.020000000484</v>
      </c>
      <c r="F20" s="155">
        <f t="shared" si="3"/>
        <v>-23226.719999999739</v>
      </c>
      <c r="G20" s="155">
        <f t="shared" si="3"/>
        <v>-20530.599999999627</v>
      </c>
      <c r="H20" s="155">
        <f t="shared" si="3"/>
        <v>-25017.520000000484</v>
      </c>
      <c r="I20" s="155">
        <f t="shared" si="3"/>
        <v>-12434.25</v>
      </c>
      <c r="J20" s="155">
        <f t="shared" si="3"/>
        <v>-22855.120000000112</v>
      </c>
      <c r="K20" s="155">
        <f>K18-J18</f>
        <v>-27896.079999999143</v>
      </c>
      <c r="L20" s="181"/>
      <c r="M20" s="155">
        <f>M18-L18</f>
        <v>-21955.147199999541</v>
      </c>
    </row>
    <row r="21" spans="1:14" s="95" customFormat="1">
      <c r="A21" s="173"/>
      <c r="B21" s="156"/>
      <c r="C21" s="155"/>
      <c r="D21" s="155"/>
      <c r="E21" s="155"/>
      <c r="F21" s="155"/>
      <c r="G21" s="155"/>
      <c r="H21" s="155"/>
      <c r="I21" s="155"/>
      <c r="J21" s="155"/>
      <c r="K21" s="155"/>
      <c r="L21" s="155"/>
      <c r="M21" s="155"/>
    </row>
    <row r="22" spans="1:14">
      <c r="A22" s="174"/>
      <c r="B22" s="158">
        <f>EOMONTH(M15,1)</f>
        <v>41090</v>
      </c>
      <c r="C22" s="158">
        <f>EOMONTH(B22,1)</f>
        <v>41121</v>
      </c>
      <c r="D22" s="158">
        <f t="shared" ref="D22:M22" si="4">EOMONTH(C22,1)</f>
        <v>41152</v>
      </c>
      <c r="E22" s="158">
        <f t="shared" si="4"/>
        <v>41182</v>
      </c>
      <c r="F22" s="158">
        <f t="shared" si="4"/>
        <v>41213</v>
      </c>
      <c r="G22" s="158">
        <f t="shared" si="4"/>
        <v>41243</v>
      </c>
      <c r="H22" s="158">
        <f t="shared" si="4"/>
        <v>41274</v>
      </c>
      <c r="I22" s="158">
        <f t="shared" si="4"/>
        <v>41305</v>
      </c>
      <c r="J22" s="158">
        <f t="shared" si="4"/>
        <v>41333</v>
      </c>
      <c r="K22" s="158">
        <f t="shared" si="4"/>
        <v>41364</v>
      </c>
      <c r="L22" s="158">
        <f t="shared" si="4"/>
        <v>41394</v>
      </c>
      <c r="M22" s="158">
        <f t="shared" si="4"/>
        <v>41425</v>
      </c>
    </row>
    <row r="23" spans="1:14" ht="20.25" customHeight="1">
      <c r="A23" s="158"/>
      <c r="B23" s="158" t="s">
        <v>73</v>
      </c>
      <c r="C23" s="158" t="s">
        <v>73</v>
      </c>
      <c r="D23" s="158" t="s">
        <v>73</v>
      </c>
      <c r="E23" s="158" t="s">
        <v>73</v>
      </c>
      <c r="F23" s="158" t="s">
        <v>73</v>
      </c>
      <c r="G23" s="158" t="s">
        <v>73</v>
      </c>
      <c r="H23" s="158" t="s">
        <v>73</v>
      </c>
      <c r="I23" s="158" t="s">
        <v>73</v>
      </c>
      <c r="J23" s="158" t="s">
        <v>73</v>
      </c>
      <c r="K23" s="158" t="s">
        <v>73</v>
      </c>
      <c r="L23" s="158" t="s">
        <v>73</v>
      </c>
      <c r="M23" s="158" t="s">
        <v>73</v>
      </c>
    </row>
    <row r="24" spans="1:14" ht="20.25" customHeight="1">
      <c r="A24" s="158"/>
      <c r="B24" s="178" t="s">
        <v>71</v>
      </c>
      <c r="C24" s="178" t="s">
        <v>71</v>
      </c>
      <c r="D24" s="178" t="s">
        <v>71</v>
      </c>
      <c r="E24" s="178" t="s">
        <v>71</v>
      </c>
      <c r="F24" s="178" t="s">
        <v>71</v>
      </c>
      <c r="G24" s="178" t="s">
        <v>71</v>
      </c>
      <c r="H24" s="178" t="s">
        <v>71</v>
      </c>
      <c r="I24" s="178" t="s">
        <v>71</v>
      </c>
      <c r="J24" s="178" t="s">
        <v>71</v>
      </c>
      <c r="K24" s="178" t="s">
        <v>71</v>
      </c>
      <c r="L24" s="178" t="s">
        <v>71</v>
      </c>
      <c r="M24" s="178" t="s">
        <v>71</v>
      </c>
    </row>
    <row r="25" spans="1:14" ht="35.25" customHeight="1">
      <c r="A25" s="164" t="s">
        <v>61</v>
      </c>
      <c r="B25" s="182">
        <v>-5130488.6667999979</v>
      </c>
      <c r="C25" s="182">
        <v>-5151398.3307999978</v>
      </c>
      <c r="D25" s="182">
        <v>-5174378.138799998</v>
      </c>
      <c r="E25" s="182">
        <v>-5193424.3707999978</v>
      </c>
      <c r="F25" s="182">
        <v>-5216404.178799998</v>
      </c>
      <c r="G25" s="182">
        <v>-5236278.7707999982</v>
      </c>
      <c r="H25" s="182">
        <v>-5255325.002799998</v>
      </c>
      <c r="I25" s="182">
        <v>-5274333.8225199981</v>
      </c>
      <c r="J25" s="182">
        <v>-5293342.6422399981</v>
      </c>
      <c r="K25" s="182">
        <v>-5312351.4619599981</v>
      </c>
      <c r="L25" s="182">
        <v>-5331360.2816799982</v>
      </c>
      <c r="M25" s="182">
        <v>-5350369.1013999982</v>
      </c>
    </row>
    <row r="26" spans="1:14">
      <c r="A26" s="1"/>
      <c r="B26" s="1"/>
      <c r="C26" s="1"/>
      <c r="D26" s="1"/>
      <c r="E26" s="1"/>
      <c r="F26" s="1"/>
      <c r="G26" s="1"/>
      <c r="H26" s="1"/>
      <c r="I26" s="1"/>
      <c r="J26" s="1"/>
      <c r="K26" s="1"/>
      <c r="L26" s="1"/>
      <c r="M26" s="1"/>
      <c r="N26" s="1"/>
    </row>
    <row r="27" spans="1:14">
      <c r="A27" s="1" t="s">
        <v>68</v>
      </c>
      <c r="B27" s="176">
        <f>B25-M18</f>
        <v>-20940.897599999793</v>
      </c>
      <c r="C27" s="176">
        <f t="shared" ref="C27:L27" si="5">C25-B25</f>
        <v>-20909.663999999873</v>
      </c>
      <c r="D27" s="176">
        <f t="shared" si="5"/>
        <v>-22979.808000000194</v>
      </c>
      <c r="E27" s="176">
        <f t="shared" si="5"/>
        <v>-19046.231999999844</v>
      </c>
      <c r="F27" s="176">
        <f t="shared" si="5"/>
        <v>-22979.808000000194</v>
      </c>
      <c r="G27" s="176">
        <f t="shared" si="5"/>
        <v>-19874.592000000179</v>
      </c>
      <c r="H27" s="176">
        <f t="shared" si="5"/>
        <v>-19046.231999999844</v>
      </c>
      <c r="I27" s="176">
        <f t="shared" si="5"/>
        <v>-19008.819720000029</v>
      </c>
      <c r="J27" s="176">
        <f t="shared" si="5"/>
        <v>-19008.819720000029</v>
      </c>
      <c r="K27" s="176">
        <f t="shared" si="5"/>
        <v>-19008.819720000029</v>
      </c>
      <c r="L27" s="176">
        <f t="shared" si="5"/>
        <v>-19008.819720000029</v>
      </c>
      <c r="M27" s="176">
        <f>M25-L25</f>
        <v>-19008.819720000029</v>
      </c>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A32" s="1"/>
      <c r="B32" s="1"/>
      <c r="C32" s="1"/>
      <c r="D32" s="1"/>
      <c r="E32" s="1"/>
      <c r="F32" s="1"/>
      <c r="G32" s="1"/>
      <c r="H32" s="1"/>
      <c r="I32" s="1"/>
      <c r="J32" s="1"/>
      <c r="K32" s="1"/>
      <c r="L32" s="1"/>
      <c r="M32" s="1"/>
      <c r="N32" s="1"/>
    </row>
    <row r="33" spans="1:14">
      <c r="A33" s="1"/>
      <c r="B33" s="1"/>
      <c r="C33" s="1"/>
      <c r="D33" s="1"/>
      <c r="E33" s="1"/>
      <c r="F33" s="1"/>
      <c r="G33" s="1"/>
      <c r="H33" s="1"/>
      <c r="I33" s="1"/>
      <c r="J33" s="1"/>
      <c r="K33" s="1"/>
      <c r="L33" s="1"/>
      <c r="M33" s="1"/>
      <c r="N33" s="1"/>
    </row>
    <row r="34" spans="1:14">
      <c r="A34" s="1"/>
      <c r="B34" s="1"/>
      <c r="C34" s="1"/>
      <c r="D34" s="1"/>
      <c r="E34" s="1"/>
      <c r="F34" s="1"/>
      <c r="G34" s="1"/>
      <c r="H34" s="1"/>
      <c r="I34" s="1"/>
      <c r="J34" s="1"/>
      <c r="K34" s="1"/>
      <c r="L34" s="1"/>
      <c r="M34" s="1"/>
      <c r="N34" s="1"/>
    </row>
    <row r="35" spans="1:14">
      <c r="A35" s="1"/>
      <c r="B35" s="1"/>
      <c r="C35" s="1"/>
      <c r="D35" s="1"/>
      <c r="E35" s="1"/>
      <c r="F35" s="1"/>
      <c r="G35" s="1"/>
      <c r="H35" s="1"/>
      <c r="I35" s="1"/>
      <c r="J35" s="1"/>
      <c r="K35" s="1"/>
      <c r="L35" s="1"/>
      <c r="M35" s="1"/>
      <c r="N35" s="1"/>
    </row>
    <row r="36" spans="1:14">
      <c r="A36" s="1"/>
      <c r="B36" s="1"/>
      <c r="C36" s="1"/>
      <c r="D36" s="1"/>
      <c r="E36" s="1"/>
      <c r="F36" s="1"/>
      <c r="G36" s="1"/>
      <c r="H36" s="1"/>
      <c r="I36" s="1"/>
      <c r="J36" s="1"/>
      <c r="K36" s="1"/>
      <c r="L36" s="1"/>
      <c r="M36" s="1"/>
      <c r="N36" s="1"/>
    </row>
    <row r="37" spans="1:14">
      <c r="A37" s="1"/>
      <c r="B37" s="1"/>
      <c r="C37" s="1"/>
      <c r="D37" s="1"/>
      <c r="E37" s="1"/>
      <c r="F37" s="1"/>
      <c r="G37" s="1"/>
      <c r="H37" s="1"/>
      <c r="I37" s="1"/>
      <c r="J37" s="1"/>
      <c r="K37" s="1"/>
      <c r="L37" s="1"/>
      <c r="M37" s="1"/>
      <c r="N37" s="1"/>
    </row>
    <row r="38" spans="1:14">
      <c r="A38" s="1"/>
      <c r="B38" s="1"/>
      <c r="C38" s="1"/>
      <c r="D38" s="1"/>
      <c r="E38" s="1"/>
      <c r="F38" s="1"/>
      <c r="G38" s="1"/>
      <c r="H38" s="1"/>
      <c r="I38" s="1"/>
      <c r="J38" s="1"/>
      <c r="K38" s="1"/>
      <c r="L38" s="1"/>
      <c r="M38" s="1"/>
      <c r="N38" s="1"/>
    </row>
    <row r="39" spans="1:14">
      <c r="A39" s="1"/>
      <c r="B39" s="1"/>
      <c r="C39" s="1"/>
      <c r="D39" s="1"/>
      <c r="E39" s="1"/>
      <c r="F39" s="1"/>
      <c r="G39" s="1"/>
      <c r="H39" s="1"/>
      <c r="I39" s="1"/>
      <c r="J39" s="1"/>
      <c r="K39" s="1"/>
      <c r="L39" s="1"/>
      <c r="M39" s="1"/>
      <c r="N39" s="1"/>
    </row>
    <row r="40" spans="1:14">
      <c r="A40" s="1"/>
      <c r="B40" s="1"/>
      <c r="C40" s="1"/>
      <c r="D40" s="1"/>
      <c r="E40" s="1"/>
      <c r="F40" s="1"/>
      <c r="G40" s="1"/>
      <c r="H40" s="1"/>
      <c r="I40" s="1"/>
      <c r="J40" s="1"/>
      <c r="K40" s="1"/>
      <c r="L40" s="1"/>
      <c r="M40" s="1"/>
      <c r="N40" s="1"/>
    </row>
    <row r="41" spans="1:14">
      <c r="A41" s="1"/>
      <c r="B41" s="1"/>
      <c r="C41" s="1"/>
      <c r="D41" s="1"/>
      <c r="E41" s="1"/>
      <c r="F41" s="1"/>
      <c r="G41" s="1"/>
      <c r="H41" s="1"/>
      <c r="I41" s="1"/>
      <c r="J41" s="1"/>
      <c r="K41" s="1"/>
      <c r="L41" s="1"/>
      <c r="M41" s="1"/>
      <c r="N41" s="1"/>
    </row>
    <row r="42" spans="1:14">
      <c r="A42" s="1"/>
      <c r="B42" s="1"/>
      <c r="C42" s="1"/>
      <c r="D42" s="1"/>
      <c r="E42" s="1"/>
      <c r="F42" s="1"/>
      <c r="G42" s="1"/>
      <c r="H42" s="1"/>
      <c r="I42" s="1"/>
      <c r="J42" s="1"/>
      <c r="K42" s="1"/>
      <c r="L42" s="1"/>
      <c r="M42" s="1"/>
      <c r="N42" s="1"/>
    </row>
    <row r="43" spans="1:14">
      <c r="A43" s="1"/>
      <c r="B43" s="1"/>
      <c r="C43" s="1"/>
      <c r="D43" s="1"/>
      <c r="E43" s="1"/>
      <c r="F43" s="1"/>
      <c r="G43" s="1"/>
      <c r="H43" s="1"/>
      <c r="I43" s="1"/>
      <c r="J43" s="1"/>
      <c r="K43" s="1"/>
      <c r="L43" s="1"/>
      <c r="M43" s="1"/>
      <c r="N43" s="1"/>
    </row>
    <row r="44" spans="1:14">
      <c r="A44" s="1"/>
      <c r="B44" s="1"/>
      <c r="C44" s="1"/>
      <c r="D44" s="1"/>
      <c r="E44" s="1"/>
      <c r="F44" s="1"/>
      <c r="G44" s="1"/>
      <c r="H44" s="1"/>
      <c r="I44" s="1"/>
      <c r="J44" s="1"/>
      <c r="K44" s="1"/>
      <c r="L44" s="1"/>
      <c r="M44" s="1"/>
      <c r="N44" s="1"/>
    </row>
    <row r="45" spans="1:14">
      <c r="A45" s="1"/>
      <c r="B45" s="1"/>
      <c r="C45" s="1"/>
      <c r="D45" s="1"/>
      <c r="E45" s="1"/>
      <c r="F45" s="1"/>
      <c r="G45" s="1"/>
      <c r="H45" s="1"/>
      <c r="I45" s="1"/>
      <c r="J45" s="1"/>
      <c r="K45" s="1"/>
      <c r="L45" s="1"/>
      <c r="M45" s="1"/>
      <c r="N45" s="1"/>
    </row>
    <row r="46" spans="1:14">
      <c r="A46" s="1"/>
      <c r="B46" s="1"/>
      <c r="C46" s="1"/>
      <c r="D46" s="1"/>
      <c r="E46" s="1"/>
      <c r="F46" s="1"/>
      <c r="G46" s="1"/>
      <c r="H46" s="1"/>
      <c r="I46" s="1"/>
      <c r="J46" s="1"/>
      <c r="K46" s="1"/>
      <c r="L46" s="1"/>
      <c r="M46" s="1"/>
      <c r="N46" s="1"/>
    </row>
    <row r="47" spans="1:14">
      <c r="A47" s="1"/>
      <c r="B47" s="1"/>
      <c r="C47" s="1"/>
      <c r="D47" s="1"/>
      <c r="E47" s="1"/>
      <c r="F47" s="1"/>
      <c r="G47" s="1"/>
      <c r="H47" s="1"/>
      <c r="I47" s="1"/>
      <c r="J47" s="1"/>
      <c r="K47" s="1"/>
      <c r="L47" s="1"/>
      <c r="M47" s="1"/>
      <c r="N47" s="1"/>
    </row>
    <row r="48" spans="1:14">
      <c r="A48" s="1"/>
      <c r="B48" s="1"/>
      <c r="C48" s="1"/>
      <c r="D48" s="1"/>
      <c r="E48" s="1"/>
      <c r="F48" s="1"/>
      <c r="G48" s="1"/>
      <c r="H48" s="1"/>
      <c r="I48" s="1"/>
      <c r="J48" s="1"/>
      <c r="K48" s="1"/>
      <c r="L48" s="1"/>
      <c r="M48" s="1"/>
      <c r="N48" s="1"/>
    </row>
    <row r="49" spans="1:14">
      <c r="A49" s="1"/>
      <c r="B49" s="1"/>
      <c r="C49" s="1"/>
      <c r="D49" s="1"/>
      <c r="E49" s="1"/>
      <c r="F49" s="1"/>
      <c r="G49" s="1"/>
      <c r="H49" s="1"/>
      <c r="I49" s="1"/>
      <c r="J49" s="1"/>
      <c r="K49" s="1"/>
      <c r="L49" s="1"/>
      <c r="M49" s="1"/>
      <c r="N49" s="1"/>
    </row>
    <row r="50" spans="1:14">
      <c r="A50" s="1"/>
      <c r="B50" s="1"/>
      <c r="C50" s="1"/>
      <c r="D50" s="1"/>
      <c r="E50" s="1"/>
      <c r="F50" s="1"/>
      <c r="G50" s="1"/>
      <c r="H50" s="1"/>
      <c r="I50" s="1"/>
      <c r="J50" s="1"/>
      <c r="K50" s="1"/>
      <c r="L50" s="1"/>
      <c r="M50" s="1"/>
      <c r="N50" s="1"/>
    </row>
    <row r="51" spans="1:14">
      <c r="A51" s="1"/>
      <c r="B51" s="1"/>
      <c r="C51" s="1"/>
      <c r="D51" s="1"/>
      <c r="E51" s="1"/>
      <c r="F51" s="1"/>
      <c r="G51" s="1"/>
      <c r="H51" s="1"/>
      <c r="I51" s="1"/>
      <c r="J51" s="1"/>
      <c r="K51" s="1"/>
      <c r="L51" s="1"/>
      <c r="M51" s="1"/>
      <c r="N51" s="1"/>
    </row>
    <row r="52" spans="1:14">
      <c r="A52" s="1"/>
      <c r="B52" s="1"/>
      <c r="C52" s="1"/>
      <c r="D52" s="1"/>
      <c r="E52" s="1"/>
      <c r="F52" s="1"/>
      <c r="G52" s="1"/>
      <c r="H52" s="1"/>
      <c r="I52" s="1"/>
      <c r="J52" s="1"/>
      <c r="K52" s="1"/>
      <c r="L52" s="1"/>
      <c r="M52" s="1"/>
      <c r="N52" s="1"/>
    </row>
    <row r="53" spans="1:14">
      <c r="A53" s="1"/>
      <c r="B53" s="1"/>
      <c r="C53" s="1"/>
      <c r="D53" s="1"/>
      <c r="E53" s="1"/>
      <c r="F53" s="1"/>
      <c r="G53" s="1"/>
      <c r="H53" s="1"/>
      <c r="I53" s="1"/>
      <c r="J53" s="1"/>
      <c r="K53" s="1"/>
      <c r="L53" s="1"/>
      <c r="M53" s="1"/>
      <c r="N53" s="1"/>
    </row>
    <row r="54" spans="1:14">
      <c r="A54" s="1"/>
      <c r="B54" s="1"/>
      <c r="C54" s="1"/>
      <c r="D54" s="1"/>
      <c r="E54" s="1"/>
      <c r="F54" s="1"/>
      <c r="G54" s="1"/>
      <c r="H54" s="1"/>
      <c r="I54" s="1"/>
      <c r="J54" s="1"/>
      <c r="K54" s="1"/>
      <c r="L54" s="1"/>
      <c r="M54" s="1"/>
      <c r="N54" s="1"/>
    </row>
    <row r="55" spans="1:14">
      <c r="A55" s="1"/>
      <c r="B55" s="1"/>
      <c r="C55" s="1"/>
      <c r="D55" s="1"/>
      <c r="E55" s="1"/>
      <c r="F55" s="1"/>
      <c r="G55" s="1"/>
      <c r="H55" s="1"/>
      <c r="I55" s="1"/>
      <c r="J55" s="1"/>
      <c r="K55" s="1"/>
      <c r="L55" s="1"/>
      <c r="M55" s="1"/>
      <c r="N55" s="1"/>
    </row>
    <row r="56" spans="1:14">
      <c r="A56" s="1"/>
      <c r="B56" s="1"/>
      <c r="C56" s="1"/>
      <c r="D56" s="1"/>
      <c r="E56" s="1"/>
      <c r="F56" s="1"/>
      <c r="G56" s="1"/>
      <c r="H56" s="1"/>
      <c r="I56" s="1"/>
      <c r="J56" s="1"/>
      <c r="K56" s="1"/>
      <c r="L56" s="1"/>
      <c r="M56" s="1"/>
      <c r="N56" s="1"/>
    </row>
    <row r="57" spans="1:14">
      <c r="A57" s="1"/>
      <c r="B57" s="1"/>
      <c r="C57" s="1"/>
      <c r="D57" s="1"/>
      <c r="E57" s="1"/>
      <c r="F57" s="1"/>
      <c r="G57" s="1"/>
      <c r="H57" s="1"/>
      <c r="I57" s="1"/>
      <c r="J57" s="1"/>
      <c r="K57" s="1"/>
      <c r="L57" s="1"/>
      <c r="M57" s="1"/>
      <c r="N57" s="1"/>
    </row>
    <row r="58" spans="1:14">
      <c r="A58" s="1"/>
      <c r="B58" s="1"/>
      <c r="C58" s="1"/>
      <c r="D58" s="1"/>
      <c r="E58" s="1"/>
      <c r="F58" s="1"/>
      <c r="G58" s="1"/>
      <c r="H58" s="1"/>
      <c r="I58" s="1"/>
      <c r="J58" s="1"/>
      <c r="K58" s="1"/>
      <c r="L58" s="1"/>
      <c r="M58" s="1"/>
      <c r="N58" s="1"/>
    </row>
    <row r="59" spans="1:14">
      <c r="A59" s="185"/>
      <c r="B59" s="185"/>
      <c r="C59" s="8"/>
      <c r="D59" s="8"/>
      <c r="E59" s="8"/>
      <c r="F59" s="1"/>
      <c r="G59" s="1"/>
      <c r="H59" s="1"/>
      <c r="I59" s="1"/>
      <c r="J59" s="1"/>
      <c r="K59" s="1"/>
      <c r="L59" s="1"/>
      <c r="M59" s="1"/>
      <c r="N59" s="1"/>
    </row>
    <row r="60" spans="1:14">
      <c r="A60" s="118"/>
      <c r="B60" s="118"/>
      <c r="C60" s="101"/>
      <c r="D60" s="8"/>
      <c r="E60" s="8"/>
      <c r="F60" s="1"/>
      <c r="G60" s="1"/>
      <c r="H60" s="1"/>
      <c r="I60" s="1"/>
      <c r="J60" s="1"/>
      <c r="K60" s="1"/>
      <c r="L60" s="1"/>
      <c r="M60" s="1"/>
      <c r="N60" s="1"/>
    </row>
    <row r="61" spans="1:14">
      <c r="A61" s="118"/>
      <c r="B61" s="118"/>
      <c r="C61" s="101"/>
      <c r="D61" s="8"/>
      <c r="E61" s="8"/>
      <c r="F61" s="1"/>
      <c r="G61" s="1"/>
      <c r="H61" s="1"/>
      <c r="I61" s="1"/>
      <c r="J61" s="1"/>
      <c r="K61" s="1"/>
      <c r="L61" s="1"/>
      <c r="M61" s="1"/>
      <c r="N61" s="1"/>
    </row>
    <row r="62" spans="1:14">
      <c r="A62" s="118"/>
      <c r="B62" s="118"/>
      <c r="C62" s="126"/>
      <c r="D62" s="18"/>
      <c r="E62" s="18"/>
      <c r="F62" s="1"/>
      <c r="G62" s="1"/>
      <c r="H62" s="1"/>
      <c r="I62" s="1"/>
      <c r="J62" s="1"/>
      <c r="K62" s="1"/>
      <c r="L62" s="1"/>
      <c r="M62" s="1"/>
      <c r="N62" s="1"/>
    </row>
    <row r="63" spans="1:14">
      <c r="A63" s="95"/>
      <c r="B63" s="95"/>
      <c r="C63" s="95"/>
      <c r="D63" s="95"/>
      <c r="E63" s="95"/>
    </row>
    <row r="64" spans="1:14">
      <c r="A64" s="95"/>
      <c r="B64" s="95"/>
      <c r="C64" s="95"/>
      <c r="D64" s="95"/>
      <c r="E64" s="95"/>
    </row>
    <row r="65" spans="1:5">
      <c r="A65" s="95"/>
      <c r="B65" s="95"/>
      <c r="C65" s="95"/>
      <c r="D65" s="95"/>
      <c r="E65" s="95"/>
    </row>
  </sheetData>
  <pageMargins left="0.7" right="0.7" top="0.75" bottom="0.75" header="0.3" footer="0.55000000000000004"/>
  <pageSetup scale="55" orientation="landscape" r:id="rId1"/>
</worksheet>
</file>

<file path=xl/worksheets/sheet5.xml><?xml version="1.0" encoding="utf-8"?>
<worksheet xmlns="http://schemas.openxmlformats.org/spreadsheetml/2006/main" xmlns:r="http://schemas.openxmlformats.org/officeDocument/2006/relationships">
  <dimension ref="A1:N64"/>
  <sheetViews>
    <sheetView view="pageLayout" zoomScale="40" zoomScaleNormal="55" zoomScaleSheetLayoutView="100" zoomScalePageLayoutView="40" workbookViewId="0">
      <selection activeCell="M1" sqref="M1"/>
    </sheetView>
  </sheetViews>
  <sheetFormatPr defaultRowHeight="15.75"/>
  <cols>
    <col min="1" max="2" width="16" customWidth="1"/>
    <col min="3" max="12" width="15.375" bestFit="1" customWidth="1"/>
    <col min="13" max="13" width="14.75" bestFit="1" customWidth="1"/>
    <col min="14" max="14" width="12.375" customWidth="1"/>
  </cols>
  <sheetData>
    <row r="1" spans="1:14">
      <c r="A1" s="2"/>
      <c r="B1" s="2"/>
      <c r="C1" s="1"/>
      <c r="D1" s="1"/>
      <c r="E1" s="1"/>
      <c r="F1" s="1"/>
      <c r="G1" s="1"/>
      <c r="H1" s="1"/>
      <c r="I1" s="1"/>
      <c r="J1" s="1"/>
      <c r="K1" s="1"/>
      <c r="L1" s="1"/>
      <c r="M1" s="20" t="s">
        <v>86</v>
      </c>
      <c r="N1" s="1"/>
    </row>
    <row r="2" spans="1:14">
      <c r="A2" s="2"/>
      <c r="B2" s="2"/>
      <c r="C2" s="1"/>
      <c r="D2" s="1"/>
      <c r="E2" s="1"/>
      <c r="F2" s="1"/>
      <c r="G2" s="1"/>
      <c r="H2" s="1"/>
      <c r="I2" s="1"/>
      <c r="J2" s="1"/>
      <c r="K2" s="1"/>
      <c r="L2" s="1"/>
      <c r="M2" s="20" t="s">
        <v>39</v>
      </c>
      <c r="N2" s="1"/>
    </row>
    <row r="3" spans="1:14">
      <c r="A3" s="2"/>
      <c r="B3" s="2"/>
      <c r="C3" s="1"/>
      <c r="D3" s="1"/>
      <c r="E3" s="1"/>
      <c r="F3" s="1"/>
      <c r="G3" s="1"/>
      <c r="H3" s="1"/>
      <c r="I3" s="1"/>
      <c r="J3" s="1"/>
      <c r="K3" s="1"/>
      <c r="L3" s="1"/>
      <c r="M3" s="20" t="s">
        <v>40</v>
      </c>
      <c r="N3" s="1"/>
    </row>
    <row r="4" spans="1:14">
      <c r="A4" s="2" t="s">
        <v>66</v>
      </c>
      <c r="B4" s="2"/>
      <c r="C4" s="1"/>
      <c r="D4" s="1"/>
      <c r="E4" s="1"/>
      <c r="F4" s="1"/>
      <c r="G4" s="1"/>
      <c r="H4" s="1"/>
      <c r="I4" s="1"/>
      <c r="J4" s="1"/>
      <c r="K4" s="1"/>
      <c r="L4" s="1"/>
      <c r="M4" s="1"/>
      <c r="N4" s="1"/>
    </row>
    <row r="5" spans="1:14">
      <c r="A5" s="154" t="s">
        <v>77</v>
      </c>
      <c r="B5" s="154"/>
      <c r="C5" s="1"/>
      <c r="D5" s="1"/>
      <c r="E5" s="1"/>
      <c r="F5" s="1"/>
      <c r="G5" s="1"/>
      <c r="H5" s="1"/>
      <c r="I5" s="1"/>
      <c r="J5" s="1"/>
      <c r="K5" s="1"/>
      <c r="L5" s="1"/>
      <c r="M5" s="1"/>
      <c r="N5" s="1"/>
    </row>
    <row r="6" spans="1:14" s="95" customFormat="1">
      <c r="A6" s="8"/>
      <c r="B6" s="8"/>
      <c r="C6" s="155"/>
      <c r="D6" s="155"/>
      <c r="E6" s="155"/>
      <c r="F6" s="155"/>
      <c r="G6" s="155"/>
      <c r="H6" s="155"/>
      <c r="I6" s="155"/>
      <c r="J6" s="155"/>
      <c r="K6" s="155"/>
      <c r="L6" s="155"/>
      <c r="M6" s="155"/>
    </row>
    <row r="7" spans="1:14" s="95" customFormat="1" ht="16.5" customHeight="1">
      <c r="A7" s="156"/>
      <c r="B7" s="156"/>
      <c r="C7" s="155"/>
      <c r="D7" s="155"/>
      <c r="E7" s="155"/>
      <c r="F7" s="155"/>
      <c r="G7" s="155"/>
      <c r="H7" s="155"/>
      <c r="I7" s="155"/>
      <c r="J7" s="155"/>
      <c r="K7" s="155"/>
      <c r="L7" s="155"/>
      <c r="M7" s="155"/>
    </row>
    <row r="8" spans="1:14" s="95" customFormat="1">
      <c r="A8" s="157"/>
      <c r="B8" s="158">
        <v>40330</v>
      </c>
      <c r="C8" s="159">
        <f>EOMONTH(B8,1)</f>
        <v>40390</v>
      </c>
      <c r="D8" s="159">
        <f t="shared" ref="D8:M8" si="0">EOMONTH(C8,1)</f>
        <v>40421</v>
      </c>
      <c r="E8" s="159">
        <f t="shared" si="0"/>
        <v>40451</v>
      </c>
      <c r="F8" s="159">
        <f t="shared" si="0"/>
        <v>40482</v>
      </c>
      <c r="G8" s="159">
        <f t="shared" si="0"/>
        <v>40512</v>
      </c>
      <c r="H8" s="159">
        <f t="shared" si="0"/>
        <v>40543</v>
      </c>
      <c r="I8" s="159">
        <f t="shared" si="0"/>
        <v>40574</v>
      </c>
      <c r="J8" s="159">
        <f t="shared" si="0"/>
        <v>40602</v>
      </c>
      <c r="K8" s="159">
        <f t="shared" si="0"/>
        <v>40633</v>
      </c>
      <c r="L8" s="159">
        <f t="shared" si="0"/>
        <v>40663</v>
      </c>
      <c r="M8" s="159">
        <f t="shared" si="0"/>
        <v>40694</v>
      </c>
    </row>
    <row r="9" spans="1:14" s="95" customFormat="1">
      <c r="A9" s="157"/>
      <c r="B9" s="160" t="s">
        <v>67</v>
      </c>
      <c r="C9" s="160" t="s">
        <v>67</v>
      </c>
      <c r="D9" s="160" t="s">
        <v>67</v>
      </c>
      <c r="E9" s="160" t="s">
        <v>67</v>
      </c>
      <c r="F9" s="160" t="s">
        <v>67</v>
      </c>
      <c r="G9" s="160" t="s">
        <v>67</v>
      </c>
      <c r="H9" s="160" t="s">
        <v>67</v>
      </c>
      <c r="I9" s="160" t="s">
        <v>67</v>
      </c>
      <c r="J9" s="160" t="s">
        <v>67</v>
      </c>
      <c r="K9" s="160" t="s">
        <v>67</v>
      </c>
      <c r="L9" s="160" t="s">
        <v>67</v>
      </c>
      <c r="M9" s="161" t="s">
        <v>67</v>
      </c>
    </row>
    <row r="10" spans="1:14" s="95" customFormat="1">
      <c r="A10" s="157"/>
      <c r="B10" s="160" t="s">
        <v>11</v>
      </c>
      <c r="C10" s="161" t="s">
        <v>11</v>
      </c>
      <c r="D10" s="162" t="s">
        <v>11</v>
      </c>
      <c r="E10" s="162" t="s">
        <v>11</v>
      </c>
      <c r="F10" s="162" t="s">
        <v>11</v>
      </c>
      <c r="G10" s="162" t="s">
        <v>11</v>
      </c>
      <c r="H10" s="162" t="s">
        <v>11</v>
      </c>
      <c r="I10" s="162" t="s">
        <v>11</v>
      </c>
      <c r="J10" s="162" t="s">
        <v>11</v>
      </c>
      <c r="K10" s="162" t="s">
        <v>11</v>
      </c>
      <c r="L10" s="162" t="s">
        <v>11</v>
      </c>
      <c r="M10" s="163" t="s">
        <v>11</v>
      </c>
    </row>
    <row r="11" spans="1:14" s="95" customFormat="1" ht="25.5">
      <c r="A11" s="164" t="s">
        <v>61</v>
      </c>
      <c r="B11" s="165">
        <v>-4607136.37</v>
      </c>
      <c r="C11" s="165">
        <v>-4625186.22</v>
      </c>
      <c r="D11" s="165">
        <v>-4651923.3099999996</v>
      </c>
      <c r="E11" s="165">
        <v>-4666000.6399999997</v>
      </c>
      <c r="F11" s="165">
        <v>-4684991.91</v>
      </c>
      <c r="G11" s="165">
        <v>-4714852.8099999996</v>
      </c>
      <c r="H11" s="165">
        <v>-4736621.59</v>
      </c>
      <c r="I11" s="165">
        <v>-4753903.78</v>
      </c>
      <c r="J11" s="165">
        <v>-4778349.0199999996</v>
      </c>
      <c r="K11" s="165">
        <v>-4804306.04</v>
      </c>
      <c r="L11" s="165">
        <v>-4829051.74</v>
      </c>
      <c r="M11" s="165">
        <v>-4844978.83</v>
      </c>
    </row>
    <row r="12" spans="1:14" s="95" customFormat="1">
      <c r="A12" s="156"/>
      <c r="B12" s="156"/>
      <c r="C12" s="155"/>
      <c r="D12" s="155"/>
      <c r="E12" s="155"/>
      <c r="F12" s="155"/>
      <c r="G12" s="155"/>
      <c r="H12" s="155"/>
      <c r="I12" s="155"/>
      <c r="J12" s="155"/>
      <c r="K12" s="155"/>
      <c r="L12" s="155"/>
      <c r="M12" s="155"/>
    </row>
    <row r="13" spans="1:14" s="95" customFormat="1">
      <c r="A13" s="1" t="s">
        <v>68</v>
      </c>
      <c r="B13" s="155"/>
      <c r="C13" s="155">
        <f>'Reclamation Liability 5.6.4'!C13</f>
        <v>-18049.849999999627</v>
      </c>
      <c r="D13" s="155">
        <f>'Reclamation Liability 5.6.4'!D13</f>
        <v>-26737.089999999851</v>
      </c>
      <c r="E13" s="155">
        <f>'Reclamation Liability 5.6.4'!E13</f>
        <v>-14077.330000000075</v>
      </c>
      <c r="F13" s="155">
        <f>'Reclamation Liability 5.6.4'!F13</f>
        <v>-18991.270000000484</v>
      </c>
      <c r="G13" s="155">
        <f>'Reclamation Liability 5.6.4'!G13</f>
        <v>-29860.899999999441</v>
      </c>
      <c r="H13" s="155">
        <f>'Reclamation Liability 5.6.4'!H13</f>
        <v>-21768.780000000261</v>
      </c>
      <c r="I13" s="155">
        <f>'Reclamation Liability 5.6.4'!I13</f>
        <v>-17282.19000000041</v>
      </c>
      <c r="J13" s="155">
        <f>'Reclamation Liability 5.6.4'!J13</f>
        <v>-24445.239999999292</v>
      </c>
      <c r="K13" s="155">
        <f>'Reclamation Liability 5.6.4'!K13</f>
        <v>-25957.020000000484</v>
      </c>
      <c r="L13" s="155">
        <f>'Reclamation Liability 5.6.4'!L13</f>
        <v>-24745.700000000186</v>
      </c>
      <c r="M13" s="155">
        <f>'Reclamation Liability 5.6.4'!M13</f>
        <v>-15927.089999999851</v>
      </c>
    </row>
    <row r="14" spans="1:14" s="95" customFormat="1">
      <c r="A14" s="156"/>
      <c r="B14" s="156"/>
      <c r="C14" s="155"/>
      <c r="D14" s="155"/>
      <c r="E14" s="155"/>
      <c r="F14" s="155"/>
      <c r="G14" s="155"/>
      <c r="H14" s="155"/>
      <c r="I14" s="155"/>
      <c r="J14" s="155"/>
      <c r="K14" s="155"/>
      <c r="L14" s="155"/>
      <c r="M14" s="155"/>
    </row>
    <row r="15" spans="1:14">
      <c r="A15" s="8"/>
      <c r="B15" s="158">
        <f>EOMONTH(M8,1)</f>
        <v>40724</v>
      </c>
      <c r="C15" s="160">
        <f>EOMONTH(B15,1)</f>
        <v>40755</v>
      </c>
      <c r="D15" s="160">
        <f t="shared" ref="D15:M15" si="1">EOMONTH(C15,1)</f>
        <v>40786</v>
      </c>
      <c r="E15" s="160">
        <f t="shared" si="1"/>
        <v>40816</v>
      </c>
      <c r="F15" s="160">
        <f t="shared" si="1"/>
        <v>40847</v>
      </c>
      <c r="G15" s="160">
        <f t="shared" si="1"/>
        <v>40877</v>
      </c>
      <c r="H15" s="160">
        <f t="shared" si="1"/>
        <v>40908</v>
      </c>
      <c r="I15" s="160">
        <f t="shared" si="1"/>
        <v>40939</v>
      </c>
      <c r="J15" s="160">
        <f t="shared" si="1"/>
        <v>40968</v>
      </c>
      <c r="K15" s="160">
        <f t="shared" si="1"/>
        <v>40999</v>
      </c>
      <c r="L15" s="160">
        <f t="shared" si="1"/>
        <v>41029</v>
      </c>
      <c r="M15" s="161">
        <f t="shared" si="1"/>
        <v>41060</v>
      </c>
      <c r="N15" s="166"/>
    </row>
    <row r="16" spans="1:14">
      <c r="A16" s="167"/>
      <c r="B16" s="160" t="s">
        <v>67</v>
      </c>
      <c r="C16" s="160" t="s">
        <v>67</v>
      </c>
      <c r="D16" s="160" t="s">
        <v>67</v>
      </c>
      <c r="E16" s="160" t="s">
        <v>67</v>
      </c>
      <c r="F16" s="160" t="s">
        <v>67</v>
      </c>
      <c r="G16" s="160" t="s">
        <v>67</v>
      </c>
      <c r="H16" s="160" t="s">
        <v>67</v>
      </c>
      <c r="I16" s="160" t="s">
        <v>67</v>
      </c>
      <c r="J16" s="160" t="s">
        <v>67</v>
      </c>
      <c r="K16" s="160" t="s">
        <v>67</v>
      </c>
      <c r="L16" s="196" t="s">
        <v>69</v>
      </c>
      <c r="M16" s="158" t="s">
        <v>70</v>
      </c>
      <c r="N16" s="166"/>
    </row>
    <row r="17" spans="1:14">
      <c r="A17" s="167"/>
      <c r="B17" s="168" t="s">
        <v>11</v>
      </c>
      <c r="C17" s="162" t="s">
        <v>11</v>
      </c>
      <c r="D17" s="162" t="s">
        <v>11</v>
      </c>
      <c r="E17" s="162" t="s">
        <v>11</v>
      </c>
      <c r="F17" s="162" t="s">
        <v>11</v>
      </c>
      <c r="G17" s="162" t="s">
        <v>11</v>
      </c>
      <c r="H17" s="162" t="s">
        <v>11</v>
      </c>
      <c r="I17" s="162" t="s">
        <v>11</v>
      </c>
      <c r="J17" s="162" t="s">
        <v>11</v>
      </c>
      <c r="K17" s="162" t="s">
        <v>11</v>
      </c>
      <c r="L17" s="197"/>
      <c r="M17" s="158" t="s">
        <v>71</v>
      </c>
      <c r="N17" s="166"/>
    </row>
    <row r="18" spans="1:14" ht="25.5">
      <c r="A18" s="169" t="s">
        <v>61</v>
      </c>
      <c r="B18" s="165">
        <v>-4867815.62</v>
      </c>
      <c r="C18" s="170">
        <v>-4894481.8899999997</v>
      </c>
      <c r="D18" s="170">
        <v>-4918695.46</v>
      </c>
      <c r="E18" s="170">
        <v>-4939869.4800000004</v>
      </c>
      <c r="F18" s="170">
        <v>-4963096.2</v>
      </c>
      <c r="G18" s="170">
        <v>-4983626.8</v>
      </c>
      <c r="H18" s="170">
        <v>-5008644.32</v>
      </c>
      <c r="I18" s="170">
        <v>-5021078.57</v>
      </c>
      <c r="J18" s="170">
        <v>-5043933.6900000004</v>
      </c>
      <c r="K18" s="170">
        <v>-5071829.7699999996</v>
      </c>
      <c r="L18" s="170">
        <f>K18+L20</f>
        <v>-5093209.0043090908</v>
      </c>
      <c r="M18" s="171">
        <f>L18+M20</f>
        <v>-5115164.1515090903</v>
      </c>
      <c r="N18" s="155"/>
    </row>
    <row r="19" spans="1:14" s="95" customFormat="1" ht="16.5" thickBot="1">
      <c r="A19" s="156"/>
      <c r="B19" s="156"/>
      <c r="C19" s="155"/>
      <c r="D19" s="155"/>
      <c r="E19" s="155"/>
      <c r="F19" s="155"/>
      <c r="G19" s="155"/>
      <c r="H19" s="155"/>
      <c r="I19" s="155"/>
      <c r="J19" s="155"/>
      <c r="K19" s="155"/>
      <c r="L19" s="155"/>
      <c r="M19" s="155"/>
    </row>
    <row r="20" spans="1:14" s="95" customFormat="1" ht="16.5" thickBot="1">
      <c r="A20" s="1" t="s">
        <v>68</v>
      </c>
      <c r="B20" s="155">
        <f>'Reclamation Liability 5.6.4'!B20</f>
        <v>-22836.790000000037</v>
      </c>
      <c r="C20" s="155">
        <f>'Reclamation Liability 5.6.4'!C20</f>
        <v>-26666.269999999553</v>
      </c>
      <c r="D20" s="155">
        <f>'Reclamation Liability 5.6.4'!D20</f>
        <v>-24213.570000000298</v>
      </c>
      <c r="E20" s="155">
        <f>'Reclamation Liability 5.6.4'!E20</f>
        <v>-21174.020000000484</v>
      </c>
      <c r="F20" s="155">
        <f>'Reclamation Liability 5.6.4'!F20</f>
        <v>-23226.719999999739</v>
      </c>
      <c r="G20" s="155">
        <f>'Reclamation Liability 5.6.4'!G20</f>
        <v>-20530.599999999627</v>
      </c>
      <c r="H20" s="155">
        <f>'Reclamation Liability 5.6.4'!H20</f>
        <v>-25017.520000000484</v>
      </c>
      <c r="I20" s="155">
        <f>'Reclamation Liability 5.6.4'!I20</f>
        <v>-12434.25</v>
      </c>
      <c r="J20" s="155">
        <f>'Reclamation Liability 5.6.4'!J20</f>
        <v>-22855.120000000112</v>
      </c>
      <c r="K20" s="155">
        <f>'Reclamation Liability 5.6.4'!K20</f>
        <v>-27896.079999999143</v>
      </c>
      <c r="L20" s="172">
        <f>AVERAGE(C13:M13,B20:K20,B27:M27)</f>
        <v>-21379.234309090894</v>
      </c>
      <c r="M20" s="155">
        <f>'Reclamation Liability 5.6.4'!M20</f>
        <v>-21955.147199999541</v>
      </c>
    </row>
    <row r="21" spans="1:14" s="95" customFormat="1">
      <c r="A21" s="156"/>
      <c r="B21" s="156"/>
      <c r="C21" s="155"/>
      <c r="D21" s="155"/>
      <c r="E21" s="155"/>
      <c r="F21" s="155"/>
      <c r="G21" s="155"/>
      <c r="H21" s="155"/>
      <c r="I21" s="155"/>
      <c r="J21" s="155"/>
      <c r="K21" s="155"/>
      <c r="L21" s="155"/>
      <c r="M21" s="155"/>
    </row>
    <row r="22" spans="1:14">
      <c r="A22" s="157"/>
      <c r="B22" s="158">
        <f>EOMONTH(M15,1)</f>
        <v>41090</v>
      </c>
      <c r="C22" s="158">
        <f>EOMONTH(B22,1)</f>
        <v>41121</v>
      </c>
      <c r="D22" s="158">
        <f t="shared" ref="D22:M22" si="2">EOMONTH(C22,1)</f>
        <v>41152</v>
      </c>
      <c r="E22" s="158">
        <f t="shared" si="2"/>
        <v>41182</v>
      </c>
      <c r="F22" s="158">
        <f t="shared" si="2"/>
        <v>41213</v>
      </c>
      <c r="G22" s="158">
        <f t="shared" si="2"/>
        <v>41243</v>
      </c>
      <c r="H22" s="158">
        <f t="shared" si="2"/>
        <v>41274</v>
      </c>
      <c r="I22" s="158">
        <f t="shared" si="2"/>
        <v>41305</v>
      </c>
      <c r="J22" s="158">
        <f t="shared" si="2"/>
        <v>41333</v>
      </c>
      <c r="K22" s="158">
        <f t="shared" si="2"/>
        <v>41364</v>
      </c>
      <c r="L22" s="158">
        <f t="shared" si="2"/>
        <v>41394</v>
      </c>
      <c r="M22" s="158">
        <f t="shared" si="2"/>
        <v>41425</v>
      </c>
    </row>
    <row r="23" spans="1:14" ht="20.25" customHeight="1">
      <c r="A23" s="157"/>
      <c r="B23" s="158" t="s">
        <v>70</v>
      </c>
      <c r="C23" s="158" t="s">
        <v>70</v>
      </c>
      <c r="D23" s="158" t="s">
        <v>70</v>
      </c>
      <c r="E23" s="158" t="s">
        <v>70</v>
      </c>
      <c r="F23" s="158" t="s">
        <v>70</v>
      </c>
      <c r="G23" s="158" t="s">
        <v>70</v>
      </c>
      <c r="H23" s="158" t="s">
        <v>70</v>
      </c>
      <c r="I23" s="158" t="s">
        <v>70</v>
      </c>
      <c r="J23" s="158" t="s">
        <v>70</v>
      </c>
      <c r="K23" s="158" t="s">
        <v>70</v>
      </c>
      <c r="L23" s="158" t="s">
        <v>70</v>
      </c>
      <c r="M23" s="158" t="s">
        <v>70</v>
      </c>
    </row>
    <row r="24" spans="1:14" ht="20.25" customHeight="1">
      <c r="A24" s="157"/>
      <c r="B24" s="158" t="s">
        <v>71</v>
      </c>
      <c r="C24" s="158" t="s">
        <v>71</v>
      </c>
      <c r="D24" s="158" t="s">
        <v>71</v>
      </c>
      <c r="E24" s="158" t="s">
        <v>71</v>
      </c>
      <c r="F24" s="158" t="s">
        <v>71</v>
      </c>
      <c r="G24" s="158" t="s">
        <v>71</v>
      </c>
      <c r="H24" s="158" t="s">
        <v>71</v>
      </c>
      <c r="I24" s="158" t="s">
        <v>71</v>
      </c>
      <c r="J24" s="158" t="s">
        <v>71</v>
      </c>
      <c r="K24" s="158" t="s">
        <v>71</v>
      </c>
      <c r="L24" s="158" t="s">
        <v>71</v>
      </c>
      <c r="M24" s="158" t="s">
        <v>71</v>
      </c>
    </row>
    <row r="25" spans="1:14" ht="35.25" customHeight="1">
      <c r="A25" s="164" t="s">
        <v>61</v>
      </c>
      <c r="B25" s="165">
        <f>M18+B27</f>
        <v>-5136105.0491090901</v>
      </c>
      <c r="C25" s="165">
        <f>B25+C27</f>
        <v>-5157014.71310909</v>
      </c>
      <c r="D25" s="165">
        <f t="shared" ref="D25:M25" si="3">C25+D27</f>
        <v>-5179994.5211090902</v>
      </c>
      <c r="E25" s="165">
        <f t="shared" si="3"/>
        <v>-5199040.75310909</v>
      </c>
      <c r="F25" s="165">
        <f t="shared" si="3"/>
        <v>-5222020.5611090902</v>
      </c>
      <c r="G25" s="165">
        <f t="shared" si="3"/>
        <v>-5241895.1531090904</v>
      </c>
      <c r="H25" s="165">
        <f t="shared" si="3"/>
        <v>-5260941.3851090902</v>
      </c>
      <c r="I25" s="165">
        <f t="shared" si="3"/>
        <v>-5279950.2048290903</v>
      </c>
      <c r="J25" s="165">
        <f t="shared" si="3"/>
        <v>-5298959.0245490903</v>
      </c>
      <c r="K25" s="165">
        <f t="shared" si="3"/>
        <v>-5317967.8442690903</v>
      </c>
      <c r="L25" s="165">
        <f t="shared" si="3"/>
        <v>-5336976.6639890904</v>
      </c>
      <c r="M25" s="165">
        <f t="shared" si="3"/>
        <v>-5355985.4837090904</v>
      </c>
    </row>
    <row r="26" spans="1:14">
      <c r="A26" s="1"/>
      <c r="B26" s="1"/>
      <c r="C26" s="1"/>
      <c r="D26" s="1"/>
      <c r="E26" s="1"/>
      <c r="F26" s="1"/>
      <c r="G26" s="1"/>
      <c r="H26" s="1"/>
      <c r="I26" s="1"/>
      <c r="J26" s="1"/>
      <c r="K26" s="1"/>
      <c r="L26" s="1"/>
      <c r="M26" s="1"/>
      <c r="N26" s="1"/>
    </row>
    <row r="27" spans="1:14">
      <c r="A27" s="1" t="s">
        <v>68</v>
      </c>
      <c r="B27" s="155">
        <f>'Reclamation Liability 5.6.4'!B27</f>
        <v>-20940.897599999793</v>
      </c>
      <c r="C27" s="155">
        <f>'Reclamation Liability 5.6.4'!C27</f>
        <v>-20909.663999999873</v>
      </c>
      <c r="D27" s="155">
        <f>'Reclamation Liability 5.6.4'!D27</f>
        <v>-22979.808000000194</v>
      </c>
      <c r="E27" s="155">
        <f>'Reclamation Liability 5.6.4'!E27</f>
        <v>-19046.231999999844</v>
      </c>
      <c r="F27" s="155">
        <f>'Reclamation Liability 5.6.4'!F27</f>
        <v>-22979.808000000194</v>
      </c>
      <c r="G27" s="155">
        <f>'Reclamation Liability 5.6.4'!G27</f>
        <v>-19874.592000000179</v>
      </c>
      <c r="H27" s="155">
        <f>'Reclamation Liability 5.6.4'!H27</f>
        <v>-19046.231999999844</v>
      </c>
      <c r="I27" s="155">
        <f>'Reclamation Liability 5.6.4'!I27</f>
        <v>-19008.819720000029</v>
      </c>
      <c r="J27" s="155">
        <f>'Reclamation Liability 5.6.4'!J27</f>
        <v>-19008.819720000029</v>
      </c>
      <c r="K27" s="155">
        <f>'Reclamation Liability 5.6.4'!K27</f>
        <v>-19008.819720000029</v>
      </c>
      <c r="L27" s="155">
        <f>'Reclamation Liability 5.6.4'!L27</f>
        <v>-19008.819720000029</v>
      </c>
      <c r="M27" s="155">
        <f>'Reclamation Liability 5.6.4'!M27</f>
        <v>-19008.819720000029</v>
      </c>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M29" s="95"/>
      <c r="N29" s="1"/>
    </row>
    <row r="30" spans="1:14">
      <c r="A30" s="1"/>
      <c r="B30" s="1"/>
      <c r="C30" s="1"/>
      <c r="D30" s="1"/>
      <c r="E30" s="1"/>
      <c r="F30" s="1"/>
      <c r="G30" s="1"/>
      <c r="H30" s="1"/>
      <c r="I30" s="1"/>
      <c r="J30" s="1"/>
      <c r="K30" s="1"/>
      <c r="L30" s="20" t="s">
        <v>72</v>
      </c>
      <c r="M30" s="101">
        <f>AVERAGE(B25:M25)</f>
        <v>-5248904.2797590895</v>
      </c>
      <c r="N30" s="1"/>
    </row>
    <row r="31" spans="1:14">
      <c r="A31" s="1"/>
      <c r="B31" s="1"/>
      <c r="C31" s="1"/>
      <c r="D31" s="1"/>
      <c r="E31" s="1"/>
      <c r="F31" s="1"/>
      <c r="G31" s="1"/>
      <c r="H31" s="1"/>
      <c r="I31" s="1"/>
      <c r="J31" s="1"/>
      <c r="K31" s="1"/>
      <c r="L31" s="20" t="s">
        <v>57</v>
      </c>
      <c r="M31" s="175">
        <f>AVERAGE('Reclamation Liability 5.6.4'!B25:M25)</f>
        <v>-5243287.8974499973</v>
      </c>
      <c r="N31" s="1"/>
    </row>
    <row r="32" spans="1:14">
      <c r="A32" s="1"/>
      <c r="B32" s="1"/>
      <c r="C32" s="1"/>
      <c r="D32" s="1"/>
      <c r="E32" s="1"/>
      <c r="F32" s="1"/>
      <c r="G32" s="1"/>
      <c r="H32" s="1"/>
      <c r="I32" s="1"/>
      <c r="J32" s="1"/>
      <c r="K32" s="1"/>
      <c r="L32" s="1"/>
      <c r="M32" s="176">
        <f>M30-M31</f>
        <v>-5616.3823090922087</v>
      </c>
      <c r="N32" s="1"/>
    </row>
    <row r="33" spans="1:14">
      <c r="A33" s="1"/>
      <c r="B33" s="1"/>
      <c r="C33" s="1"/>
      <c r="D33" s="1"/>
      <c r="E33" s="1"/>
      <c r="F33" s="1"/>
      <c r="G33" s="1"/>
      <c r="H33" s="1"/>
      <c r="I33" s="1"/>
      <c r="J33" s="1"/>
      <c r="K33" s="1"/>
      <c r="L33" s="1"/>
      <c r="M33" s="1"/>
      <c r="N33" s="1"/>
    </row>
    <row r="34" spans="1:14">
      <c r="A34" s="1"/>
      <c r="B34" s="1"/>
      <c r="C34" s="1"/>
      <c r="D34" s="1"/>
      <c r="E34" s="1"/>
      <c r="F34" s="1"/>
      <c r="G34" s="1"/>
      <c r="H34" s="1"/>
      <c r="I34" s="1"/>
      <c r="J34" s="1"/>
      <c r="K34" s="1"/>
      <c r="L34" s="1"/>
      <c r="M34" s="1"/>
      <c r="N34" s="1"/>
    </row>
    <row r="35" spans="1:14">
      <c r="A35" s="1"/>
      <c r="B35" s="1"/>
      <c r="C35" s="1"/>
      <c r="D35" s="1"/>
      <c r="E35" s="1"/>
      <c r="F35" s="1"/>
      <c r="G35" s="1"/>
      <c r="H35" s="1"/>
      <c r="I35" s="1"/>
      <c r="J35" s="1"/>
      <c r="K35" s="1"/>
      <c r="L35" s="1"/>
      <c r="M35" s="1"/>
      <c r="N35" s="1"/>
    </row>
    <row r="36" spans="1:14">
      <c r="A36" s="1"/>
      <c r="B36" s="1"/>
      <c r="C36" s="1"/>
      <c r="D36" s="1"/>
      <c r="E36" s="1"/>
      <c r="F36" s="1"/>
      <c r="G36" s="1"/>
      <c r="H36" s="1"/>
      <c r="I36" s="1"/>
      <c r="J36" s="1"/>
      <c r="K36" s="1"/>
      <c r="L36" s="1"/>
      <c r="M36" s="1"/>
      <c r="N36" s="1"/>
    </row>
    <row r="37" spans="1:14">
      <c r="A37" s="1"/>
      <c r="B37" s="1"/>
      <c r="C37" s="1"/>
      <c r="D37" s="1"/>
      <c r="E37" s="1"/>
      <c r="F37" s="1"/>
      <c r="G37" s="1"/>
      <c r="H37" s="1"/>
      <c r="I37" s="1"/>
      <c r="J37" s="1"/>
      <c r="K37" s="1"/>
      <c r="L37" s="1"/>
      <c r="M37" s="1"/>
      <c r="N37" s="1"/>
    </row>
    <row r="38" spans="1:14">
      <c r="A38" s="1"/>
      <c r="B38" s="1"/>
      <c r="C38" s="1"/>
      <c r="D38" s="1"/>
      <c r="E38" s="1"/>
      <c r="F38" s="1"/>
      <c r="G38" s="1"/>
      <c r="H38" s="1"/>
      <c r="I38" s="1"/>
      <c r="J38" s="1"/>
      <c r="K38" s="1"/>
      <c r="L38" s="1"/>
      <c r="M38" s="1"/>
      <c r="N38" s="1"/>
    </row>
    <row r="39" spans="1:14">
      <c r="A39" s="1"/>
      <c r="B39" s="1"/>
      <c r="C39" s="1"/>
      <c r="D39" s="1"/>
      <c r="E39" s="1"/>
      <c r="F39" s="1"/>
      <c r="G39" s="1"/>
      <c r="H39" s="1"/>
      <c r="I39" s="1"/>
      <c r="J39" s="1"/>
      <c r="K39" s="1"/>
      <c r="L39" s="1"/>
      <c r="M39" s="1"/>
      <c r="N39" s="1"/>
    </row>
    <row r="40" spans="1:14">
      <c r="A40" s="1"/>
      <c r="B40" s="1"/>
      <c r="C40" s="1"/>
      <c r="D40" s="1"/>
      <c r="E40" s="1"/>
      <c r="F40" s="1"/>
      <c r="G40" s="1"/>
      <c r="H40" s="1"/>
      <c r="I40" s="1"/>
      <c r="J40" s="1"/>
      <c r="K40" s="1"/>
      <c r="L40" s="1"/>
      <c r="M40" s="1"/>
      <c r="N40" s="1"/>
    </row>
    <row r="41" spans="1:14">
      <c r="A41" s="1"/>
      <c r="B41" s="1"/>
      <c r="C41" s="1"/>
      <c r="D41" s="1"/>
      <c r="E41" s="1"/>
      <c r="F41" s="1"/>
      <c r="G41" s="1"/>
      <c r="H41" s="1"/>
      <c r="I41" s="1"/>
      <c r="J41" s="1"/>
      <c r="K41" s="1"/>
      <c r="L41" s="1"/>
      <c r="M41" s="1"/>
      <c r="N41" s="1"/>
    </row>
    <row r="42" spans="1:14">
      <c r="A42" s="1"/>
      <c r="B42" s="1"/>
      <c r="C42" s="1"/>
      <c r="D42" s="1"/>
      <c r="E42" s="1"/>
      <c r="F42" s="1"/>
      <c r="G42" s="1"/>
      <c r="H42" s="1"/>
      <c r="I42" s="1"/>
      <c r="J42" s="1"/>
      <c r="K42" s="1"/>
      <c r="L42" s="1"/>
      <c r="M42" s="1"/>
      <c r="N42" s="1"/>
    </row>
    <row r="43" spans="1:14">
      <c r="A43" s="1"/>
      <c r="B43" s="1"/>
      <c r="C43" s="1"/>
      <c r="D43" s="1"/>
      <c r="E43" s="1"/>
      <c r="F43" s="1"/>
      <c r="G43" s="1"/>
      <c r="H43" s="1"/>
      <c r="I43" s="1"/>
      <c r="J43" s="1"/>
      <c r="K43" s="1"/>
      <c r="L43" s="1"/>
      <c r="M43" s="1"/>
      <c r="N43" s="1"/>
    </row>
    <row r="44" spans="1:14">
      <c r="A44" s="1"/>
      <c r="B44" s="1"/>
      <c r="C44" s="1"/>
      <c r="D44" s="1"/>
      <c r="E44" s="1"/>
      <c r="F44" s="1"/>
      <c r="G44" s="1"/>
      <c r="H44" s="1"/>
      <c r="I44" s="1"/>
      <c r="J44" s="1"/>
      <c r="K44" s="1"/>
      <c r="L44" s="1"/>
      <c r="M44" s="1"/>
      <c r="N44" s="1"/>
    </row>
    <row r="45" spans="1:14">
      <c r="A45" s="1"/>
      <c r="B45" s="1"/>
      <c r="C45" s="1"/>
      <c r="D45" s="1"/>
      <c r="E45" s="1"/>
      <c r="F45" s="1"/>
      <c r="G45" s="1"/>
      <c r="H45" s="1"/>
      <c r="I45" s="1"/>
      <c r="J45" s="1"/>
      <c r="K45" s="1"/>
      <c r="L45" s="1"/>
      <c r="M45" s="1"/>
      <c r="N45" s="1"/>
    </row>
    <row r="46" spans="1:14">
      <c r="A46" s="1"/>
      <c r="B46" s="1"/>
      <c r="C46" s="1"/>
      <c r="D46" s="1"/>
      <c r="E46" s="1"/>
      <c r="F46" s="1"/>
      <c r="G46" s="1"/>
      <c r="H46" s="1"/>
      <c r="I46" s="1"/>
      <c r="J46" s="1"/>
      <c r="K46" s="1"/>
      <c r="L46" s="1"/>
      <c r="M46" s="1"/>
      <c r="N46" s="1"/>
    </row>
    <row r="47" spans="1:14">
      <c r="A47" s="1"/>
      <c r="B47" s="1"/>
      <c r="C47" s="1"/>
      <c r="D47" s="1"/>
      <c r="E47" s="1"/>
      <c r="F47" s="1"/>
      <c r="G47" s="1"/>
      <c r="H47" s="1"/>
      <c r="I47" s="1"/>
      <c r="J47" s="1"/>
      <c r="K47" s="1"/>
      <c r="L47" s="1"/>
      <c r="M47" s="1"/>
      <c r="N47" s="1"/>
    </row>
    <row r="48" spans="1:14">
      <c r="A48" s="1"/>
      <c r="B48" s="1"/>
      <c r="C48" s="1"/>
      <c r="D48" s="1"/>
      <c r="E48" s="1"/>
      <c r="F48" s="1"/>
      <c r="G48" s="1"/>
      <c r="H48" s="1"/>
      <c r="I48" s="1"/>
      <c r="J48" s="1"/>
      <c r="K48" s="1"/>
      <c r="L48" s="1"/>
      <c r="M48" s="1"/>
      <c r="N48" s="1"/>
    </row>
    <row r="49" spans="1:14">
      <c r="A49" s="1"/>
      <c r="B49" s="1"/>
      <c r="C49" s="1"/>
      <c r="D49" s="1"/>
      <c r="E49" s="1"/>
      <c r="F49" s="1"/>
      <c r="G49" s="1"/>
      <c r="H49" s="1"/>
      <c r="I49" s="1"/>
      <c r="J49" s="1"/>
      <c r="K49" s="1"/>
      <c r="L49" s="1"/>
      <c r="M49" s="1"/>
      <c r="N49" s="1"/>
    </row>
    <row r="50" spans="1:14">
      <c r="A50" s="1"/>
      <c r="B50" s="1"/>
      <c r="C50" s="1"/>
      <c r="D50" s="1"/>
      <c r="E50" s="1"/>
      <c r="F50" s="1"/>
      <c r="G50" s="1"/>
      <c r="H50" s="1"/>
      <c r="I50" s="1"/>
      <c r="J50" s="1"/>
      <c r="K50" s="1"/>
      <c r="L50" s="1"/>
      <c r="M50" s="1"/>
      <c r="N50" s="1"/>
    </row>
    <row r="51" spans="1:14">
      <c r="A51" s="1"/>
      <c r="B51" s="1"/>
      <c r="C51" s="1"/>
      <c r="D51" s="1"/>
      <c r="E51" s="1"/>
      <c r="F51" s="1"/>
      <c r="G51" s="1"/>
      <c r="H51" s="1"/>
      <c r="I51" s="1"/>
      <c r="J51" s="1"/>
      <c r="K51" s="1"/>
      <c r="L51" s="1"/>
      <c r="M51" s="1"/>
      <c r="N51" s="1"/>
    </row>
    <row r="52" spans="1:14">
      <c r="A52" s="1"/>
      <c r="B52" s="1"/>
      <c r="C52" s="1"/>
      <c r="D52" s="1"/>
      <c r="E52" s="1"/>
      <c r="F52" s="1"/>
      <c r="G52" s="1"/>
      <c r="H52" s="1"/>
      <c r="I52" s="1"/>
      <c r="J52" s="1"/>
      <c r="K52" s="1"/>
      <c r="L52" s="1"/>
      <c r="M52" s="1"/>
      <c r="N52" s="1"/>
    </row>
    <row r="53" spans="1:14">
      <c r="A53" s="1"/>
      <c r="B53" s="1"/>
      <c r="C53" s="1"/>
      <c r="D53" s="1"/>
      <c r="E53" s="1"/>
      <c r="F53" s="1"/>
      <c r="G53" s="1"/>
      <c r="H53" s="1"/>
      <c r="I53" s="1"/>
      <c r="J53" s="1"/>
      <c r="K53" s="1"/>
      <c r="L53" s="1"/>
      <c r="M53" s="1"/>
      <c r="N53" s="1"/>
    </row>
    <row r="54" spans="1:14">
      <c r="A54" s="1"/>
      <c r="B54" s="1"/>
      <c r="C54" s="1"/>
      <c r="D54" s="1"/>
      <c r="E54" s="1"/>
      <c r="F54" s="1"/>
      <c r="G54" s="1"/>
      <c r="H54" s="1"/>
      <c r="I54" s="1"/>
      <c r="J54" s="1"/>
      <c r="K54" s="1"/>
      <c r="L54" s="1"/>
      <c r="M54" s="1"/>
      <c r="N54" s="1"/>
    </row>
    <row r="55" spans="1:14">
      <c r="A55" s="1"/>
      <c r="B55" s="1"/>
      <c r="C55" s="1"/>
      <c r="D55" s="1"/>
      <c r="E55" s="1"/>
      <c r="F55" s="1"/>
      <c r="G55" s="1"/>
      <c r="H55" s="1"/>
      <c r="I55" s="1"/>
      <c r="J55" s="1"/>
      <c r="K55" s="1"/>
      <c r="L55" s="1"/>
      <c r="M55" s="1"/>
      <c r="N55" s="1"/>
    </row>
    <row r="56" spans="1:14">
      <c r="A56" s="1"/>
      <c r="B56" s="1"/>
      <c r="C56" s="1"/>
      <c r="D56" s="1"/>
      <c r="E56" s="1"/>
      <c r="F56" s="1"/>
      <c r="G56" s="1"/>
      <c r="H56" s="1"/>
      <c r="I56" s="1"/>
      <c r="J56" s="1"/>
      <c r="K56" s="1"/>
      <c r="L56" s="1"/>
      <c r="M56" s="1"/>
      <c r="N56" s="1"/>
    </row>
    <row r="57" spans="1:14">
      <c r="A57" s="1"/>
      <c r="B57" s="1"/>
      <c r="C57" s="1"/>
      <c r="D57" s="1"/>
      <c r="E57" s="1"/>
      <c r="F57" s="1"/>
      <c r="G57" s="1"/>
      <c r="H57" s="1"/>
      <c r="I57" s="1"/>
      <c r="J57" s="1"/>
      <c r="K57" s="1"/>
      <c r="L57" s="1"/>
      <c r="M57" s="1"/>
      <c r="N57" s="1"/>
    </row>
    <row r="58" spans="1:14">
      <c r="A58" s="8"/>
      <c r="B58" s="8"/>
      <c r="C58" s="8"/>
      <c r="D58" s="1"/>
      <c r="E58" s="1"/>
      <c r="F58" s="1"/>
      <c r="G58" s="1"/>
      <c r="H58" s="1"/>
      <c r="I58" s="1"/>
      <c r="J58" s="1"/>
      <c r="K58" s="1"/>
      <c r="L58" s="1"/>
      <c r="M58" s="1"/>
      <c r="N58" s="1"/>
    </row>
    <row r="59" spans="1:14">
      <c r="A59" s="185"/>
      <c r="B59" s="185"/>
      <c r="C59" s="8"/>
      <c r="D59" s="1"/>
      <c r="E59" s="1"/>
      <c r="F59" s="1"/>
      <c r="G59" s="1"/>
      <c r="H59" s="1"/>
      <c r="I59" s="1"/>
      <c r="J59" s="1"/>
      <c r="K59" s="1"/>
      <c r="L59" s="1"/>
      <c r="M59" s="1"/>
      <c r="N59" s="1"/>
    </row>
    <row r="60" spans="1:14">
      <c r="A60" s="118"/>
      <c r="B60" s="118"/>
      <c r="C60" s="101"/>
      <c r="D60" s="1"/>
      <c r="E60" s="1"/>
      <c r="F60" s="1"/>
      <c r="G60" s="1"/>
      <c r="H60" s="1"/>
      <c r="I60" s="1"/>
      <c r="J60" s="1"/>
      <c r="K60" s="1"/>
      <c r="L60" s="1"/>
      <c r="M60" s="1"/>
      <c r="N60" s="1"/>
    </row>
    <row r="61" spans="1:14">
      <c r="A61" s="118"/>
      <c r="B61" s="118"/>
      <c r="C61" s="101"/>
      <c r="D61" s="1"/>
      <c r="E61" s="1"/>
      <c r="F61" s="1"/>
      <c r="G61" s="1"/>
      <c r="H61" s="1"/>
      <c r="I61" s="1"/>
      <c r="J61" s="1"/>
      <c r="K61" s="1"/>
      <c r="L61" s="1"/>
      <c r="M61" s="1"/>
      <c r="N61" s="1"/>
    </row>
    <row r="62" spans="1:14">
      <c r="A62" s="118"/>
      <c r="B62" s="118"/>
      <c r="C62" s="126"/>
      <c r="D62" s="2"/>
      <c r="E62" s="2"/>
      <c r="F62" s="1"/>
      <c r="G62" s="1"/>
      <c r="H62" s="1"/>
      <c r="I62" s="1"/>
      <c r="J62" s="1"/>
      <c r="K62" s="1"/>
      <c r="L62" s="1"/>
      <c r="M62" s="1"/>
      <c r="N62" s="1"/>
    </row>
    <row r="63" spans="1:14">
      <c r="A63" s="95"/>
      <c r="B63" s="95"/>
      <c r="C63" s="95"/>
    </row>
    <row r="64" spans="1:14">
      <c r="A64" s="95"/>
      <c r="B64" s="95"/>
      <c r="C64" s="95"/>
    </row>
  </sheetData>
  <mergeCells count="1">
    <mergeCell ref="L16:L17"/>
  </mergeCells>
  <pageMargins left="0.7" right="0.7" top="0.75" bottom="0.75" header="0.3" footer="0.55000000000000004"/>
  <pageSetup scale="55"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Z52"/>
  <sheetViews>
    <sheetView view="pageLayout" zoomScale="40" zoomScaleNormal="100" zoomScaleSheetLayoutView="70" zoomScalePageLayoutView="40" workbookViewId="0">
      <selection activeCell="W51" sqref="V51:W57"/>
    </sheetView>
  </sheetViews>
  <sheetFormatPr defaultRowHeight="15.75"/>
  <cols>
    <col min="1" max="1" width="40.875" style="75" customWidth="1"/>
    <col min="2" max="2" width="15" style="75" customWidth="1"/>
    <col min="3" max="4" width="16.125" style="75" bestFit="1" customWidth="1"/>
    <col min="5" max="5" width="15.875" style="75" bestFit="1" customWidth="1"/>
    <col min="6" max="7" width="16.375" style="75" bestFit="1" customWidth="1"/>
    <col min="8" max="8" width="16.125" style="75" bestFit="1" customWidth="1"/>
    <col min="9" max="9" width="15.875" style="75" bestFit="1" customWidth="1"/>
    <col min="10" max="10" width="16.375" style="75" bestFit="1" customWidth="1"/>
    <col min="11" max="11" width="16.125" style="75" bestFit="1" customWidth="1"/>
    <col min="12" max="12" width="15.75" style="75" bestFit="1" customWidth="1"/>
    <col min="13" max="13" width="15.375" style="75" bestFit="1" customWidth="1"/>
    <col min="14" max="14" width="15.375" style="76" bestFit="1" customWidth="1"/>
  </cols>
  <sheetData>
    <row r="1" spans="1:26">
      <c r="A1" s="77"/>
      <c r="N1" s="183" t="s">
        <v>87</v>
      </c>
    </row>
    <row r="2" spans="1:26">
      <c r="A2" s="77"/>
      <c r="N2" s="183" t="s">
        <v>39</v>
      </c>
    </row>
    <row r="3" spans="1:26">
      <c r="A3" s="77"/>
      <c r="N3" s="183" t="s">
        <v>40</v>
      </c>
    </row>
    <row r="4" spans="1:26">
      <c r="A4" s="77" t="s">
        <v>79</v>
      </c>
    </row>
    <row r="5" spans="1:26">
      <c r="A5" s="78"/>
    </row>
    <row r="6" spans="1:26">
      <c r="B6" s="3" t="s">
        <v>11</v>
      </c>
      <c r="C6" s="3" t="s">
        <v>11</v>
      </c>
      <c r="D6" s="3" t="s">
        <v>11</v>
      </c>
      <c r="E6" s="3" t="s">
        <v>11</v>
      </c>
      <c r="F6" s="3" t="s">
        <v>11</v>
      </c>
      <c r="G6" s="3" t="s">
        <v>11</v>
      </c>
      <c r="H6" s="3" t="s">
        <v>11</v>
      </c>
      <c r="I6" s="3" t="s">
        <v>11</v>
      </c>
      <c r="J6" s="3" t="s">
        <v>11</v>
      </c>
      <c r="K6" s="3" t="s">
        <v>11</v>
      </c>
      <c r="L6" s="3" t="s">
        <v>11</v>
      </c>
      <c r="M6" s="3" t="s">
        <v>11</v>
      </c>
      <c r="N6" s="79" t="s">
        <v>11</v>
      </c>
    </row>
    <row r="7" spans="1:26" ht="16.5" thickBot="1">
      <c r="A7" s="80" t="s">
        <v>42</v>
      </c>
      <c r="B7" s="81">
        <v>40330</v>
      </c>
      <c r="C7" s="81">
        <v>40360</v>
      </c>
      <c r="D7" s="81">
        <v>40391</v>
      </c>
      <c r="E7" s="81">
        <v>40422</v>
      </c>
      <c r="F7" s="81">
        <v>40452</v>
      </c>
      <c r="G7" s="81">
        <v>40483</v>
      </c>
      <c r="H7" s="81">
        <v>40513</v>
      </c>
      <c r="I7" s="81">
        <v>40544</v>
      </c>
      <c r="J7" s="81">
        <v>40575</v>
      </c>
      <c r="K7" s="81">
        <v>40603</v>
      </c>
      <c r="L7" s="81">
        <v>40634</v>
      </c>
      <c r="M7" s="81">
        <v>40664</v>
      </c>
      <c r="N7" s="81">
        <v>40695</v>
      </c>
    </row>
    <row r="8" spans="1:26">
      <c r="A8" s="83" t="s">
        <v>43</v>
      </c>
      <c r="B8" s="84"/>
      <c r="C8" s="84"/>
      <c r="D8" s="84"/>
      <c r="E8" s="84"/>
      <c r="F8" s="84"/>
      <c r="G8" s="84"/>
      <c r="H8" s="84"/>
      <c r="I8" s="84"/>
      <c r="J8" s="84"/>
      <c r="K8" s="84"/>
      <c r="L8" s="84"/>
      <c r="M8" s="84"/>
      <c r="N8" s="119"/>
    </row>
    <row r="9" spans="1:26">
      <c r="A9" s="86" t="s">
        <v>44</v>
      </c>
      <c r="B9" s="87">
        <v>10381230</v>
      </c>
      <c r="C9" s="87">
        <v>10381230</v>
      </c>
      <c r="D9" s="87">
        <v>10381230</v>
      </c>
      <c r="E9" s="87">
        <v>10391230</v>
      </c>
      <c r="F9" s="87">
        <v>11156034</v>
      </c>
      <c r="G9" s="87">
        <v>11156033</v>
      </c>
      <c r="H9" s="87">
        <v>11240186</v>
      </c>
      <c r="I9" s="87">
        <v>10381230</v>
      </c>
      <c r="J9" s="87">
        <v>10381230</v>
      </c>
      <c r="K9" s="87">
        <v>10381230</v>
      </c>
      <c r="L9" s="87">
        <v>10391230</v>
      </c>
      <c r="M9" s="87">
        <v>11156034</v>
      </c>
      <c r="N9" s="120">
        <v>11156033</v>
      </c>
    </row>
    <row r="10" spans="1:26">
      <c r="A10" s="86" t="s">
        <v>45</v>
      </c>
      <c r="B10" s="87">
        <v>2834815</v>
      </c>
      <c r="C10" s="87">
        <v>2834815</v>
      </c>
      <c r="D10" s="87">
        <v>2834815</v>
      </c>
      <c r="E10" s="87">
        <v>2834815</v>
      </c>
      <c r="F10" s="87">
        <v>2834815</v>
      </c>
      <c r="G10" s="87">
        <v>2834815</v>
      </c>
      <c r="H10" s="87">
        <v>2834815</v>
      </c>
      <c r="I10" s="87">
        <v>2834815</v>
      </c>
      <c r="J10" s="87">
        <v>2834815</v>
      </c>
      <c r="K10" s="87">
        <v>2834815</v>
      </c>
      <c r="L10" s="87">
        <v>2834815</v>
      </c>
      <c r="M10" s="87">
        <v>2834815</v>
      </c>
      <c r="N10" s="120">
        <v>2834815</v>
      </c>
    </row>
    <row r="11" spans="1:26">
      <c r="A11" s="88" t="s">
        <v>46</v>
      </c>
      <c r="B11" s="87">
        <v>112813232</v>
      </c>
      <c r="C11" s="87">
        <v>113298174</v>
      </c>
      <c r="D11" s="87">
        <v>114185644</v>
      </c>
      <c r="E11" s="87">
        <v>115082762</v>
      </c>
      <c r="F11" s="87">
        <v>115667106</v>
      </c>
      <c r="G11" s="87">
        <v>115764582</v>
      </c>
      <c r="H11" s="87">
        <v>116338112</v>
      </c>
      <c r="I11" s="87">
        <v>112813232</v>
      </c>
      <c r="J11" s="87">
        <v>113298174</v>
      </c>
      <c r="K11" s="87">
        <v>114185644</v>
      </c>
      <c r="L11" s="87">
        <v>115082762</v>
      </c>
      <c r="M11" s="87">
        <v>115667106</v>
      </c>
      <c r="N11" s="120">
        <v>115764582</v>
      </c>
    </row>
    <row r="12" spans="1:26" s="75" customFormat="1" ht="12.75">
      <c r="A12" s="89" t="s">
        <v>47</v>
      </c>
      <c r="B12" s="90">
        <f>SUM(B9:B11)</f>
        <v>126029277</v>
      </c>
      <c r="C12" s="90">
        <f t="shared" ref="C12:N12" si="0">SUM(C9:C11)</f>
        <v>126514219</v>
      </c>
      <c r="D12" s="90">
        <f t="shared" si="0"/>
        <v>127401689</v>
      </c>
      <c r="E12" s="90">
        <f t="shared" si="0"/>
        <v>128308807</v>
      </c>
      <c r="F12" s="90">
        <f t="shared" si="0"/>
        <v>129657955</v>
      </c>
      <c r="G12" s="90">
        <f t="shared" si="0"/>
        <v>129755430</v>
      </c>
      <c r="H12" s="90">
        <f t="shared" si="0"/>
        <v>130413113</v>
      </c>
      <c r="I12" s="90">
        <f t="shared" si="0"/>
        <v>126029277</v>
      </c>
      <c r="J12" s="90">
        <f t="shared" si="0"/>
        <v>126514219</v>
      </c>
      <c r="K12" s="90">
        <f t="shared" si="0"/>
        <v>127401689</v>
      </c>
      <c r="L12" s="90">
        <f t="shared" si="0"/>
        <v>128308807</v>
      </c>
      <c r="M12" s="90">
        <f t="shared" si="0"/>
        <v>129657955</v>
      </c>
      <c r="N12" s="121">
        <f t="shared" si="0"/>
        <v>129755430</v>
      </c>
      <c r="O12" s="91"/>
      <c r="P12" s="91"/>
      <c r="Q12" s="91"/>
      <c r="R12" s="91"/>
      <c r="S12" s="91"/>
      <c r="T12" s="91"/>
      <c r="U12" s="91"/>
      <c r="V12" s="91"/>
      <c r="W12" s="91"/>
      <c r="X12" s="91"/>
      <c r="Y12" s="91"/>
      <c r="Z12" s="91"/>
    </row>
    <row r="13" spans="1:26">
      <c r="A13" s="92" t="s">
        <v>48</v>
      </c>
      <c r="B13" s="87">
        <v>-85263574</v>
      </c>
      <c r="C13" s="87">
        <v>-85802114</v>
      </c>
      <c r="D13" s="87">
        <v>-86317919</v>
      </c>
      <c r="E13" s="87">
        <v>-86881342</v>
      </c>
      <c r="F13" s="87">
        <v>-87403501</v>
      </c>
      <c r="G13" s="87">
        <v>-87867390</v>
      </c>
      <c r="H13" s="87">
        <v>-88392162</v>
      </c>
      <c r="I13" s="87">
        <v>-85263574</v>
      </c>
      <c r="J13" s="87">
        <v>-85802114</v>
      </c>
      <c r="K13" s="87">
        <v>-86317919</v>
      </c>
      <c r="L13" s="87">
        <v>-86881342</v>
      </c>
      <c r="M13" s="87">
        <v>-87403501</v>
      </c>
      <c r="N13" s="120">
        <v>-87867390</v>
      </c>
    </row>
    <row r="14" spans="1:26" s="75" customFormat="1" ht="12.75">
      <c r="A14" s="89" t="s">
        <v>47</v>
      </c>
      <c r="B14" s="90">
        <f>+SUM(B12:B13)</f>
        <v>40765703</v>
      </c>
      <c r="C14" s="90">
        <f t="shared" ref="C14:N14" si="1">+SUM(C12:C13)</f>
        <v>40712105</v>
      </c>
      <c r="D14" s="90">
        <f t="shared" si="1"/>
        <v>41083770</v>
      </c>
      <c r="E14" s="90">
        <f t="shared" si="1"/>
        <v>41427465</v>
      </c>
      <c r="F14" s="90">
        <f t="shared" si="1"/>
        <v>42254454</v>
      </c>
      <c r="G14" s="90">
        <f t="shared" si="1"/>
        <v>41888040</v>
      </c>
      <c r="H14" s="90">
        <f t="shared" si="1"/>
        <v>42020951</v>
      </c>
      <c r="I14" s="90">
        <f t="shared" si="1"/>
        <v>40765703</v>
      </c>
      <c r="J14" s="90">
        <f t="shared" si="1"/>
        <v>40712105</v>
      </c>
      <c r="K14" s="90">
        <f t="shared" si="1"/>
        <v>41083770</v>
      </c>
      <c r="L14" s="90">
        <f t="shared" si="1"/>
        <v>41427465</v>
      </c>
      <c r="M14" s="90">
        <f t="shared" si="1"/>
        <v>42254454</v>
      </c>
      <c r="N14" s="121">
        <f t="shared" si="1"/>
        <v>41888040</v>
      </c>
      <c r="O14" s="91"/>
      <c r="P14" s="91"/>
      <c r="Q14" s="91"/>
      <c r="R14" s="91"/>
      <c r="S14" s="91"/>
      <c r="T14" s="91"/>
      <c r="U14" s="91"/>
      <c r="V14" s="91"/>
      <c r="W14" s="91"/>
      <c r="X14" s="91"/>
      <c r="Y14" s="91"/>
      <c r="Z14" s="91"/>
    </row>
    <row r="15" spans="1:26">
      <c r="A15" s="92"/>
      <c r="B15" s="93"/>
      <c r="C15" s="93"/>
      <c r="D15" s="93"/>
      <c r="E15" s="93"/>
      <c r="F15" s="93"/>
      <c r="G15" s="93"/>
      <c r="H15" s="93"/>
      <c r="I15" s="93"/>
      <c r="J15" s="93"/>
      <c r="K15" s="93"/>
      <c r="L15" s="93"/>
      <c r="M15" s="93"/>
      <c r="N15" s="122"/>
    </row>
    <row r="16" spans="1:26">
      <c r="A16" s="83" t="s">
        <v>49</v>
      </c>
      <c r="B16" s="87"/>
      <c r="C16" s="87"/>
      <c r="D16" s="87"/>
      <c r="E16" s="87"/>
      <c r="F16" s="87"/>
      <c r="G16" s="87"/>
      <c r="H16" s="87"/>
      <c r="I16" s="87"/>
      <c r="J16" s="87"/>
      <c r="K16" s="87"/>
      <c r="L16" s="87"/>
      <c r="M16" s="87"/>
      <c r="N16" s="120"/>
    </row>
    <row r="17" spans="1:26" s="95" customFormat="1">
      <c r="A17" s="94" t="s">
        <v>50</v>
      </c>
      <c r="B17" s="87">
        <v>6168616</v>
      </c>
      <c r="C17" s="87">
        <v>6527495</v>
      </c>
      <c r="D17" s="87">
        <v>6029883</v>
      </c>
      <c r="E17" s="87">
        <v>6298152</v>
      </c>
      <c r="F17" s="87">
        <v>5765693</v>
      </c>
      <c r="G17" s="87">
        <v>5857184</v>
      </c>
      <c r="H17" s="87">
        <v>6172597</v>
      </c>
      <c r="I17" s="87">
        <v>6168616</v>
      </c>
      <c r="J17" s="87">
        <v>6527495</v>
      </c>
      <c r="K17" s="87">
        <v>6029883</v>
      </c>
      <c r="L17" s="87">
        <v>6298152</v>
      </c>
      <c r="M17" s="87">
        <v>5765693</v>
      </c>
      <c r="N17" s="120">
        <v>5857184</v>
      </c>
    </row>
    <row r="18" spans="1:26" s="95" customFormat="1">
      <c r="A18" s="123" t="s">
        <v>51</v>
      </c>
      <c r="B18" s="96">
        <v>140367</v>
      </c>
      <c r="C18" s="96">
        <v>78653</v>
      </c>
      <c r="D18" s="96">
        <v>10343</v>
      </c>
      <c r="E18" s="96">
        <v>-1384</v>
      </c>
      <c r="F18" s="96">
        <v>297492</v>
      </c>
      <c r="G18" s="96">
        <v>273671</v>
      </c>
      <c r="H18" s="96">
        <v>412462</v>
      </c>
      <c r="I18" s="96">
        <v>140367</v>
      </c>
      <c r="J18" s="96">
        <v>78653</v>
      </c>
      <c r="K18" s="96">
        <v>10343</v>
      </c>
      <c r="L18" s="96">
        <v>-1384</v>
      </c>
      <c r="M18" s="96">
        <v>297492</v>
      </c>
      <c r="N18" s="124">
        <v>273671</v>
      </c>
    </row>
    <row r="19" spans="1:26" s="95" customFormat="1">
      <c r="A19" s="97" t="s">
        <v>52</v>
      </c>
      <c r="B19" s="93">
        <v>500000</v>
      </c>
      <c r="C19" s="93">
        <v>500000</v>
      </c>
      <c r="D19" s="93">
        <v>500000</v>
      </c>
      <c r="E19" s="93">
        <v>500000</v>
      </c>
      <c r="F19" s="93">
        <v>500000</v>
      </c>
      <c r="G19" s="93">
        <v>500000</v>
      </c>
      <c r="H19" s="93">
        <v>500000</v>
      </c>
      <c r="I19" s="93">
        <v>500000</v>
      </c>
      <c r="J19" s="93">
        <v>500000</v>
      </c>
      <c r="K19" s="93">
        <v>500000</v>
      </c>
      <c r="L19" s="93">
        <v>500000</v>
      </c>
      <c r="M19" s="93">
        <v>500000</v>
      </c>
      <c r="N19" s="122">
        <v>500000</v>
      </c>
    </row>
    <row r="20" spans="1:26">
      <c r="A20" s="98" t="s">
        <v>53</v>
      </c>
      <c r="B20" s="99">
        <v>6136364</v>
      </c>
      <c r="C20" s="99">
        <v>6022727</v>
      </c>
      <c r="D20" s="99">
        <v>5909091</v>
      </c>
      <c r="E20" s="99">
        <v>5795455</v>
      </c>
      <c r="F20" s="99">
        <v>5681818</v>
      </c>
      <c r="G20" s="99">
        <v>5568182</v>
      </c>
      <c r="H20" s="99">
        <v>5454546</v>
      </c>
      <c r="I20" s="99">
        <v>6136364</v>
      </c>
      <c r="J20" s="99">
        <v>6022727</v>
      </c>
      <c r="K20" s="99">
        <v>5909091</v>
      </c>
      <c r="L20" s="99">
        <v>5795455</v>
      </c>
      <c r="M20" s="99">
        <v>5681818</v>
      </c>
      <c r="N20" s="125">
        <v>5568182</v>
      </c>
    </row>
    <row r="21" spans="1:26" s="75" customFormat="1" ht="12.75">
      <c r="A21" s="89" t="s">
        <v>54</v>
      </c>
      <c r="B21" s="90">
        <f>SUM(B17:B20)</f>
        <v>12945347</v>
      </c>
      <c r="C21" s="90">
        <f t="shared" ref="C21:N21" si="2">SUM(C17:C20)</f>
        <v>13128875</v>
      </c>
      <c r="D21" s="90">
        <f t="shared" si="2"/>
        <v>12449317</v>
      </c>
      <c r="E21" s="90">
        <f t="shared" si="2"/>
        <v>12592223</v>
      </c>
      <c r="F21" s="90">
        <f t="shared" si="2"/>
        <v>12245003</v>
      </c>
      <c r="G21" s="90">
        <f t="shared" si="2"/>
        <v>12199037</v>
      </c>
      <c r="H21" s="90">
        <f t="shared" si="2"/>
        <v>12539605</v>
      </c>
      <c r="I21" s="90">
        <f t="shared" si="2"/>
        <v>12945347</v>
      </c>
      <c r="J21" s="90">
        <f t="shared" si="2"/>
        <v>13128875</v>
      </c>
      <c r="K21" s="90">
        <f t="shared" si="2"/>
        <v>12449317</v>
      </c>
      <c r="L21" s="90">
        <f t="shared" si="2"/>
        <v>12592223</v>
      </c>
      <c r="M21" s="90">
        <f t="shared" si="2"/>
        <v>12245003</v>
      </c>
      <c r="N21" s="121">
        <f t="shared" si="2"/>
        <v>12199037</v>
      </c>
      <c r="O21" s="91"/>
      <c r="P21" s="91"/>
      <c r="Q21" s="91"/>
      <c r="R21" s="91"/>
      <c r="S21" s="91"/>
      <c r="T21" s="91"/>
      <c r="U21" s="91"/>
      <c r="V21" s="91"/>
      <c r="W21" s="91"/>
      <c r="X21" s="91"/>
      <c r="Y21" s="91"/>
      <c r="Z21" s="91"/>
    </row>
    <row r="22" spans="1:26">
      <c r="A22" s="98"/>
      <c r="B22" s="99"/>
      <c r="C22" s="99"/>
      <c r="D22" s="99"/>
      <c r="E22" s="99"/>
      <c r="F22" s="99"/>
      <c r="G22" s="99"/>
      <c r="H22" s="99"/>
      <c r="I22" s="99"/>
      <c r="J22" s="99"/>
      <c r="K22" s="99"/>
      <c r="L22" s="99"/>
      <c r="M22" s="99"/>
      <c r="N22" s="125"/>
    </row>
    <row r="23" spans="1:26">
      <c r="A23" s="100" t="s">
        <v>55</v>
      </c>
      <c r="B23" s="126">
        <f>+B21+B14</f>
        <v>53711050</v>
      </c>
      <c r="C23" s="126">
        <f t="shared" ref="C23:N23" si="3">+C21+C14</f>
        <v>53840980</v>
      </c>
      <c r="D23" s="126">
        <f t="shared" si="3"/>
        <v>53533087</v>
      </c>
      <c r="E23" s="126">
        <f t="shared" si="3"/>
        <v>54019688</v>
      </c>
      <c r="F23" s="126">
        <f t="shared" si="3"/>
        <v>54499457</v>
      </c>
      <c r="G23" s="126">
        <f t="shared" si="3"/>
        <v>54087077</v>
      </c>
      <c r="H23" s="126">
        <f t="shared" si="3"/>
        <v>54560556</v>
      </c>
      <c r="I23" s="126">
        <f t="shared" si="3"/>
        <v>53711050</v>
      </c>
      <c r="J23" s="126">
        <f t="shared" si="3"/>
        <v>53840980</v>
      </c>
      <c r="K23" s="126">
        <f t="shared" si="3"/>
        <v>53533087</v>
      </c>
      <c r="L23" s="126">
        <f t="shared" si="3"/>
        <v>54019688</v>
      </c>
      <c r="M23" s="126">
        <f t="shared" si="3"/>
        <v>54499457</v>
      </c>
      <c r="N23" s="127">
        <f t="shared" si="3"/>
        <v>54087077</v>
      </c>
    </row>
    <row r="24" spans="1:26">
      <c r="A24" s="103" t="s">
        <v>56</v>
      </c>
      <c r="B24" s="104">
        <f>+$B$52*B23</f>
        <v>11494164.699999999</v>
      </c>
      <c r="C24" s="104">
        <f t="shared" ref="C24:N24" si="4">+$B$52*C23</f>
        <v>11521969.720000001</v>
      </c>
      <c r="D24" s="104">
        <f t="shared" si="4"/>
        <v>11456080.617999999</v>
      </c>
      <c r="E24" s="104">
        <f t="shared" si="4"/>
        <v>11560213.231999999</v>
      </c>
      <c r="F24" s="104">
        <f t="shared" si="4"/>
        <v>11662883.798</v>
      </c>
      <c r="G24" s="104">
        <f t="shared" si="4"/>
        <v>11574634.478</v>
      </c>
      <c r="H24" s="104">
        <f t="shared" si="4"/>
        <v>11675958.983999999</v>
      </c>
      <c r="I24" s="104">
        <f t="shared" si="4"/>
        <v>11494164.699999999</v>
      </c>
      <c r="J24" s="104">
        <f t="shared" si="4"/>
        <v>11521969.720000001</v>
      </c>
      <c r="K24" s="104">
        <f t="shared" si="4"/>
        <v>11456080.617999999</v>
      </c>
      <c r="L24" s="104">
        <f t="shared" si="4"/>
        <v>11560213.231999999</v>
      </c>
      <c r="M24" s="104">
        <f t="shared" si="4"/>
        <v>11662883.798</v>
      </c>
      <c r="N24" s="128">
        <f t="shared" si="4"/>
        <v>11574634.478</v>
      </c>
    </row>
    <row r="25" spans="1:26">
      <c r="A25" s="112"/>
      <c r="B25" s="129" t="s">
        <v>62</v>
      </c>
      <c r="C25" s="112"/>
      <c r="D25" s="112"/>
      <c r="E25" s="112"/>
      <c r="F25" s="112"/>
      <c r="G25" s="112"/>
      <c r="H25" s="112"/>
      <c r="I25" s="112"/>
      <c r="J25" s="112"/>
      <c r="K25" s="112"/>
      <c r="L25" s="112"/>
      <c r="M25" s="112"/>
      <c r="N25" s="130" t="s">
        <v>62</v>
      </c>
    </row>
    <row r="26" spans="1:26">
      <c r="A26" s="112"/>
      <c r="B26" s="131"/>
      <c r="C26" s="131"/>
      <c r="D26" s="131"/>
      <c r="E26" s="131"/>
      <c r="F26" s="131"/>
      <c r="G26" s="131"/>
      <c r="H26" s="131"/>
      <c r="I26" s="131"/>
      <c r="J26" s="131"/>
      <c r="K26" s="131"/>
      <c r="L26" s="131"/>
      <c r="M26" s="131"/>
      <c r="N26" s="132"/>
    </row>
    <row r="27" spans="1:26">
      <c r="A27" s="112"/>
      <c r="B27" s="133" t="s">
        <v>63</v>
      </c>
      <c r="C27" s="133" t="s">
        <v>63</v>
      </c>
      <c r="D27" s="133" t="s">
        <v>63</v>
      </c>
      <c r="E27" s="133" t="s">
        <v>63</v>
      </c>
      <c r="F27" s="133" t="s">
        <v>63</v>
      </c>
      <c r="G27" s="133" t="s">
        <v>63</v>
      </c>
      <c r="H27" s="133" t="s">
        <v>63</v>
      </c>
      <c r="I27" s="133" t="s">
        <v>63</v>
      </c>
      <c r="J27" s="133" t="s">
        <v>63</v>
      </c>
      <c r="K27" s="133" t="s">
        <v>63</v>
      </c>
      <c r="L27" s="133" t="s">
        <v>63</v>
      </c>
      <c r="M27" s="133" t="s">
        <v>63</v>
      </c>
      <c r="N27" s="133" t="s">
        <v>63</v>
      </c>
    </row>
    <row r="28" spans="1:26" ht="16.5" thickBot="1">
      <c r="A28" s="80" t="s">
        <v>42</v>
      </c>
      <c r="B28" s="81">
        <v>41030</v>
      </c>
      <c r="C28" s="81">
        <v>41061</v>
      </c>
      <c r="D28" s="81">
        <v>41091</v>
      </c>
      <c r="E28" s="81">
        <v>41122</v>
      </c>
      <c r="F28" s="81">
        <v>41153</v>
      </c>
      <c r="G28" s="81">
        <v>41183</v>
      </c>
      <c r="H28" s="81">
        <v>41214</v>
      </c>
      <c r="I28" s="81">
        <v>41244</v>
      </c>
      <c r="J28" s="81">
        <v>41275</v>
      </c>
      <c r="K28" s="81">
        <v>41306</v>
      </c>
      <c r="L28" s="81">
        <v>41334</v>
      </c>
      <c r="M28" s="134">
        <v>41365</v>
      </c>
      <c r="N28" s="135">
        <v>41395</v>
      </c>
    </row>
    <row r="29" spans="1:26">
      <c r="A29" s="83" t="s">
        <v>43</v>
      </c>
      <c r="B29" s="136"/>
      <c r="C29" s="101"/>
      <c r="D29" s="101"/>
      <c r="E29" s="101"/>
      <c r="F29" s="101"/>
      <c r="G29" s="101"/>
      <c r="H29" s="101"/>
      <c r="I29" s="101"/>
      <c r="J29" s="101"/>
      <c r="K29" s="101"/>
      <c r="L29" s="101"/>
      <c r="M29" s="137"/>
      <c r="N29" s="138"/>
    </row>
    <row r="30" spans="1:26">
      <c r="A30" s="86" t="s">
        <v>44</v>
      </c>
      <c r="B30" s="87">
        <v>11240186</v>
      </c>
      <c r="C30" s="87">
        <v>11240186</v>
      </c>
      <c r="D30" s="87">
        <v>11240186</v>
      </c>
      <c r="E30" s="87">
        <v>11240186</v>
      </c>
      <c r="F30" s="87">
        <v>11240186</v>
      </c>
      <c r="G30" s="87">
        <v>11240186</v>
      </c>
      <c r="H30" s="87">
        <v>11240186</v>
      </c>
      <c r="I30" s="87">
        <v>11240186</v>
      </c>
      <c r="J30" s="87">
        <v>11240186</v>
      </c>
      <c r="K30" s="87">
        <v>11240186</v>
      </c>
      <c r="L30" s="87">
        <v>11240186</v>
      </c>
      <c r="M30" s="87">
        <v>11240186</v>
      </c>
      <c r="N30" s="120">
        <v>11240186</v>
      </c>
    </row>
    <row r="31" spans="1:26">
      <c r="A31" s="86" t="s">
        <v>45</v>
      </c>
      <c r="B31" s="87">
        <v>2834815</v>
      </c>
      <c r="C31" s="87">
        <v>2834815</v>
      </c>
      <c r="D31" s="87">
        <v>2834815</v>
      </c>
      <c r="E31" s="87">
        <v>2834815</v>
      </c>
      <c r="F31" s="87">
        <v>2834815</v>
      </c>
      <c r="G31" s="87">
        <v>2834815</v>
      </c>
      <c r="H31" s="87">
        <v>2834815</v>
      </c>
      <c r="I31" s="87">
        <v>2834815</v>
      </c>
      <c r="J31" s="87">
        <v>2834815</v>
      </c>
      <c r="K31" s="87">
        <v>2834815</v>
      </c>
      <c r="L31" s="87">
        <v>2834815</v>
      </c>
      <c r="M31" s="87">
        <v>2834815</v>
      </c>
      <c r="N31" s="120">
        <v>2834815</v>
      </c>
    </row>
    <row r="32" spans="1:26">
      <c r="A32" s="88" t="s">
        <v>46</v>
      </c>
      <c r="B32" s="87">
        <v>120079237.26666667</v>
      </c>
      <c r="C32" s="87">
        <v>120279798.09999999</v>
      </c>
      <c r="D32" s="87">
        <v>120540778.93333332</v>
      </c>
      <c r="E32" s="87">
        <v>121441204.76666665</v>
      </c>
      <c r="F32" s="87">
        <v>122064705.59999998</v>
      </c>
      <c r="G32" s="87">
        <v>122084006.43333331</v>
      </c>
      <c r="H32" s="87">
        <v>122103307.26666664</v>
      </c>
      <c r="I32" s="87">
        <v>122122608.09999996</v>
      </c>
      <c r="J32" s="87">
        <v>122175845.67249997</v>
      </c>
      <c r="K32" s="87">
        <v>122279785.69499996</v>
      </c>
      <c r="L32" s="87">
        <v>122378655.47249997</v>
      </c>
      <c r="M32" s="87">
        <v>122431893.04499997</v>
      </c>
      <c r="N32" s="120">
        <v>122500341.35249998</v>
      </c>
    </row>
    <row r="33" spans="1:26" s="75" customFormat="1" ht="12.75">
      <c r="A33" s="89" t="s">
        <v>47</v>
      </c>
      <c r="B33" s="90">
        <f>SUM(B30:B32)</f>
        <v>134154238.26666667</v>
      </c>
      <c r="C33" s="90">
        <f t="shared" ref="C33:N33" si="5">SUM(C30:C32)</f>
        <v>134354799.09999999</v>
      </c>
      <c r="D33" s="90">
        <f t="shared" si="5"/>
        <v>134615779.93333334</v>
      </c>
      <c r="E33" s="90">
        <f t="shared" si="5"/>
        <v>135516205.76666665</v>
      </c>
      <c r="F33" s="90">
        <f t="shared" si="5"/>
        <v>136139706.59999996</v>
      </c>
      <c r="G33" s="90">
        <f t="shared" si="5"/>
        <v>136159007.43333331</v>
      </c>
      <c r="H33" s="90">
        <f t="shared" si="5"/>
        <v>136178308.26666665</v>
      </c>
      <c r="I33" s="90">
        <f t="shared" si="5"/>
        <v>136197609.09999996</v>
      </c>
      <c r="J33" s="90">
        <f t="shared" si="5"/>
        <v>136250846.67249995</v>
      </c>
      <c r="K33" s="90">
        <f t="shared" si="5"/>
        <v>136354786.69499996</v>
      </c>
      <c r="L33" s="90">
        <f t="shared" si="5"/>
        <v>136453656.47249997</v>
      </c>
      <c r="M33" s="90">
        <f t="shared" si="5"/>
        <v>136506894.04499996</v>
      </c>
      <c r="N33" s="121">
        <f t="shared" si="5"/>
        <v>136575342.35249996</v>
      </c>
      <c r="O33" s="91"/>
      <c r="P33" s="91"/>
      <c r="Q33" s="91"/>
      <c r="R33" s="91"/>
      <c r="S33" s="91"/>
      <c r="T33" s="91"/>
      <c r="U33" s="91"/>
      <c r="V33" s="91"/>
      <c r="W33" s="91"/>
      <c r="X33" s="91"/>
      <c r="Y33" s="91"/>
      <c r="Z33" s="91"/>
    </row>
    <row r="34" spans="1:26">
      <c r="A34" s="92" t="s">
        <v>48</v>
      </c>
      <c r="B34" s="93">
        <v>-97659113.00000003</v>
      </c>
      <c r="C34" s="93">
        <v>-98275643.666666701</v>
      </c>
      <c r="D34" s="93">
        <v>-98892174.333333373</v>
      </c>
      <c r="E34" s="93">
        <v>-99508705.000000045</v>
      </c>
      <c r="F34" s="93">
        <v>-100125235.66666672</v>
      </c>
      <c r="G34" s="93">
        <v>-100741766.33333339</v>
      </c>
      <c r="H34" s="93">
        <v>-101358297.00000006</v>
      </c>
      <c r="I34" s="93">
        <v>-101974827.66666673</v>
      </c>
      <c r="J34" s="93">
        <v>-102588941.66666673</v>
      </c>
      <c r="K34" s="93">
        <v>-103205472.3333334</v>
      </c>
      <c r="L34" s="93">
        <v>-103822003.00000007</v>
      </c>
      <c r="M34" s="93">
        <v>-104438533.66666675</v>
      </c>
      <c r="N34" s="122">
        <v>-105055064.33333342</v>
      </c>
    </row>
    <row r="35" spans="1:26" s="75" customFormat="1" ht="12.75">
      <c r="A35" s="89" t="s">
        <v>47</v>
      </c>
      <c r="B35" s="90">
        <f>+SUM(B33:B34)</f>
        <v>36495125.266666636</v>
      </c>
      <c r="C35" s="90">
        <f t="shared" ref="C35:N35" si="6">+SUM(C33:C34)</f>
        <v>36079155.433333293</v>
      </c>
      <c r="D35" s="90">
        <f t="shared" si="6"/>
        <v>35723605.599999964</v>
      </c>
      <c r="E35" s="90">
        <f t="shared" si="6"/>
        <v>36007500.766666606</v>
      </c>
      <c r="F35" s="90">
        <f t="shared" si="6"/>
        <v>36014470.933333248</v>
      </c>
      <c r="G35" s="90">
        <f t="shared" si="6"/>
        <v>35417241.09999992</v>
      </c>
      <c r="H35" s="90">
        <f t="shared" si="6"/>
        <v>34820011.266666591</v>
      </c>
      <c r="I35" s="90">
        <f t="shared" si="6"/>
        <v>34222781.433333233</v>
      </c>
      <c r="J35" s="90">
        <f t="shared" si="6"/>
        <v>33661905.005833223</v>
      </c>
      <c r="K35" s="90">
        <f t="shared" si="6"/>
        <v>33149314.36166656</v>
      </c>
      <c r="L35" s="90">
        <f t="shared" si="6"/>
        <v>32631653.472499892</v>
      </c>
      <c r="M35" s="90">
        <f t="shared" si="6"/>
        <v>32068360.378333211</v>
      </c>
      <c r="N35" s="121">
        <f t="shared" si="6"/>
        <v>31520278.019166544</v>
      </c>
      <c r="O35" s="91"/>
      <c r="P35" s="91"/>
      <c r="Q35" s="91"/>
      <c r="R35" s="91"/>
      <c r="S35" s="91"/>
      <c r="T35" s="91"/>
      <c r="U35" s="91"/>
      <c r="V35" s="91"/>
      <c r="W35" s="91"/>
      <c r="X35" s="91"/>
      <c r="Y35" s="91"/>
      <c r="Z35" s="91"/>
    </row>
    <row r="36" spans="1:26">
      <c r="A36" s="92"/>
      <c r="B36" s="139"/>
      <c r="C36" s="93"/>
      <c r="D36" s="93"/>
      <c r="E36" s="93"/>
      <c r="F36" s="93"/>
      <c r="G36" s="93"/>
      <c r="H36" s="93"/>
      <c r="I36" s="93"/>
      <c r="J36" s="93"/>
      <c r="K36" s="93"/>
      <c r="L36" s="93"/>
      <c r="M36" s="93"/>
      <c r="N36" s="122"/>
    </row>
    <row r="37" spans="1:26">
      <c r="A37" s="83" t="s">
        <v>49</v>
      </c>
      <c r="B37" s="139"/>
      <c r="C37" s="87"/>
      <c r="D37" s="87"/>
      <c r="E37" s="87"/>
      <c r="F37" s="87"/>
      <c r="G37" s="87"/>
      <c r="H37" s="87"/>
      <c r="I37" s="87"/>
      <c r="J37" s="87"/>
      <c r="K37" s="87"/>
      <c r="L37" s="87"/>
      <c r="M37" s="87"/>
      <c r="N37" s="120"/>
    </row>
    <row r="38" spans="1:26" s="95" customFormat="1">
      <c r="A38" s="94" t="s">
        <v>50</v>
      </c>
      <c r="B38" s="87">
        <v>6429387.25</v>
      </c>
      <c r="C38" s="87">
        <v>6429387.25</v>
      </c>
      <c r="D38" s="87">
        <v>6429387.25</v>
      </c>
      <c r="E38" s="87">
        <v>6429387.25</v>
      </c>
      <c r="F38" s="87">
        <v>6429387.25</v>
      </c>
      <c r="G38" s="87">
        <v>6429387.25</v>
      </c>
      <c r="H38" s="87">
        <v>6429387.25</v>
      </c>
      <c r="I38" s="87">
        <v>6429387.25</v>
      </c>
      <c r="J38" s="87">
        <v>6429387.25</v>
      </c>
      <c r="K38" s="87">
        <v>6429387.25</v>
      </c>
      <c r="L38" s="87">
        <v>6429387.25</v>
      </c>
      <c r="M38" s="87">
        <v>6429387.25</v>
      </c>
      <c r="N38" s="120">
        <v>6429387.25</v>
      </c>
    </row>
    <row r="39" spans="1:26" s="95" customFormat="1">
      <c r="A39" s="123" t="s">
        <v>51</v>
      </c>
      <c r="B39" s="96">
        <v>235000</v>
      </c>
      <c r="C39" s="96">
        <v>205000</v>
      </c>
      <c r="D39" s="96">
        <v>175000</v>
      </c>
      <c r="E39" s="96">
        <v>145000</v>
      </c>
      <c r="F39" s="96">
        <v>115000</v>
      </c>
      <c r="G39" s="96">
        <v>453999.99999999994</v>
      </c>
      <c r="H39" s="96">
        <v>423999.99999999994</v>
      </c>
      <c r="I39" s="96">
        <v>393999.99999999994</v>
      </c>
      <c r="J39" s="96">
        <v>368999.99999999994</v>
      </c>
      <c r="K39" s="96">
        <v>338999.99999999994</v>
      </c>
      <c r="L39" s="96">
        <v>308999.99999999994</v>
      </c>
      <c r="M39" s="96">
        <v>278999.99999999994</v>
      </c>
      <c r="N39" s="124">
        <v>248999.99999999994</v>
      </c>
    </row>
    <row r="40" spans="1:26" s="95" customFormat="1">
      <c r="A40" s="97" t="s">
        <v>52</v>
      </c>
      <c r="B40" s="93">
        <v>500000</v>
      </c>
      <c r="C40" s="93">
        <v>500000</v>
      </c>
      <c r="D40" s="93">
        <v>500000</v>
      </c>
      <c r="E40" s="93">
        <v>500000</v>
      </c>
      <c r="F40" s="93">
        <v>500000</v>
      </c>
      <c r="G40" s="93">
        <v>500000</v>
      </c>
      <c r="H40" s="93">
        <v>500000</v>
      </c>
      <c r="I40" s="93">
        <v>500000</v>
      </c>
      <c r="J40" s="93">
        <v>500000</v>
      </c>
      <c r="K40" s="93">
        <v>500000</v>
      </c>
      <c r="L40" s="93">
        <v>500000</v>
      </c>
      <c r="M40" s="93">
        <v>500000</v>
      </c>
      <c r="N40" s="122">
        <v>500000</v>
      </c>
    </row>
    <row r="41" spans="1:26">
      <c r="A41" s="98" t="s">
        <v>53</v>
      </c>
      <c r="B41" s="99">
        <v>3522727.3540000003</v>
      </c>
      <c r="C41" s="99">
        <v>3409090.9760000003</v>
      </c>
      <c r="D41" s="99">
        <v>3295454.5980000002</v>
      </c>
      <c r="E41" s="99">
        <v>3181818.22</v>
      </c>
      <c r="F41" s="99">
        <v>3068181.8420000002</v>
      </c>
      <c r="G41" s="99">
        <v>2954545.4640000002</v>
      </c>
      <c r="H41" s="99">
        <v>2840909.0860000001</v>
      </c>
      <c r="I41" s="99">
        <v>2727272.7080000001</v>
      </c>
      <c r="J41" s="99">
        <v>2613636.33</v>
      </c>
      <c r="K41" s="99">
        <v>2499999.952</v>
      </c>
      <c r="L41" s="99">
        <v>2386363.574</v>
      </c>
      <c r="M41" s="140">
        <v>2272727.196</v>
      </c>
      <c r="N41" s="141">
        <v>2159090.818</v>
      </c>
    </row>
    <row r="42" spans="1:26" s="75" customFormat="1" ht="12.75">
      <c r="A42" s="89" t="s">
        <v>54</v>
      </c>
      <c r="B42" s="90">
        <f>SUM(B38:B41)</f>
        <v>10687114.604</v>
      </c>
      <c r="C42" s="90">
        <f t="shared" ref="C42:N42" si="7">SUM(C38:C41)</f>
        <v>10543478.226</v>
      </c>
      <c r="D42" s="90">
        <f t="shared" si="7"/>
        <v>10399841.848000001</v>
      </c>
      <c r="E42" s="90">
        <f t="shared" si="7"/>
        <v>10256205.470000001</v>
      </c>
      <c r="F42" s="90">
        <f t="shared" si="7"/>
        <v>10112569.092</v>
      </c>
      <c r="G42" s="90">
        <f t="shared" si="7"/>
        <v>10337932.714</v>
      </c>
      <c r="H42" s="90">
        <f t="shared" si="7"/>
        <v>10194296.335999999</v>
      </c>
      <c r="I42" s="90">
        <f t="shared" si="7"/>
        <v>10050659.958000001</v>
      </c>
      <c r="J42" s="90">
        <f t="shared" si="7"/>
        <v>9912023.5800000001</v>
      </c>
      <c r="K42" s="90">
        <f t="shared" si="7"/>
        <v>9768387.2019999996</v>
      </c>
      <c r="L42" s="90">
        <f t="shared" si="7"/>
        <v>9624750.824000001</v>
      </c>
      <c r="M42" s="90">
        <f t="shared" si="7"/>
        <v>9481114.4460000005</v>
      </c>
      <c r="N42" s="121">
        <f t="shared" si="7"/>
        <v>9337478.068</v>
      </c>
      <c r="O42" s="91"/>
      <c r="P42" s="91"/>
      <c r="Q42" s="91"/>
      <c r="R42" s="91"/>
      <c r="S42" s="91"/>
      <c r="T42" s="91"/>
      <c r="U42" s="91"/>
      <c r="V42" s="91"/>
      <c r="W42" s="91"/>
      <c r="X42" s="91"/>
      <c r="Y42" s="91"/>
      <c r="Z42" s="91"/>
    </row>
    <row r="43" spans="1:26">
      <c r="A43" s="98"/>
      <c r="B43" s="99"/>
      <c r="C43" s="99"/>
      <c r="D43" s="99"/>
      <c r="E43" s="99"/>
      <c r="F43" s="99"/>
      <c r="G43" s="99"/>
      <c r="H43" s="99"/>
      <c r="I43" s="99"/>
      <c r="J43" s="99"/>
      <c r="K43" s="99"/>
      <c r="L43" s="99"/>
      <c r="M43" s="99"/>
      <c r="N43" s="125"/>
    </row>
    <row r="44" spans="1:26">
      <c r="A44" s="100" t="s">
        <v>55</v>
      </c>
      <c r="B44" s="142">
        <f>+B42+B35</f>
        <v>47182239.870666638</v>
      </c>
      <c r="C44" s="142">
        <f t="shared" ref="C44:N44" si="8">+C42+C35</f>
        <v>46622633.659333289</v>
      </c>
      <c r="D44" s="142">
        <f t="shared" si="8"/>
        <v>46123447.447999969</v>
      </c>
      <c r="E44" s="142">
        <f t="shared" si="8"/>
        <v>46263706.236666605</v>
      </c>
      <c r="F44" s="142">
        <f t="shared" si="8"/>
        <v>46127040.025333248</v>
      </c>
      <c r="G44" s="142">
        <f t="shared" si="8"/>
        <v>45755173.813999921</v>
      </c>
      <c r="H44" s="142">
        <f t="shared" si="8"/>
        <v>45014307.602666587</v>
      </c>
      <c r="I44" s="142">
        <f t="shared" si="8"/>
        <v>44273441.391333237</v>
      </c>
      <c r="J44" s="142">
        <f t="shared" si="8"/>
        <v>43573928.585833222</v>
      </c>
      <c r="K44" s="142">
        <f t="shared" si="8"/>
        <v>42917701.56366656</v>
      </c>
      <c r="L44" s="142">
        <f t="shared" si="8"/>
        <v>42256404.296499893</v>
      </c>
      <c r="M44" s="143">
        <f t="shared" si="8"/>
        <v>41549474.824333213</v>
      </c>
      <c r="N44" s="144">
        <f t="shared" si="8"/>
        <v>40857756.087166548</v>
      </c>
    </row>
    <row r="45" spans="1:26">
      <c r="A45" s="103" t="s">
        <v>56</v>
      </c>
      <c r="B45" s="104">
        <f>+$B$52*B44</f>
        <v>10096999.332322661</v>
      </c>
      <c r="C45" s="104">
        <f t="shared" ref="C45:N45" si="9">+$B$52*C44</f>
        <v>9977243.6030973233</v>
      </c>
      <c r="D45" s="104">
        <f t="shared" si="9"/>
        <v>9870417.7538719941</v>
      </c>
      <c r="E45" s="104">
        <f t="shared" si="9"/>
        <v>9900433.1346466541</v>
      </c>
      <c r="F45" s="104">
        <f t="shared" si="9"/>
        <v>9871186.5654213149</v>
      </c>
      <c r="G45" s="104">
        <f t="shared" si="9"/>
        <v>9791607.1961959824</v>
      </c>
      <c r="H45" s="104">
        <f t="shared" si="9"/>
        <v>9633061.8269706499</v>
      </c>
      <c r="I45" s="104">
        <f t="shared" si="9"/>
        <v>9474516.4577453118</v>
      </c>
      <c r="J45" s="104">
        <f t="shared" si="9"/>
        <v>9324820.7173683085</v>
      </c>
      <c r="K45" s="104">
        <f t="shared" si="9"/>
        <v>9184388.1346246433</v>
      </c>
      <c r="L45" s="104">
        <f t="shared" si="9"/>
        <v>9042870.5194509774</v>
      </c>
      <c r="M45" s="104">
        <f t="shared" si="9"/>
        <v>8891587.6124073081</v>
      </c>
      <c r="N45" s="128">
        <f t="shared" si="9"/>
        <v>8743559.8026536405</v>
      </c>
    </row>
    <row r="46" spans="1:26">
      <c r="A46" s="145" t="s">
        <v>27</v>
      </c>
      <c r="B46" s="146"/>
      <c r="C46" s="147">
        <f>C45-B45</f>
        <v>-119755.72922533751</v>
      </c>
      <c r="D46" s="147">
        <f t="shared" ref="D46:N46" si="10">D45-C45</f>
        <v>-106825.84922532924</v>
      </c>
      <c r="E46" s="147">
        <f t="shared" si="10"/>
        <v>30015.380774660036</v>
      </c>
      <c r="F46" s="147">
        <f t="shared" si="10"/>
        <v>-29246.569225339219</v>
      </c>
      <c r="G46" s="147">
        <f t="shared" si="10"/>
        <v>-79579.369225332513</v>
      </c>
      <c r="H46" s="147">
        <f t="shared" si="10"/>
        <v>-158545.36922533251</v>
      </c>
      <c r="I46" s="147">
        <f t="shared" si="10"/>
        <v>-158545.3692253381</v>
      </c>
      <c r="J46" s="147">
        <f t="shared" si="10"/>
        <v>-149695.74037700333</v>
      </c>
      <c r="K46" s="147">
        <f t="shared" si="10"/>
        <v>-140432.5827436652</v>
      </c>
      <c r="L46" s="147">
        <f t="shared" si="10"/>
        <v>-141517.61517366581</v>
      </c>
      <c r="M46" s="147">
        <f t="shared" si="10"/>
        <v>-151282.90704366937</v>
      </c>
      <c r="N46" s="147">
        <f t="shared" si="10"/>
        <v>-148027.80975366756</v>
      </c>
    </row>
    <row r="47" spans="1:26" ht="16.5" thickBot="1">
      <c r="A47" s="112"/>
      <c r="B47" s="148"/>
      <c r="C47" s="148"/>
      <c r="D47" s="148"/>
      <c r="E47" s="148"/>
      <c r="F47" s="148"/>
      <c r="G47" s="148"/>
      <c r="H47" s="148"/>
      <c r="I47" s="148"/>
      <c r="J47" s="148"/>
      <c r="K47" s="148"/>
      <c r="L47" s="148"/>
      <c r="M47" s="148"/>
      <c r="N47" s="149"/>
    </row>
    <row r="48" spans="1:26" s="75" customFormat="1">
      <c r="A48" s="150" t="s">
        <v>64</v>
      </c>
      <c r="B48" s="151">
        <f>+AVERAGE(B24,N24)</f>
        <v>11534399.589</v>
      </c>
      <c r="C48" s="18" t="s">
        <v>62</v>
      </c>
      <c r="N48" s="76"/>
      <c r="O48"/>
      <c r="P48"/>
      <c r="Q48"/>
      <c r="R48"/>
      <c r="S48"/>
      <c r="T48"/>
      <c r="U48"/>
      <c r="V48"/>
      <c r="W48"/>
      <c r="X48"/>
      <c r="Y48"/>
      <c r="Z48"/>
    </row>
    <row r="49" spans="1:26" s="75" customFormat="1" ht="16.5" thickBot="1">
      <c r="A49" s="152" t="s">
        <v>65</v>
      </c>
      <c r="B49" s="153">
        <f>+AVERAGE(B45:N45)</f>
        <v>9523284.0505212899</v>
      </c>
      <c r="C49" s="18" t="s">
        <v>62</v>
      </c>
      <c r="N49" s="76"/>
      <c r="O49"/>
      <c r="P49"/>
      <c r="Q49"/>
      <c r="R49"/>
      <c r="S49"/>
      <c r="T49"/>
      <c r="U49"/>
      <c r="V49"/>
      <c r="W49"/>
      <c r="X49"/>
      <c r="Y49"/>
      <c r="Z49"/>
    </row>
    <row r="52" spans="1:26" s="75" customFormat="1">
      <c r="B52" s="117">
        <v>0.214</v>
      </c>
      <c r="N52" s="76"/>
      <c r="O52"/>
      <c r="P52"/>
      <c r="Q52"/>
      <c r="R52"/>
      <c r="S52"/>
      <c r="T52"/>
      <c r="U52"/>
      <c r="V52"/>
      <c r="W52"/>
      <c r="X52"/>
      <c r="Y52"/>
      <c r="Z52"/>
    </row>
  </sheetData>
  <printOptions horizontalCentered="1"/>
  <pageMargins left="0.2" right="0.2" top="1" bottom="0.75" header="0.3" footer="0.55000000000000004"/>
  <pageSetup scale="51" orientation="landscape" r:id="rId1"/>
</worksheet>
</file>

<file path=xl/worksheets/sheet7.xml><?xml version="1.0" encoding="utf-8"?>
<worksheet xmlns="http://schemas.openxmlformats.org/spreadsheetml/2006/main" xmlns:r="http://schemas.openxmlformats.org/officeDocument/2006/relationships">
  <dimension ref="A1:AX32"/>
  <sheetViews>
    <sheetView zoomScale="55" zoomScaleNormal="55" zoomScaleSheetLayoutView="70" zoomScalePageLayoutView="70" workbookViewId="0">
      <selection activeCell="AW51" sqref="AW51"/>
    </sheetView>
  </sheetViews>
  <sheetFormatPr defaultRowHeight="15.75"/>
  <cols>
    <col min="1" max="1" width="40.875" style="75" customWidth="1"/>
    <col min="2" max="2" width="15" style="75" customWidth="1"/>
    <col min="3" max="4" width="16.125" style="75" bestFit="1" customWidth="1"/>
    <col min="5" max="5" width="15.875" style="75" bestFit="1" customWidth="1"/>
    <col min="6" max="7" width="16.375" style="75" bestFit="1" customWidth="1"/>
    <col min="8" max="8" width="16.125" style="75" bestFit="1" customWidth="1"/>
    <col min="9" max="9" width="15.875" style="75" bestFit="1" customWidth="1"/>
    <col min="10" max="10" width="16.375" style="75" bestFit="1" customWidth="1"/>
    <col min="11" max="11" width="16.125" style="75" bestFit="1" customWidth="1"/>
    <col min="12" max="12" width="15.75" style="75" bestFit="1" customWidth="1"/>
    <col min="13" max="13" width="15.375" style="75" bestFit="1" customWidth="1"/>
    <col min="14" max="14" width="15.375" style="76" bestFit="1" customWidth="1"/>
    <col min="15" max="23" width="15.375" customWidth="1"/>
    <col min="24" max="24" width="20.25" bestFit="1" customWidth="1"/>
    <col min="25" max="25" width="19.375" customWidth="1"/>
    <col min="26" max="26" width="13.25" bestFit="1" customWidth="1"/>
    <col min="27" max="27" width="11.5" bestFit="1" customWidth="1"/>
    <col min="28" max="28" width="12.25" customWidth="1"/>
    <col min="29" max="37" width="11.5" bestFit="1" customWidth="1"/>
    <col min="38" max="38" width="9" customWidth="1"/>
    <col min="39" max="39" width="13.875" bestFit="1" customWidth="1"/>
  </cols>
  <sheetData>
    <row r="1" spans="1:50">
      <c r="N1" s="184" t="s">
        <v>88</v>
      </c>
      <c r="AA1" s="184" t="s">
        <v>89</v>
      </c>
      <c r="AT1" s="184" t="s">
        <v>90</v>
      </c>
      <c r="AV1" s="184"/>
      <c r="AX1" s="184"/>
    </row>
    <row r="2" spans="1:50">
      <c r="N2" s="184" t="s">
        <v>39</v>
      </c>
      <c r="AA2" s="184" t="s">
        <v>39</v>
      </c>
      <c r="AT2" s="184" t="s">
        <v>39</v>
      </c>
      <c r="AV2" s="184"/>
      <c r="AX2" s="184"/>
    </row>
    <row r="3" spans="1:50">
      <c r="N3" s="184" t="s">
        <v>40</v>
      </c>
      <c r="AA3" s="184" t="s">
        <v>40</v>
      </c>
      <c r="AT3" s="184" t="s">
        <v>40</v>
      </c>
      <c r="AV3" s="184"/>
      <c r="AX3" s="184"/>
    </row>
    <row r="4" spans="1:50">
      <c r="A4" s="77" t="s">
        <v>80</v>
      </c>
      <c r="U4" s="184"/>
      <c r="AV4" s="184"/>
    </row>
    <row r="5" spans="1:50">
      <c r="A5" s="77"/>
    </row>
    <row r="6" spans="1:50">
      <c r="A6" s="78"/>
    </row>
    <row r="7" spans="1:50">
      <c r="B7" s="3" t="s">
        <v>11</v>
      </c>
      <c r="C7" s="3" t="s">
        <v>11</v>
      </c>
      <c r="D7" s="3" t="s">
        <v>11</v>
      </c>
      <c r="E7" s="3" t="s">
        <v>11</v>
      </c>
      <c r="F7" s="3" t="s">
        <v>11</v>
      </c>
      <c r="G7" s="3" t="s">
        <v>11</v>
      </c>
      <c r="H7" s="3" t="s">
        <v>11</v>
      </c>
      <c r="I7" s="3" t="s">
        <v>11</v>
      </c>
      <c r="J7" s="3" t="s">
        <v>11</v>
      </c>
      <c r="K7" s="3" t="s">
        <v>11</v>
      </c>
      <c r="L7" s="3" t="s">
        <v>11</v>
      </c>
      <c r="M7" s="3" t="s">
        <v>11</v>
      </c>
      <c r="N7" s="79" t="s">
        <v>11</v>
      </c>
      <c r="O7" s="79" t="s">
        <v>11</v>
      </c>
      <c r="P7" s="79" t="s">
        <v>11</v>
      </c>
      <c r="Q7" s="79" t="s">
        <v>11</v>
      </c>
      <c r="R7" s="79" t="s">
        <v>11</v>
      </c>
      <c r="S7" s="79" t="s">
        <v>11</v>
      </c>
      <c r="T7" s="79" t="s">
        <v>11</v>
      </c>
      <c r="U7" s="79" t="s">
        <v>11</v>
      </c>
      <c r="V7" s="79" t="s">
        <v>11</v>
      </c>
      <c r="W7" s="79" t="s">
        <v>11</v>
      </c>
      <c r="X7" s="79" t="s">
        <v>11</v>
      </c>
      <c r="Y7" s="79" t="s">
        <v>11</v>
      </c>
      <c r="Z7" s="79" t="s">
        <v>11</v>
      </c>
      <c r="AA7" s="79" t="s">
        <v>11</v>
      </c>
      <c r="AB7" s="79" t="s">
        <v>11</v>
      </c>
      <c r="AC7" s="79" t="s">
        <v>11</v>
      </c>
      <c r="AD7" s="79" t="s">
        <v>11</v>
      </c>
      <c r="AE7" s="79" t="s">
        <v>11</v>
      </c>
      <c r="AF7" s="79" t="s">
        <v>11</v>
      </c>
      <c r="AG7" s="79" t="s">
        <v>11</v>
      </c>
      <c r="AH7" s="79" t="s">
        <v>11</v>
      </c>
      <c r="AI7" s="79" t="s">
        <v>11</v>
      </c>
      <c r="AJ7" s="79" t="s">
        <v>11</v>
      </c>
      <c r="AK7" s="79" t="s">
        <v>11</v>
      </c>
    </row>
    <row r="8" spans="1:50" ht="16.5" thickBot="1">
      <c r="A8" s="80" t="s">
        <v>42</v>
      </c>
      <c r="B8" s="81">
        <v>40330</v>
      </c>
      <c r="C8" s="81">
        <v>40360</v>
      </c>
      <c r="D8" s="81">
        <v>40391</v>
      </c>
      <c r="E8" s="81">
        <v>40422</v>
      </c>
      <c r="F8" s="81">
        <v>40452</v>
      </c>
      <c r="G8" s="81">
        <v>40483</v>
      </c>
      <c r="H8" s="81">
        <v>40513</v>
      </c>
      <c r="I8" s="81">
        <v>40544</v>
      </c>
      <c r="J8" s="81">
        <v>40575</v>
      </c>
      <c r="K8" s="81">
        <v>40603</v>
      </c>
      <c r="L8" s="81">
        <v>40634</v>
      </c>
      <c r="M8" s="81">
        <v>40664</v>
      </c>
      <c r="N8" s="81">
        <v>40695</v>
      </c>
      <c r="O8" s="81">
        <v>40725</v>
      </c>
      <c r="P8" s="81">
        <v>40756</v>
      </c>
      <c r="Q8" s="81">
        <v>40787</v>
      </c>
      <c r="R8" s="81">
        <v>40817</v>
      </c>
      <c r="S8" s="81">
        <v>40848</v>
      </c>
      <c r="T8" s="81">
        <v>40878</v>
      </c>
      <c r="U8" s="81">
        <v>40909</v>
      </c>
      <c r="V8" s="81">
        <v>40940</v>
      </c>
      <c r="W8" s="81">
        <v>40969</v>
      </c>
      <c r="X8" s="81">
        <v>41000</v>
      </c>
      <c r="Y8" s="81">
        <v>41030</v>
      </c>
      <c r="Z8" s="81">
        <v>41061</v>
      </c>
      <c r="AA8" s="81">
        <v>41091</v>
      </c>
      <c r="AB8" s="81">
        <v>41122</v>
      </c>
      <c r="AC8" s="81">
        <v>41153</v>
      </c>
      <c r="AD8" s="81">
        <v>41183</v>
      </c>
      <c r="AE8" s="81">
        <v>41214</v>
      </c>
      <c r="AF8" s="81">
        <v>41244</v>
      </c>
      <c r="AG8" s="81">
        <v>41275</v>
      </c>
      <c r="AH8" s="81">
        <v>41306</v>
      </c>
      <c r="AI8" s="81">
        <v>41334</v>
      </c>
      <c r="AJ8" s="81">
        <v>41365</v>
      </c>
      <c r="AK8" s="81">
        <v>41395</v>
      </c>
      <c r="AM8" s="82" t="s">
        <v>30</v>
      </c>
    </row>
    <row r="9" spans="1:50">
      <c r="A9" s="83" t="s">
        <v>43</v>
      </c>
      <c r="B9" s="84"/>
      <c r="C9" s="84"/>
      <c r="D9" s="84"/>
      <c r="E9" s="84"/>
      <c r="F9" s="84"/>
      <c r="G9" s="84"/>
      <c r="H9" s="84"/>
      <c r="I9" s="84"/>
      <c r="J9" s="84"/>
      <c r="K9" s="84"/>
      <c r="L9" s="84"/>
      <c r="M9" s="84"/>
      <c r="N9" s="85"/>
      <c r="O9" s="85"/>
      <c r="P9" s="85"/>
      <c r="Q9" s="85"/>
      <c r="R9" s="85"/>
      <c r="S9" s="85"/>
      <c r="T9" s="85"/>
      <c r="U9" s="85"/>
      <c r="V9" s="85"/>
      <c r="W9" s="85"/>
    </row>
    <row r="10" spans="1:50">
      <c r="A10" s="86" t="s">
        <v>44</v>
      </c>
      <c r="B10" s="87">
        <v>10381230</v>
      </c>
      <c r="C10" s="87">
        <v>10381230</v>
      </c>
      <c r="D10" s="87">
        <v>10381230</v>
      </c>
      <c r="E10" s="87">
        <v>10391230</v>
      </c>
      <c r="F10" s="87">
        <v>11156034</v>
      </c>
      <c r="G10" s="87">
        <v>11156033</v>
      </c>
      <c r="H10" s="87">
        <v>11240186</v>
      </c>
      <c r="I10" s="87">
        <v>11240186</v>
      </c>
      <c r="J10" s="87">
        <v>11240186</v>
      </c>
      <c r="K10" s="87">
        <v>11240186</v>
      </c>
      <c r="L10" s="87">
        <v>11240186</v>
      </c>
      <c r="M10" s="87">
        <v>11240186</v>
      </c>
      <c r="N10" s="87">
        <v>11240186</v>
      </c>
      <c r="O10" s="87">
        <v>11240186</v>
      </c>
      <c r="P10" s="87">
        <v>11240186</v>
      </c>
      <c r="Q10" s="87">
        <v>11240186</v>
      </c>
      <c r="R10" s="87">
        <v>11240186</v>
      </c>
      <c r="S10" s="87">
        <v>11240186</v>
      </c>
      <c r="T10" s="87">
        <v>11240186</v>
      </c>
      <c r="U10" s="87">
        <v>11240186</v>
      </c>
      <c r="V10" s="87">
        <v>11240186</v>
      </c>
      <c r="W10" s="87">
        <v>11240186</v>
      </c>
    </row>
    <row r="11" spans="1:50">
      <c r="A11" s="86" t="s">
        <v>45</v>
      </c>
      <c r="B11" s="87">
        <v>2834815</v>
      </c>
      <c r="C11" s="87">
        <v>2834815</v>
      </c>
      <c r="D11" s="87">
        <v>2834815</v>
      </c>
      <c r="E11" s="87">
        <v>2834815</v>
      </c>
      <c r="F11" s="87">
        <v>2834815</v>
      </c>
      <c r="G11" s="87">
        <v>2834815</v>
      </c>
      <c r="H11" s="87">
        <v>2834815</v>
      </c>
      <c r="I11" s="87">
        <v>2834815</v>
      </c>
      <c r="J11" s="87">
        <v>2834815</v>
      </c>
      <c r="K11" s="87">
        <v>2834815</v>
      </c>
      <c r="L11" s="87">
        <v>2834815</v>
      </c>
      <c r="M11" s="87">
        <v>2834815</v>
      </c>
      <c r="N11" s="87">
        <v>2834815</v>
      </c>
      <c r="O11" s="87">
        <v>2834815</v>
      </c>
      <c r="P11" s="87">
        <v>2834815</v>
      </c>
      <c r="Q11" s="87">
        <v>2834815</v>
      </c>
      <c r="R11" s="87">
        <v>2834815</v>
      </c>
      <c r="S11" s="87">
        <v>2834815</v>
      </c>
      <c r="T11" s="87">
        <v>2834815</v>
      </c>
      <c r="U11" s="87">
        <v>2834815</v>
      </c>
      <c r="V11" s="87">
        <v>2834815</v>
      </c>
      <c r="W11" s="87">
        <v>2834815</v>
      </c>
    </row>
    <row r="12" spans="1:50">
      <c r="A12" s="88" t="s">
        <v>46</v>
      </c>
      <c r="B12" s="87">
        <v>112813232</v>
      </c>
      <c r="C12" s="87">
        <v>113298174</v>
      </c>
      <c r="D12" s="87">
        <v>114185644</v>
      </c>
      <c r="E12" s="87">
        <v>115082762</v>
      </c>
      <c r="F12" s="87">
        <v>115667106</v>
      </c>
      <c r="G12" s="87">
        <v>115764582</v>
      </c>
      <c r="H12" s="87">
        <v>116338112</v>
      </c>
      <c r="I12" s="87">
        <v>117067466</v>
      </c>
      <c r="J12" s="87">
        <v>117053083</v>
      </c>
      <c r="K12" s="87">
        <v>117071130</v>
      </c>
      <c r="L12" s="87">
        <v>117132934</v>
      </c>
      <c r="M12" s="87">
        <v>116959667</v>
      </c>
      <c r="N12" s="87">
        <v>117306668</v>
      </c>
      <c r="O12" s="87">
        <v>117344918</v>
      </c>
      <c r="P12" s="87">
        <v>117487857</v>
      </c>
      <c r="Q12" s="87">
        <v>117318086</v>
      </c>
      <c r="R12" s="87">
        <v>117072073</v>
      </c>
      <c r="S12" s="87">
        <v>117278776</v>
      </c>
      <c r="T12" s="87">
        <v>117298776</v>
      </c>
      <c r="U12" s="87">
        <v>117821576.83333333</v>
      </c>
      <c r="V12" s="87">
        <v>118759765.16666666</v>
      </c>
      <c r="W12" s="87">
        <v>118452484</v>
      </c>
    </row>
    <row r="13" spans="1:50" s="75" customFormat="1" ht="12.75">
      <c r="A13" s="89" t="s">
        <v>47</v>
      </c>
      <c r="B13" s="90">
        <f>SUM(B10:B12)</f>
        <v>126029277</v>
      </c>
      <c r="C13" s="90">
        <f t="shared" ref="C13:W13" si="0">SUM(C10:C12)</f>
        <v>126514219</v>
      </c>
      <c r="D13" s="90">
        <f t="shared" si="0"/>
        <v>127401689</v>
      </c>
      <c r="E13" s="90">
        <f t="shared" si="0"/>
        <v>128308807</v>
      </c>
      <c r="F13" s="90">
        <f t="shared" si="0"/>
        <v>129657955</v>
      </c>
      <c r="G13" s="90">
        <f t="shared" si="0"/>
        <v>129755430</v>
      </c>
      <c r="H13" s="90">
        <f t="shared" si="0"/>
        <v>130413113</v>
      </c>
      <c r="I13" s="90">
        <f t="shared" si="0"/>
        <v>131142467</v>
      </c>
      <c r="J13" s="90">
        <f t="shared" si="0"/>
        <v>131128084</v>
      </c>
      <c r="K13" s="90">
        <f t="shared" si="0"/>
        <v>131146131</v>
      </c>
      <c r="L13" s="90">
        <f t="shared" si="0"/>
        <v>131207935</v>
      </c>
      <c r="M13" s="90">
        <f t="shared" si="0"/>
        <v>131034668</v>
      </c>
      <c r="N13" s="90">
        <f t="shared" si="0"/>
        <v>131381669</v>
      </c>
      <c r="O13" s="90">
        <f t="shared" si="0"/>
        <v>131419919</v>
      </c>
      <c r="P13" s="90">
        <f t="shared" si="0"/>
        <v>131562858</v>
      </c>
      <c r="Q13" s="90">
        <f t="shared" si="0"/>
        <v>131393087</v>
      </c>
      <c r="R13" s="90">
        <f t="shared" si="0"/>
        <v>131147074</v>
      </c>
      <c r="S13" s="90">
        <f t="shared" si="0"/>
        <v>131353777</v>
      </c>
      <c r="T13" s="90">
        <f t="shared" si="0"/>
        <v>131373777</v>
      </c>
      <c r="U13" s="90">
        <f t="shared" si="0"/>
        <v>131896577.83333333</v>
      </c>
      <c r="V13" s="90">
        <f t="shared" si="0"/>
        <v>132834766.16666666</v>
      </c>
      <c r="W13" s="90">
        <f t="shared" si="0"/>
        <v>132527485</v>
      </c>
      <c r="X13" s="91"/>
      <c r="Y13" s="91"/>
    </row>
    <row r="14" spans="1:50">
      <c r="A14" s="92" t="s">
        <v>48</v>
      </c>
      <c r="B14" s="87">
        <v>-85263574</v>
      </c>
      <c r="C14" s="87">
        <v>-85802114</v>
      </c>
      <c r="D14" s="87">
        <v>-86317919</v>
      </c>
      <c r="E14" s="87">
        <v>-86881342</v>
      </c>
      <c r="F14" s="87">
        <v>-87403501</v>
      </c>
      <c r="G14" s="87">
        <v>-87867390</v>
      </c>
      <c r="H14" s="87">
        <v>-88392162</v>
      </c>
      <c r="I14" s="87">
        <v>-88919517</v>
      </c>
      <c r="J14" s="87">
        <v>-89393035</v>
      </c>
      <c r="K14" s="87">
        <v>-89967126</v>
      </c>
      <c r="L14" s="87">
        <v>-90509322</v>
      </c>
      <c r="M14" s="87">
        <v>-90879084</v>
      </c>
      <c r="N14" s="87">
        <v>-91498316</v>
      </c>
      <c r="O14" s="87">
        <v>-92071456</v>
      </c>
      <c r="P14" s="87">
        <v>-92720904</v>
      </c>
      <c r="Q14" s="87">
        <v>-93098391</v>
      </c>
      <c r="R14" s="87">
        <v>-93402513</v>
      </c>
      <c r="S14" s="87">
        <v>-93959929</v>
      </c>
      <c r="T14" s="87">
        <v>-94576459.666666672</v>
      </c>
      <c r="U14" s="87">
        <v>-95192990.333333343</v>
      </c>
      <c r="V14" s="87">
        <v>-95809521.000000015</v>
      </c>
      <c r="W14" s="87">
        <v>-96175725</v>
      </c>
    </row>
    <row r="15" spans="1:50" s="75" customFormat="1" ht="12.75">
      <c r="A15" s="89" t="s">
        <v>47</v>
      </c>
      <c r="B15" s="90">
        <f>+SUM(B13:B14)</f>
        <v>40765703</v>
      </c>
      <c r="C15" s="90">
        <f t="shared" ref="C15:N15" si="1">+SUM(C13:C14)</f>
        <v>40712105</v>
      </c>
      <c r="D15" s="90">
        <f t="shared" si="1"/>
        <v>41083770</v>
      </c>
      <c r="E15" s="90">
        <f t="shared" si="1"/>
        <v>41427465</v>
      </c>
      <c r="F15" s="90">
        <f t="shared" si="1"/>
        <v>42254454</v>
      </c>
      <c r="G15" s="90">
        <f t="shared" si="1"/>
        <v>41888040</v>
      </c>
      <c r="H15" s="90">
        <f t="shared" si="1"/>
        <v>42020951</v>
      </c>
      <c r="I15" s="90">
        <f t="shared" si="1"/>
        <v>42222950</v>
      </c>
      <c r="J15" s="90">
        <f t="shared" si="1"/>
        <v>41735049</v>
      </c>
      <c r="K15" s="90">
        <f t="shared" si="1"/>
        <v>41179005</v>
      </c>
      <c r="L15" s="90">
        <f t="shared" si="1"/>
        <v>40698613</v>
      </c>
      <c r="M15" s="90">
        <f t="shared" si="1"/>
        <v>40155584</v>
      </c>
      <c r="N15" s="90">
        <f t="shared" si="1"/>
        <v>39883353</v>
      </c>
      <c r="O15" s="90">
        <f t="shared" ref="O15:W15" si="2">+SUM(O13:O14)</f>
        <v>39348463</v>
      </c>
      <c r="P15" s="90">
        <f t="shared" si="2"/>
        <v>38841954</v>
      </c>
      <c r="Q15" s="90">
        <f t="shared" si="2"/>
        <v>38294696</v>
      </c>
      <c r="R15" s="90">
        <f t="shared" si="2"/>
        <v>37744561</v>
      </c>
      <c r="S15" s="90">
        <f t="shared" si="2"/>
        <v>37393848</v>
      </c>
      <c r="T15" s="90">
        <f t="shared" si="2"/>
        <v>36797317.333333328</v>
      </c>
      <c r="U15" s="90">
        <f t="shared" si="2"/>
        <v>36703587.499999985</v>
      </c>
      <c r="V15" s="90">
        <f t="shared" si="2"/>
        <v>37025245.166666642</v>
      </c>
      <c r="W15" s="90">
        <f t="shared" si="2"/>
        <v>36351760</v>
      </c>
      <c r="X15" s="91"/>
      <c r="Y15" s="91"/>
    </row>
    <row r="16" spans="1:50">
      <c r="A16" s="92"/>
      <c r="B16" s="93"/>
      <c r="C16" s="93"/>
      <c r="D16" s="93"/>
      <c r="E16" s="93"/>
      <c r="F16" s="93"/>
      <c r="G16" s="93"/>
      <c r="H16" s="93"/>
      <c r="I16" s="93"/>
      <c r="J16" s="93"/>
      <c r="K16" s="93"/>
      <c r="L16" s="93"/>
      <c r="M16" s="93"/>
      <c r="N16" s="93"/>
      <c r="O16" s="93"/>
      <c r="P16" s="93"/>
      <c r="Q16" s="93"/>
      <c r="R16" s="93"/>
      <c r="S16" s="93"/>
      <c r="T16" s="93"/>
      <c r="U16" s="93"/>
      <c r="V16" s="93"/>
      <c r="W16" s="93"/>
    </row>
    <row r="17" spans="1:39">
      <c r="A17" s="83" t="s">
        <v>49</v>
      </c>
      <c r="B17" s="87"/>
      <c r="C17" s="87"/>
      <c r="D17" s="87"/>
      <c r="E17" s="87"/>
      <c r="F17" s="87"/>
      <c r="G17" s="87"/>
      <c r="H17" s="87"/>
      <c r="I17" s="87"/>
      <c r="J17" s="87"/>
      <c r="K17" s="87"/>
      <c r="L17" s="87"/>
      <c r="M17" s="87"/>
      <c r="N17" s="87"/>
      <c r="O17" s="87"/>
      <c r="P17" s="87"/>
      <c r="Q17" s="87"/>
      <c r="R17" s="87"/>
      <c r="S17" s="87"/>
      <c r="T17" s="87"/>
      <c r="U17" s="87"/>
      <c r="V17" s="87"/>
      <c r="W17" s="87"/>
    </row>
    <row r="18" spans="1:39" s="95" customFormat="1">
      <c r="A18" s="94" t="s">
        <v>50</v>
      </c>
      <c r="B18" s="87">
        <v>6168616</v>
      </c>
      <c r="C18" s="87">
        <v>6527495</v>
      </c>
      <c r="D18" s="87">
        <v>6029883</v>
      </c>
      <c r="E18" s="87">
        <v>6298152</v>
      </c>
      <c r="F18" s="87">
        <v>5765693</v>
      </c>
      <c r="G18" s="87">
        <v>5857184</v>
      </c>
      <c r="H18" s="87">
        <v>6172597</v>
      </c>
      <c r="I18" s="87">
        <v>6201210</v>
      </c>
      <c r="J18" s="87">
        <v>6378570</v>
      </c>
      <c r="K18" s="87">
        <v>7194137</v>
      </c>
      <c r="L18" s="87">
        <v>6659741</v>
      </c>
      <c r="M18" s="87">
        <v>6990160</v>
      </c>
      <c r="N18" s="87">
        <v>6811862</v>
      </c>
      <c r="O18" s="87">
        <v>6124694</v>
      </c>
      <c r="P18" s="87">
        <v>6059828</v>
      </c>
      <c r="Q18" s="87">
        <v>6152915</v>
      </c>
      <c r="R18" s="87">
        <v>6248162</v>
      </c>
      <c r="S18" s="87">
        <v>6158771</v>
      </c>
      <c r="T18" s="87">
        <v>6429387.25</v>
      </c>
      <c r="U18" s="87">
        <v>6429387.25</v>
      </c>
      <c r="V18" s="87">
        <v>6429387.25</v>
      </c>
      <c r="W18" s="87">
        <v>6987231</v>
      </c>
    </row>
    <row r="19" spans="1:39" s="95" customFormat="1">
      <c r="A19" s="94" t="s">
        <v>51</v>
      </c>
      <c r="B19" s="96">
        <v>140367</v>
      </c>
      <c r="C19" s="96">
        <v>78653</v>
      </c>
      <c r="D19" s="96">
        <v>10343</v>
      </c>
      <c r="E19" s="96">
        <v>-1384</v>
      </c>
      <c r="F19" s="96">
        <v>297492</v>
      </c>
      <c r="G19" s="96">
        <v>273671</v>
      </c>
      <c r="H19" s="96">
        <v>412462</v>
      </c>
      <c r="I19" s="96">
        <v>238326</v>
      </c>
      <c r="J19" s="96">
        <v>182573</v>
      </c>
      <c r="K19" s="96">
        <v>152835</v>
      </c>
      <c r="L19" s="96">
        <v>95564</v>
      </c>
      <c r="M19" s="96">
        <v>30522</v>
      </c>
      <c r="N19" s="96">
        <v>34691</v>
      </c>
      <c r="O19" s="96">
        <v>-272497</v>
      </c>
      <c r="P19" s="96">
        <v>-336235</v>
      </c>
      <c r="Q19" s="96">
        <v>-355185</v>
      </c>
      <c r="R19" s="96">
        <v>-34254</v>
      </c>
      <c r="S19" s="96">
        <v>168670</v>
      </c>
      <c r="T19" s="96">
        <v>380000</v>
      </c>
      <c r="U19" s="96">
        <v>355000</v>
      </c>
      <c r="V19" s="96">
        <v>325000</v>
      </c>
      <c r="W19" s="96">
        <v>276392</v>
      </c>
    </row>
    <row r="20" spans="1:39" s="95" customFormat="1">
      <c r="A20" s="97" t="s">
        <v>52</v>
      </c>
      <c r="B20" s="93">
        <v>500000</v>
      </c>
      <c r="C20" s="93">
        <v>500000</v>
      </c>
      <c r="D20" s="93">
        <v>500000</v>
      </c>
      <c r="E20" s="93">
        <v>500000</v>
      </c>
      <c r="F20" s="93">
        <v>500000</v>
      </c>
      <c r="G20" s="93">
        <v>500000</v>
      </c>
      <c r="H20" s="93">
        <v>500000</v>
      </c>
      <c r="I20" s="93">
        <v>500000</v>
      </c>
      <c r="J20" s="93">
        <v>500000</v>
      </c>
      <c r="K20" s="93">
        <v>500000</v>
      </c>
      <c r="L20" s="93">
        <v>500000</v>
      </c>
      <c r="M20" s="93">
        <v>500000</v>
      </c>
      <c r="N20" s="93">
        <v>500000</v>
      </c>
      <c r="O20" s="93">
        <v>500000</v>
      </c>
      <c r="P20" s="93">
        <v>500000</v>
      </c>
      <c r="Q20" s="93">
        <v>500000</v>
      </c>
      <c r="R20" s="93">
        <v>500000</v>
      </c>
      <c r="S20" s="93">
        <v>500000</v>
      </c>
      <c r="T20" s="93">
        <v>500000</v>
      </c>
      <c r="U20" s="93">
        <v>500000</v>
      </c>
      <c r="V20" s="93">
        <v>500000</v>
      </c>
      <c r="W20" s="93">
        <v>500000</v>
      </c>
    </row>
    <row r="21" spans="1:39">
      <c r="A21" s="98" t="s">
        <v>53</v>
      </c>
      <c r="B21" s="99">
        <v>6136364</v>
      </c>
      <c r="C21" s="99">
        <v>6022727</v>
      </c>
      <c r="D21" s="99">
        <v>5909091</v>
      </c>
      <c r="E21" s="99">
        <v>5795455</v>
      </c>
      <c r="F21" s="99">
        <v>5681818</v>
      </c>
      <c r="G21" s="99">
        <v>5568182</v>
      </c>
      <c r="H21" s="99">
        <v>5454546</v>
      </c>
      <c r="I21" s="99">
        <v>5340909</v>
      </c>
      <c r="J21" s="99">
        <v>5227273</v>
      </c>
      <c r="K21" s="99">
        <v>5113637</v>
      </c>
      <c r="L21" s="99">
        <v>5000000</v>
      </c>
      <c r="M21" s="99">
        <v>4886364</v>
      </c>
      <c r="N21" s="99">
        <v>4772727</v>
      </c>
      <c r="O21" s="99">
        <v>4659091</v>
      </c>
      <c r="P21" s="99">
        <v>4545454.6220000004</v>
      </c>
      <c r="Q21" s="99">
        <v>4431819</v>
      </c>
      <c r="R21" s="99">
        <v>4318182</v>
      </c>
      <c r="S21" s="99">
        <v>4204545.6220000004</v>
      </c>
      <c r="T21" s="99">
        <v>4090909.2440000004</v>
      </c>
      <c r="U21" s="99">
        <v>3977272.8660000004</v>
      </c>
      <c r="V21" s="99">
        <v>3863636.4880000004</v>
      </c>
      <c r="W21" s="99">
        <v>3750000</v>
      </c>
    </row>
    <row r="22" spans="1:39" s="75" customFormat="1" ht="12.75">
      <c r="A22" s="89" t="s">
        <v>54</v>
      </c>
      <c r="B22" s="90">
        <f>SUM(B18:B21)</f>
        <v>12945347</v>
      </c>
      <c r="C22" s="90">
        <f t="shared" ref="C22:W22" si="3">SUM(C18:C21)</f>
        <v>13128875</v>
      </c>
      <c r="D22" s="90">
        <f t="shared" si="3"/>
        <v>12449317</v>
      </c>
      <c r="E22" s="90">
        <f t="shared" si="3"/>
        <v>12592223</v>
      </c>
      <c r="F22" s="90">
        <f t="shared" si="3"/>
        <v>12245003</v>
      </c>
      <c r="G22" s="90">
        <f t="shared" si="3"/>
        <v>12199037</v>
      </c>
      <c r="H22" s="90">
        <f t="shared" si="3"/>
        <v>12539605</v>
      </c>
      <c r="I22" s="90">
        <f t="shared" si="3"/>
        <v>12280445</v>
      </c>
      <c r="J22" s="90">
        <f t="shared" si="3"/>
        <v>12288416</v>
      </c>
      <c r="K22" s="90">
        <f t="shared" si="3"/>
        <v>12960609</v>
      </c>
      <c r="L22" s="90">
        <f t="shared" si="3"/>
        <v>12255305</v>
      </c>
      <c r="M22" s="90">
        <f t="shared" si="3"/>
        <v>12407046</v>
      </c>
      <c r="N22" s="90">
        <f t="shared" si="3"/>
        <v>12119280</v>
      </c>
      <c r="O22" s="90">
        <f t="shared" si="3"/>
        <v>11011288</v>
      </c>
      <c r="P22" s="90">
        <f t="shared" si="3"/>
        <v>10769047.622000001</v>
      </c>
      <c r="Q22" s="90">
        <f t="shared" si="3"/>
        <v>10729549</v>
      </c>
      <c r="R22" s="90">
        <f t="shared" si="3"/>
        <v>11032090</v>
      </c>
      <c r="S22" s="90">
        <f t="shared" si="3"/>
        <v>11031986.622000001</v>
      </c>
      <c r="T22" s="90">
        <f t="shared" si="3"/>
        <v>11400296.494000001</v>
      </c>
      <c r="U22" s="90">
        <f t="shared" si="3"/>
        <v>11261660.116</v>
      </c>
      <c r="V22" s="90">
        <f t="shared" si="3"/>
        <v>11118023.738</v>
      </c>
      <c r="W22" s="90">
        <f t="shared" si="3"/>
        <v>11513623</v>
      </c>
      <c r="X22" s="91"/>
      <c r="Y22" s="91"/>
    </row>
    <row r="23" spans="1:39">
      <c r="A23" s="98"/>
      <c r="B23" s="99"/>
      <c r="C23" s="99"/>
      <c r="D23" s="99"/>
      <c r="E23" s="99"/>
      <c r="F23" s="99"/>
      <c r="G23" s="99"/>
      <c r="H23" s="99"/>
      <c r="I23" s="99"/>
      <c r="J23" s="99"/>
      <c r="K23" s="99"/>
      <c r="L23" s="99"/>
      <c r="M23" s="99"/>
      <c r="N23" s="99"/>
      <c r="O23" s="99"/>
      <c r="P23" s="99"/>
      <c r="Q23" s="99"/>
      <c r="R23" s="99"/>
      <c r="S23" s="99"/>
      <c r="T23" s="99"/>
      <c r="U23" s="99"/>
      <c r="V23" s="99"/>
      <c r="W23" s="99"/>
    </row>
    <row r="24" spans="1:39" s="102" customFormat="1">
      <c r="A24" s="100" t="s">
        <v>55</v>
      </c>
      <c r="B24" s="101">
        <f>+B22+B15</f>
        <v>53711050</v>
      </c>
      <c r="C24" s="101">
        <f t="shared" ref="C24:W24" si="4">+C22+C15</f>
        <v>53840980</v>
      </c>
      <c r="D24" s="101">
        <f t="shared" si="4"/>
        <v>53533087</v>
      </c>
      <c r="E24" s="101">
        <f t="shared" si="4"/>
        <v>54019688</v>
      </c>
      <c r="F24" s="101">
        <f t="shared" si="4"/>
        <v>54499457</v>
      </c>
      <c r="G24" s="101">
        <f t="shared" si="4"/>
        <v>54087077</v>
      </c>
      <c r="H24" s="101">
        <f t="shared" si="4"/>
        <v>54560556</v>
      </c>
      <c r="I24" s="101">
        <f t="shared" si="4"/>
        <v>54503395</v>
      </c>
      <c r="J24" s="101">
        <f t="shared" si="4"/>
        <v>54023465</v>
      </c>
      <c r="K24" s="101">
        <f t="shared" si="4"/>
        <v>54139614</v>
      </c>
      <c r="L24" s="101">
        <f t="shared" si="4"/>
        <v>52953918</v>
      </c>
      <c r="M24" s="101">
        <f t="shared" si="4"/>
        <v>52562630</v>
      </c>
      <c r="N24" s="101">
        <f t="shared" si="4"/>
        <v>52002633</v>
      </c>
      <c r="O24" s="101">
        <f t="shared" si="4"/>
        <v>50359751</v>
      </c>
      <c r="P24" s="101">
        <f t="shared" si="4"/>
        <v>49611001.622000001</v>
      </c>
      <c r="Q24" s="101">
        <f t="shared" si="4"/>
        <v>49024245</v>
      </c>
      <c r="R24" s="101">
        <f t="shared" si="4"/>
        <v>48776651</v>
      </c>
      <c r="S24" s="101">
        <f t="shared" si="4"/>
        <v>48425834.622000001</v>
      </c>
      <c r="T24" s="101">
        <f t="shared" si="4"/>
        <v>48197613.827333331</v>
      </c>
      <c r="U24" s="101">
        <f t="shared" si="4"/>
        <v>47965247.615999982</v>
      </c>
      <c r="V24" s="101">
        <f t="shared" si="4"/>
        <v>48143268.90466664</v>
      </c>
      <c r="W24" s="101">
        <f t="shared" si="4"/>
        <v>47865383</v>
      </c>
    </row>
    <row r="25" spans="1:39">
      <c r="A25" s="103" t="s">
        <v>56</v>
      </c>
      <c r="B25" s="104">
        <f>+$B$32*B24</f>
        <v>11494164.699999999</v>
      </c>
      <c r="C25" s="104">
        <f t="shared" ref="C25:W25" si="5">+$B$32*C24</f>
        <v>11521969.720000001</v>
      </c>
      <c r="D25" s="104">
        <f t="shared" si="5"/>
        <v>11456080.617999999</v>
      </c>
      <c r="E25" s="104">
        <f t="shared" si="5"/>
        <v>11560213.231999999</v>
      </c>
      <c r="F25" s="104">
        <f t="shared" si="5"/>
        <v>11662883.798</v>
      </c>
      <c r="G25" s="104">
        <f t="shared" si="5"/>
        <v>11574634.478</v>
      </c>
      <c r="H25" s="104">
        <f t="shared" si="5"/>
        <v>11675958.983999999</v>
      </c>
      <c r="I25" s="104">
        <f t="shared" si="5"/>
        <v>11663726.529999999</v>
      </c>
      <c r="J25" s="104">
        <f t="shared" si="5"/>
        <v>11561021.51</v>
      </c>
      <c r="K25" s="104">
        <f t="shared" si="5"/>
        <v>11585877.396</v>
      </c>
      <c r="L25" s="104">
        <f t="shared" si="5"/>
        <v>11332138.452</v>
      </c>
      <c r="M25" s="104">
        <f t="shared" si="5"/>
        <v>11248402.82</v>
      </c>
      <c r="N25" s="104">
        <f t="shared" si="5"/>
        <v>11128563.461999999</v>
      </c>
      <c r="O25" s="104">
        <f t="shared" si="5"/>
        <v>10776986.714</v>
      </c>
      <c r="P25" s="104">
        <f t="shared" si="5"/>
        <v>10616754.347108001</v>
      </c>
      <c r="Q25" s="104">
        <f t="shared" si="5"/>
        <v>10491188.43</v>
      </c>
      <c r="R25" s="104">
        <f t="shared" si="5"/>
        <v>10438203.313999999</v>
      </c>
      <c r="S25" s="104">
        <f t="shared" si="5"/>
        <v>10363128.609108001</v>
      </c>
      <c r="T25" s="104">
        <f t="shared" si="5"/>
        <v>10314289.359049333</v>
      </c>
      <c r="U25" s="104">
        <f t="shared" si="5"/>
        <v>10264562.989823995</v>
      </c>
      <c r="V25" s="104">
        <f t="shared" si="5"/>
        <v>10302659.545598662</v>
      </c>
      <c r="W25" s="104">
        <f t="shared" si="5"/>
        <v>10243191.961999999</v>
      </c>
      <c r="X25" s="105">
        <f>W25+X30</f>
        <v>10164270.378131241</v>
      </c>
      <c r="Y25" s="105">
        <f t="shared" ref="Y25:AK25" si="6">X25+Y30</f>
        <v>10241135.024105908</v>
      </c>
      <c r="Z25" s="105">
        <f t="shared" si="6"/>
        <v>10121379.294880571</v>
      </c>
      <c r="AA25" s="105">
        <f t="shared" si="6"/>
        <v>10014553.445655242</v>
      </c>
      <c r="AB25" s="105">
        <f t="shared" si="6"/>
        <v>10044568.826429902</v>
      </c>
      <c r="AC25" s="105">
        <f t="shared" si="6"/>
        <v>10015322.257204562</v>
      </c>
      <c r="AD25" s="105">
        <f t="shared" si="6"/>
        <v>9935742.8879792299</v>
      </c>
      <c r="AE25" s="105">
        <f t="shared" si="6"/>
        <v>9777197.5187538974</v>
      </c>
      <c r="AF25" s="105">
        <f t="shared" si="6"/>
        <v>9618652.1495285593</v>
      </c>
      <c r="AG25" s="105">
        <f t="shared" si="6"/>
        <v>9468956.409151556</v>
      </c>
      <c r="AH25" s="105">
        <f t="shared" si="6"/>
        <v>9328523.8264078908</v>
      </c>
      <c r="AI25" s="105">
        <f t="shared" si="6"/>
        <v>9187006.211234225</v>
      </c>
      <c r="AJ25" s="105">
        <f t="shared" si="6"/>
        <v>9035723.3041905556</v>
      </c>
      <c r="AK25" s="105">
        <f t="shared" si="6"/>
        <v>8887695.494436888</v>
      </c>
      <c r="AM25" s="106">
        <f>AVERAGE(Y25:AK25)</f>
        <v>9667419.7423045374</v>
      </c>
    </row>
    <row r="26" spans="1:39">
      <c r="A26" s="107" t="s">
        <v>57</v>
      </c>
      <c r="B26" s="107"/>
      <c r="C26" s="107"/>
      <c r="D26" s="107"/>
      <c r="E26" s="107"/>
      <c r="F26" s="107"/>
      <c r="G26" s="107"/>
      <c r="H26" s="107"/>
      <c r="I26" s="107"/>
      <c r="J26" s="107"/>
      <c r="K26" s="107"/>
      <c r="L26" s="107"/>
      <c r="M26" s="107"/>
      <c r="N26" s="107"/>
      <c r="O26" s="107"/>
      <c r="P26" s="107"/>
      <c r="Q26" s="107"/>
      <c r="R26" s="107"/>
      <c r="S26" s="107"/>
      <c r="T26" s="107"/>
      <c r="U26" s="107"/>
      <c r="V26" s="107"/>
      <c r="W26" s="107"/>
      <c r="X26" s="108"/>
      <c r="Y26" s="108"/>
      <c r="Z26" s="108"/>
      <c r="AA26" s="108"/>
      <c r="AB26" s="108"/>
      <c r="AC26" s="108"/>
      <c r="AD26" s="108"/>
      <c r="AE26" s="108"/>
      <c r="AF26" s="108"/>
      <c r="AG26" s="108"/>
      <c r="AH26" s="108"/>
      <c r="AI26" s="108"/>
      <c r="AJ26" s="108"/>
      <c r="AK26" s="108"/>
      <c r="AM26" s="106">
        <v>9523284.0505212899</v>
      </c>
    </row>
    <row r="27" spans="1:39">
      <c r="A27" s="107" t="s">
        <v>58</v>
      </c>
      <c r="B27" s="107"/>
      <c r="C27" s="107"/>
      <c r="D27" s="107"/>
      <c r="E27" s="107"/>
      <c r="F27" s="107"/>
      <c r="G27" s="107"/>
      <c r="H27" s="107"/>
      <c r="I27" s="107"/>
      <c r="J27" s="107"/>
      <c r="K27" s="107"/>
      <c r="L27" s="107"/>
      <c r="M27" s="107"/>
      <c r="N27" s="107"/>
      <c r="O27" s="107"/>
      <c r="P27" s="107"/>
      <c r="Q27" s="107"/>
      <c r="R27" s="107"/>
      <c r="S27" s="107"/>
      <c r="T27" s="107"/>
      <c r="U27" s="107"/>
      <c r="V27" s="107"/>
      <c r="W27" s="107"/>
      <c r="X27" s="108"/>
      <c r="Y27" s="108"/>
      <c r="Z27" s="108"/>
      <c r="AA27" s="108"/>
      <c r="AB27" s="108"/>
      <c r="AC27" s="108"/>
      <c r="AD27" s="108"/>
      <c r="AE27" s="108"/>
      <c r="AF27" s="108"/>
      <c r="AG27" s="108"/>
      <c r="AH27" s="108"/>
      <c r="AI27" s="108"/>
      <c r="AJ27" s="108"/>
      <c r="AK27" s="108"/>
      <c r="AM27" s="106">
        <f>AM25-AM26</f>
        <v>144135.69178324752</v>
      </c>
    </row>
    <row r="28" spans="1:39">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8"/>
      <c r="Y28" s="108"/>
      <c r="Z28" s="108"/>
      <c r="AA28" s="108"/>
      <c r="AB28" s="108"/>
      <c r="AC28" s="108"/>
      <c r="AD28" s="108"/>
      <c r="AE28" s="108"/>
      <c r="AF28" s="108"/>
      <c r="AG28" s="108"/>
      <c r="AH28" s="108"/>
      <c r="AI28" s="108"/>
      <c r="AJ28" s="108"/>
      <c r="AK28" s="108"/>
      <c r="AM28" s="109"/>
    </row>
    <row r="29" spans="1:39" ht="51.75">
      <c r="A29" s="107"/>
      <c r="B29" s="107"/>
      <c r="C29" s="110" t="s">
        <v>11</v>
      </c>
      <c r="D29" s="110" t="s">
        <v>11</v>
      </c>
      <c r="E29" s="110" t="s">
        <v>11</v>
      </c>
      <c r="F29" s="110" t="s">
        <v>11</v>
      </c>
      <c r="G29" s="110" t="s">
        <v>11</v>
      </c>
      <c r="H29" s="110" t="s">
        <v>11</v>
      </c>
      <c r="I29" s="110" t="s">
        <v>11</v>
      </c>
      <c r="J29" s="110" t="s">
        <v>11</v>
      </c>
      <c r="K29" s="110" t="s">
        <v>11</v>
      </c>
      <c r="L29" s="110" t="s">
        <v>11</v>
      </c>
      <c r="M29" s="110" t="s">
        <v>11</v>
      </c>
      <c r="N29" s="110" t="s">
        <v>11</v>
      </c>
      <c r="O29" s="110" t="s">
        <v>11</v>
      </c>
      <c r="P29" s="110" t="s">
        <v>11</v>
      </c>
      <c r="Q29" s="110" t="s">
        <v>11</v>
      </c>
      <c r="R29" s="110" t="s">
        <v>11</v>
      </c>
      <c r="S29" s="110" t="s">
        <v>11</v>
      </c>
      <c r="T29" s="110" t="s">
        <v>11</v>
      </c>
      <c r="U29" s="110" t="s">
        <v>11</v>
      </c>
      <c r="V29" s="110" t="s">
        <v>11</v>
      </c>
      <c r="W29" s="110" t="s">
        <v>11</v>
      </c>
      <c r="X29" s="111" t="s">
        <v>59</v>
      </c>
      <c r="Y29" s="111" t="s">
        <v>60</v>
      </c>
      <c r="Z29" s="111" t="s">
        <v>28</v>
      </c>
      <c r="AA29" s="111" t="s">
        <v>28</v>
      </c>
      <c r="AB29" s="111" t="s">
        <v>28</v>
      </c>
      <c r="AC29" s="111" t="s">
        <v>28</v>
      </c>
      <c r="AD29" s="111" t="s">
        <v>28</v>
      </c>
      <c r="AE29" s="111" t="s">
        <v>28</v>
      </c>
      <c r="AF29" s="111" t="s">
        <v>28</v>
      </c>
      <c r="AG29" s="111" t="s">
        <v>28</v>
      </c>
      <c r="AH29" s="111" t="s">
        <v>28</v>
      </c>
      <c r="AI29" s="111" t="s">
        <v>28</v>
      </c>
      <c r="AJ29" s="111" t="s">
        <v>28</v>
      </c>
      <c r="AK29" s="111" t="s">
        <v>28</v>
      </c>
    </row>
    <row r="30" spans="1:39">
      <c r="A30" s="112" t="s">
        <v>27</v>
      </c>
      <c r="B30" s="113"/>
      <c r="C30" s="114">
        <f>C25-B25</f>
        <v>27805.020000001416</v>
      </c>
      <c r="D30" s="114">
        <f t="shared" ref="D30:W30" si="7">D25-C25</f>
        <v>-65889.102000001818</v>
      </c>
      <c r="E30" s="114">
        <f t="shared" si="7"/>
        <v>104132.61400000006</v>
      </c>
      <c r="F30" s="114">
        <f t="shared" si="7"/>
        <v>102670.56600000151</v>
      </c>
      <c r="G30" s="114">
        <f t="shared" si="7"/>
        <v>-88249.320000000298</v>
      </c>
      <c r="H30" s="114">
        <f t="shared" si="7"/>
        <v>101324.50599999912</v>
      </c>
      <c r="I30" s="114">
        <f t="shared" si="7"/>
        <v>-12232.453999999911</v>
      </c>
      <c r="J30" s="114">
        <f t="shared" si="7"/>
        <v>-102705.01999999955</v>
      </c>
      <c r="K30" s="114">
        <f t="shared" si="7"/>
        <v>24855.88599999994</v>
      </c>
      <c r="L30" s="114">
        <f t="shared" si="7"/>
        <v>-253738.94400000013</v>
      </c>
      <c r="M30" s="114">
        <f t="shared" si="7"/>
        <v>-83735.631999999285</v>
      </c>
      <c r="N30" s="114">
        <f t="shared" si="7"/>
        <v>-119839.35800000094</v>
      </c>
      <c r="O30" s="114">
        <f t="shared" si="7"/>
        <v>-351576.74799999967</v>
      </c>
      <c r="P30" s="114">
        <f t="shared" si="7"/>
        <v>-160232.3668919988</v>
      </c>
      <c r="Q30" s="114">
        <f t="shared" si="7"/>
        <v>-125565.91710800119</v>
      </c>
      <c r="R30" s="114">
        <f t="shared" si="7"/>
        <v>-52985.116000000387</v>
      </c>
      <c r="S30" s="114">
        <f t="shared" si="7"/>
        <v>-75074.704891998321</v>
      </c>
      <c r="T30" s="114">
        <f t="shared" si="7"/>
        <v>-48839.250058667734</v>
      </c>
      <c r="U30" s="114">
        <f t="shared" si="7"/>
        <v>-49726.369225338101</v>
      </c>
      <c r="V30" s="114">
        <f t="shared" si="7"/>
        <v>38096.555774666369</v>
      </c>
      <c r="W30" s="114">
        <f t="shared" si="7"/>
        <v>-59467.583598662168</v>
      </c>
      <c r="X30" s="115">
        <f>AVERAGE($C$30:$W$30,Z30:AK30)</f>
        <v>-78921.583868758185</v>
      </c>
      <c r="Y30" s="115">
        <v>76864.645974667743</v>
      </c>
      <c r="Z30" s="116">
        <f>'Trapper Rate Base 5.6.6'!C46</f>
        <v>-119755.72922533751</v>
      </c>
      <c r="AA30" s="116">
        <f>'Trapper Rate Base 5.6.6'!D46</f>
        <v>-106825.84922532924</v>
      </c>
      <c r="AB30" s="116">
        <f>'Trapper Rate Base 5.6.6'!E46</f>
        <v>30015.380774660036</v>
      </c>
      <c r="AC30" s="116">
        <f>'Trapper Rate Base 5.6.6'!F46</f>
        <v>-29246.569225339219</v>
      </c>
      <c r="AD30" s="116">
        <f>'Trapper Rate Base 5.6.6'!G46</f>
        <v>-79579.369225332513</v>
      </c>
      <c r="AE30" s="116">
        <f>'Trapper Rate Base 5.6.6'!H46</f>
        <v>-158545.36922533251</v>
      </c>
      <c r="AF30" s="116">
        <f>'Trapper Rate Base 5.6.6'!I46</f>
        <v>-158545.3692253381</v>
      </c>
      <c r="AG30" s="116">
        <f>'Trapper Rate Base 5.6.6'!J46</f>
        <v>-149695.74037700333</v>
      </c>
      <c r="AH30" s="116">
        <f>'Trapper Rate Base 5.6.6'!K46</f>
        <v>-140432.5827436652</v>
      </c>
      <c r="AI30" s="116">
        <f>'Trapper Rate Base 5.6.6'!L46</f>
        <v>-141517.61517366581</v>
      </c>
      <c r="AJ30" s="116">
        <f>'Trapper Rate Base 5.6.6'!M46</f>
        <v>-151282.90704366937</v>
      </c>
      <c r="AK30" s="116">
        <f>'Trapper Rate Base 5.6.6'!N46</f>
        <v>-148027.80975366756</v>
      </c>
    </row>
    <row r="32" spans="1:39" s="75" customFormat="1" hidden="1">
      <c r="B32" s="117">
        <v>0.214</v>
      </c>
      <c r="N32" s="76"/>
      <c r="O32"/>
      <c r="P32"/>
      <c r="Q32"/>
      <c r="R32"/>
      <c r="S32"/>
      <c r="T32"/>
      <c r="U32"/>
      <c r="V32"/>
      <c r="W32"/>
      <c r="X32"/>
      <c r="Y32"/>
    </row>
  </sheetData>
  <printOptions horizontalCentered="1"/>
  <pageMargins left="0.25" right="0.25" top="0.75" bottom="0.75" header="0.3" footer="0.3"/>
  <pageSetup scale="50" orientation="landscape" r:id="rId1"/>
  <headerFooter scaleWithDoc="0" alignWithMargins="0"/>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Bridg and Trapp Lead 5.6.0</vt:lpstr>
      <vt:lpstr>Revised Bridger 5.6.1 to 5.6.2</vt:lpstr>
      <vt:lpstr>Bridger Forecast-As Filed 5.6.3</vt:lpstr>
      <vt:lpstr>Reclamation Liability 5.6.4</vt:lpstr>
      <vt:lpstr>Revised Recl Liab 5.6.5</vt:lpstr>
      <vt:lpstr>Trapper Rate Base 5.6.6</vt:lpstr>
      <vt:lpstr>Rev Trapp Rate Base 5.6.7-9</vt:lpstr>
      <vt:lpstr>Sheet1</vt:lpstr>
      <vt:lpstr>'Rev Trapp Rate Base 5.6.7-9'!Print_Titles</vt:lpstr>
      <vt:lpstr>'Revised Bridger 5.6.1 to 5.6.2'!Print_Titles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2012-02-07T19:30:44Z</dcterms:created>
  <dcterms:modified xsi:type="dcterms:W3CDTF">2012-06-14T19:09:55Z</dcterms:modified>
</cp:coreProperties>
</file>